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Lisa's Place\_In Progress\Website Templates\Site Visits\"/>
    </mc:Choice>
  </mc:AlternateContent>
  <bookViews>
    <workbookView xWindow="-120" yWindow="-120" windowWidth="28080" windowHeight="16440"/>
  </bookViews>
  <sheets>
    <sheet name="EA-I-CSSR" sheetId="4" r:id="rId1"/>
    <sheet name="Cover Page" sheetId="3" r:id="rId2"/>
    <sheet name="SV Findings" sheetId="1" r:id="rId3"/>
    <sheet name="Summary of Findings" sheetId="7" r:id="rId4"/>
    <sheet name="Response to the EA" sheetId="5" r:id="rId5"/>
    <sheet name="Interview Questions" sheetId="6" r:id="rId6"/>
  </sheets>
  <definedNames>
    <definedName name="_xlnm._FilterDatabase" localSheetId="2" hidden="1">'SV Findings'!$I$12:$J$12</definedName>
    <definedName name="EASAdmin">'EA-I-CSSR'!$I$140:$L$140</definedName>
    <definedName name="EASCAffiliates">'EA-I-CSSR'!$I$75:$AM$75</definedName>
    <definedName name="EASCState">'EA-I-CSSR'!$I$76:$AM$76</definedName>
    <definedName name="EASDegree">'EA-I-CSSR'!$I$32:$U$32</definedName>
    <definedName name="EASFAffiliates">'EA-I-CSSR'!$I$80:$AM$80</definedName>
    <definedName name="EASInst">'EA-I-CSSR'!$I$26:$AI$26</definedName>
    <definedName name="EASOutSat">'EA-I-CSSR'!$I$131:$U$131</definedName>
    <definedName name="EASPublication">'EA-I-CSSR'!$I$101:$Q$101</definedName>
    <definedName name="EASSat">'EA-I-CSSR'!$I$130:$U$130</definedName>
    <definedName name="EASStatus">'EA-I-CSSR'!$I$30:$N$30</definedName>
    <definedName name="EASType">'EA-I-CSSR'!$I$29:$T$29</definedName>
    <definedName name="_xlnm.Print_Area" localSheetId="1">'Cover Page'!$A$1:$N$31</definedName>
    <definedName name="_xlnm.Print_Area" localSheetId="0">'EA-I-CSSR'!$A$1:$G$161</definedName>
    <definedName name="_xlnm.Print_Area" localSheetId="4">'Response to the EA'!$A$1:$E$118</definedName>
    <definedName name="_xlnm.Print_Area" localSheetId="3">'Summary of Findings'!$A$1:$G$231</definedName>
    <definedName name="_xlnm.Print_Area" localSheetId="2">'SV Findings'!$B$1:$L$273</definedName>
    <definedName name="_xlnm.Print_Titles" localSheetId="2">'SV Findings'!$6:$6</definedName>
    <definedName name="PV" localSheetId="3">'SV Findings'!#REF!</definedName>
    <definedName name="PVB" localSheetId="3">'SV Findings'!#REF!</definedName>
    <definedName name="PVB">'SV Findings'!#REF!</definedName>
    <definedName name="Readers" localSheetId="0">'EA-I-CSSR'!$I$136:$S$136</definedName>
    <definedName name="Sponsorship">'SV Findings'!$AA$9:$AI$9</definedName>
    <definedName name="Standards">'Summary of Findings'!$Q$28:$Q$197</definedName>
    <definedName name="validation_tclist">OFFSET('Cover Page'!$U$3,,,COUNTIF('Cover Page'!$U$3:$U$131,"?*"))</definedName>
    <definedName name="validation_tmlist">OFFSET('Cover Page'!$AA$3,,,COUNTIF('Cover Page'!$AA$3:$AA$131,"?*"))</definedName>
    <definedName name="validation_tmlist2">OFFSET('Cover Page'!$AF$3,,,COUNTIF('Cover Page'!$AF$3:$AF$131,"?*"))</definedName>
    <definedName name="validation_tmlist3">OFFSET('Cover Page'!$AK$3,,,COUNTIF('Cover Page'!$AK$3:$AK$131,"?*"))</definedName>
    <definedName name="YN" localSheetId="0">'EA-I-CSSR'!$J$17:$M$17</definedName>
    <definedName name="YN" localSheetId="3">'SV Findings'!#REF!</definedName>
    <definedName name="YN">'SV Findings'!#REF!</definedName>
    <definedName name="YNN">'EA-I-CSSR'!$J$24:$N$24</definedName>
    <definedName name="YNNA" localSheetId="3">'SV Findings'!#REF!</definedName>
    <definedName name="YNNA">'SV Findings'!#REF!</definedName>
    <definedName name="Z_6FDBC1BF_99FD_492F_9A38_B1FC9531BD14_.wvu.FilterData" localSheetId="2" hidden="1">'SV Findings'!$I$12:$J$12</definedName>
    <definedName name="Z_6FDBC1BF_99FD_492F_9A38_B1FC9531BD14_.wvu.PrintArea" localSheetId="1" hidden="1">'Cover Page'!$A$1:$N$31</definedName>
    <definedName name="Z_6FDBC1BF_99FD_492F_9A38_B1FC9531BD14_.wvu.PrintArea" localSheetId="0" hidden="1">'EA-I-CSSR'!$A$1:$G$161,'EA-I-CSSR'!$H$14:$S$48</definedName>
    <definedName name="Z_6FDBC1BF_99FD_492F_9A38_B1FC9531BD14_.wvu.PrintArea" localSheetId="4" hidden="1">'Response to the EA'!$A$1:$E$118</definedName>
    <definedName name="Z_6FDBC1BF_99FD_492F_9A38_B1FC9531BD14_.wvu.PrintArea" localSheetId="3" hidden="1">'Summary of Findings'!$A$1:$G$231</definedName>
    <definedName name="Z_6FDBC1BF_99FD_492F_9A38_B1FC9531BD14_.wvu.PrintArea" localSheetId="2" hidden="1">'SV Findings'!$B$1:$L$273</definedName>
    <definedName name="Z_6FDBC1BF_99FD_492F_9A38_B1FC9531BD14_.wvu.PrintTitles" localSheetId="2" hidden="1">'SV Findings'!$6:$6</definedName>
    <definedName name="Z_C17C9B4A_0866_4AA0_BC6D_B2274E9D30D3_.wvu.FilterData" localSheetId="2" hidden="1">'SV Findings'!$I$12:$J$12</definedName>
    <definedName name="Z_C17C9B4A_0866_4AA0_BC6D_B2274E9D30D3_.wvu.PrintArea" localSheetId="1" hidden="1">'Cover Page'!$A$1:$N$31</definedName>
    <definedName name="Z_C17C9B4A_0866_4AA0_BC6D_B2274E9D30D3_.wvu.PrintArea" localSheetId="0" hidden="1">'EA-I-CSSR'!$A$1:$G$161,'EA-I-CSSR'!$H$14:$S$48</definedName>
    <definedName name="Z_C17C9B4A_0866_4AA0_BC6D_B2274E9D30D3_.wvu.PrintArea" localSheetId="4" hidden="1">'Response to the EA'!$A$1:$E$118</definedName>
    <definedName name="Z_C17C9B4A_0866_4AA0_BC6D_B2274E9D30D3_.wvu.PrintArea" localSheetId="3" hidden="1">'Summary of Findings'!$A$1:$G$231</definedName>
    <definedName name="Z_C17C9B4A_0866_4AA0_BC6D_B2274E9D30D3_.wvu.PrintArea" localSheetId="2" hidden="1">'SV Findings'!$B$1:$L$273</definedName>
    <definedName name="Z_C17C9B4A_0866_4AA0_BC6D_B2274E9D30D3_.wvu.PrintTitles" localSheetId="2" hidden="1">'SV Findings'!$6:$6</definedName>
  </definedNames>
  <calcPr calcId="162913" iterateCount="1"/>
  <customWorkbookViews>
    <customWorkbookView name="EA1" guid="{C17C9B4A-0866-4AA0-BC6D-B2274E9D30D3}" maximized="1" windowWidth="1881" windowHeight="771" activeSheetId="4"/>
    <customWorkbookView name="EASatellites" guid="{6FDBC1BF-99FD-492F-9A38-B1FC9531BD14}" maximized="1" windowWidth="1881" windowHeight="771"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4" i="4" l="1"/>
  <c r="B150" i="4" s="1"/>
  <c r="D38" i="5" l="1"/>
  <c r="D37" i="5"/>
  <c r="D14" i="5" l="1"/>
  <c r="D118" i="5"/>
  <c r="D116" i="5"/>
  <c r="D114" i="5"/>
  <c r="D113" i="5"/>
  <c r="D112" i="5"/>
  <c r="D111" i="5"/>
  <c r="D110" i="5"/>
  <c r="D109" i="5"/>
  <c r="D108" i="5"/>
  <c r="D107" i="5"/>
  <c r="D106" i="5"/>
  <c r="D105" i="5"/>
  <c r="D104" i="5"/>
  <c r="D103" i="5"/>
  <c r="D102" i="5"/>
  <c r="D101" i="5"/>
  <c r="D100" i="5"/>
  <c r="D99" i="5"/>
  <c r="D98" i="5"/>
  <c r="D97" i="5"/>
  <c r="D96" i="5"/>
  <c r="D95" i="5"/>
  <c r="D94" i="5"/>
  <c r="D93" i="5"/>
  <c r="D92" i="5"/>
  <c r="D90" i="5"/>
  <c r="D89" i="5"/>
  <c r="D88" i="5"/>
  <c r="D87" i="5"/>
  <c r="D84" i="5"/>
  <c r="D83" i="5"/>
  <c r="D82" i="5"/>
  <c r="D81" i="5"/>
  <c r="D80" i="5"/>
  <c r="D79" i="5"/>
  <c r="D76" i="5"/>
  <c r="D75" i="5"/>
  <c r="D74" i="5"/>
  <c r="D73" i="5"/>
  <c r="D70" i="5"/>
  <c r="D71" i="5"/>
  <c r="D65" i="5"/>
  <c r="D69" i="5"/>
  <c r="D68" i="5"/>
  <c r="D63" i="5"/>
  <c r="D66" i="5"/>
  <c r="D60" i="5"/>
  <c r="D64" i="5"/>
  <c r="D49" i="5"/>
  <c r="D59" i="5"/>
  <c r="D58" i="5"/>
  <c r="D57" i="5"/>
  <c r="D56" i="5"/>
  <c r="D55" i="5"/>
  <c r="D54" i="5"/>
  <c r="D53" i="5"/>
  <c r="D52" i="5"/>
  <c r="D51" i="5"/>
  <c r="D50" i="5"/>
  <c r="D48" i="5"/>
  <c r="D47" i="5"/>
  <c r="D45" i="5"/>
  <c r="D43" i="5"/>
  <c r="D42" i="5"/>
  <c r="D41" i="5"/>
  <c r="D40" i="5"/>
  <c r="D39" i="5"/>
  <c r="D36" i="5"/>
  <c r="D35" i="5"/>
  <c r="D34" i="5"/>
  <c r="D32" i="5"/>
  <c r="D31" i="5"/>
  <c r="D30" i="5"/>
  <c r="D29" i="5"/>
  <c r="D28" i="5"/>
  <c r="D27" i="5"/>
  <c r="D26" i="5"/>
  <c r="D24" i="5"/>
  <c r="D23" i="5"/>
  <c r="D22" i="5"/>
  <c r="D19" i="5"/>
  <c r="D21" i="5"/>
  <c r="D20" i="5"/>
  <c r="D18" i="5"/>
  <c r="D17" i="5"/>
  <c r="D16" i="5"/>
  <c r="D15" i="5"/>
  <c r="D11" i="5"/>
  <c r="D10" i="5"/>
  <c r="D8" i="5"/>
  <c r="B78" i="4"/>
  <c r="B66" i="5" s="1"/>
  <c r="B31" i="5"/>
  <c r="B22" i="5"/>
  <c r="B24" i="5" l="1"/>
  <c r="B36" i="4"/>
  <c r="B23" i="5"/>
  <c r="B35" i="4"/>
  <c r="B26" i="4"/>
  <c r="B14" i="5" s="1"/>
  <c r="D7" i="5"/>
  <c r="C13" i="5"/>
  <c r="E143" i="4" l="1"/>
  <c r="E144" i="4"/>
  <c r="E145" i="4"/>
  <c r="E146" i="4"/>
  <c r="E147" i="4"/>
  <c r="E148" i="4"/>
  <c r="E88" i="4"/>
  <c r="B83" i="4"/>
  <c r="B71" i="5" s="1"/>
  <c r="E142" i="4" l="1"/>
  <c r="B43" i="4"/>
  <c r="B34" i="4" l="1"/>
  <c r="H73" i="4" l="1"/>
  <c r="H56" i="4"/>
  <c r="T3" i="3" l="1"/>
  <c r="T2" i="3"/>
  <c r="B305" i="1" l="1"/>
  <c r="E351" i="1"/>
  <c r="B336" i="1"/>
  <c r="B311" i="1"/>
  <c r="B315" i="1"/>
  <c r="B321" i="1"/>
  <c r="B324" i="1"/>
  <c r="B326" i="1"/>
  <c r="M16" i="4" l="1"/>
  <c r="R30" i="4" l="1"/>
  <c r="Q30" i="4"/>
  <c r="P30" i="4"/>
  <c r="O30" i="4"/>
  <c r="H45" i="4" l="1"/>
  <c r="H44" i="4"/>
  <c r="H41" i="4"/>
  <c r="H38" i="4"/>
  <c r="H40" i="4"/>
  <c r="H39" i="4"/>
  <c r="H37" i="4"/>
  <c r="H36" i="4"/>
  <c r="H35" i="4"/>
  <c r="H34" i="4"/>
  <c r="H31" i="4"/>
  <c r="C13" i="1" l="1"/>
  <c r="B32" i="7"/>
  <c r="D32" i="7"/>
  <c r="D31" i="7"/>
  <c r="I13" i="1"/>
  <c r="I12" i="1"/>
  <c r="B11" i="1"/>
  <c r="B12" i="1"/>
  <c r="I15" i="1"/>
  <c r="B274" i="1"/>
  <c r="B277" i="1"/>
  <c r="K281" i="1"/>
  <c r="F275" i="1"/>
  <c r="C281" i="1"/>
  <c r="B280" i="1"/>
  <c r="B334" i="1"/>
  <c r="B333" i="1"/>
  <c r="B332" i="1"/>
  <c r="B330" i="1"/>
  <c r="B328" i="1"/>
  <c r="B320" i="1"/>
  <c r="B318" i="1"/>
  <c r="B314" i="1"/>
  <c r="B310" i="1"/>
  <c r="B308" i="1"/>
  <c r="B304" i="1"/>
  <c r="B291" i="1"/>
  <c r="B290" i="1"/>
  <c r="I289" i="1"/>
  <c r="C289" i="1"/>
  <c r="B288" i="1"/>
  <c r="B283" i="1"/>
  <c r="B284" i="1"/>
  <c r="B282" i="1"/>
  <c r="B272" i="1"/>
  <c r="B275" i="1"/>
  <c r="C12" i="1"/>
  <c r="H17" i="3" l="1"/>
  <c r="I195" i="1" s="1"/>
  <c r="I14" i="1"/>
  <c r="B227" i="7"/>
  <c r="B221" i="7"/>
  <c r="AH3" i="3"/>
  <c r="AH4" i="3" s="1"/>
  <c r="AH5" i="3" s="1"/>
  <c r="X3" i="3"/>
  <c r="X4" i="3" s="1"/>
  <c r="AC3" i="3"/>
  <c r="AC4" i="3" s="1"/>
  <c r="C142" i="1"/>
  <c r="H170" i="1"/>
  <c r="C170" i="1"/>
  <c r="B170" i="1"/>
  <c r="H169" i="1"/>
  <c r="C169" i="1"/>
  <c r="B169" i="1"/>
  <c r="H168" i="1"/>
  <c r="C168" i="1"/>
  <c r="B168" i="1"/>
  <c r="H167" i="1"/>
  <c r="C167" i="1"/>
  <c r="B167" i="1"/>
  <c r="H166" i="1"/>
  <c r="C166" i="1"/>
  <c r="B166" i="1"/>
  <c r="B165" i="1"/>
  <c r="I162" i="1"/>
  <c r="C162" i="1"/>
  <c r="B162" i="1"/>
  <c r="B161" i="1"/>
  <c r="B141" i="1"/>
  <c r="I160" i="1"/>
  <c r="I140" i="1"/>
  <c r="B146" i="1"/>
  <c r="I148" i="1"/>
  <c r="C148" i="1"/>
  <c r="B148" i="1"/>
  <c r="I147" i="1"/>
  <c r="C147" i="1"/>
  <c r="B147" i="1"/>
  <c r="I146" i="1"/>
  <c r="C146" i="1"/>
  <c r="H145" i="1"/>
  <c r="C145" i="1"/>
  <c r="B145" i="1"/>
  <c r="B144" i="1"/>
  <c r="I142" i="1"/>
  <c r="B142" i="1"/>
  <c r="B131" i="1"/>
  <c r="I130" i="1"/>
  <c r="I137" i="1"/>
  <c r="C137" i="1"/>
  <c r="B137" i="1"/>
  <c r="I138" i="1"/>
  <c r="C138" i="1"/>
  <c r="B138" i="1"/>
  <c r="I136" i="1"/>
  <c r="C136" i="1"/>
  <c r="B136" i="1"/>
  <c r="H135" i="1"/>
  <c r="C135" i="1"/>
  <c r="B135" i="1"/>
  <c r="B132" i="1"/>
  <c r="B134" i="1"/>
  <c r="I133" i="1"/>
  <c r="I132" i="1"/>
  <c r="C132" i="1"/>
  <c r="E3" i="1"/>
  <c r="R3" i="3"/>
  <c r="R4" i="3" s="1"/>
  <c r="B30" i="7"/>
  <c r="D30" i="7"/>
  <c r="B215" i="7"/>
  <c r="B210" i="7"/>
  <c r="B29" i="7"/>
  <c r="D29" i="7"/>
  <c r="D158" i="7"/>
  <c r="D157" i="7"/>
  <c r="D156" i="7"/>
  <c r="D155" i="7"/>
  <c r="D154" i="7"/>
  <c r="D153" i="7"/>
  <c r="D152" i="7"/>
  <c r="D151" i="7"/>
  <c r="D150" i="7"/>
  <c r="D149" i="7"/>
  <c r="D148" i="7"/>
  <c r="D147" i="7"/>
  <c r="D146" i="7"/>
  <c r="D145" i="7"/>
  <c r="D144" i="7"/>
  <c r="D143" i="7"/>
  <c r="D142" i="7"/>
  <c r="D141" i="7"/>
  <c r="D140" i="7"/>
  <c r="D139" i="7"/>
  <c r="D138" i="7"/>
  <c r="D137" i="7"/>
  <c r="D136" i="7"/>
  <c r="D135" i="7"/>
  <c r="D134" i="7"/>
  <c r="D133" i="7"/>
  <c r="D132" i="7"/>
  <c r="D131" i="7"/>
  <c r="D130" i="7"/>
  <c r="D129" i="7"/>
  <c r="D128" i="7"/>
  <c r="D127" i="7"/>
  <c r="D126" i="7"/>
  <c r="D125" i="7"/>
  <c r="D124" i="7"/>
  <c r="D123" i="7"/>
  <c r="D122" i="7"/>
  <c r="D121" i="7"/>
  <c r="D120" i="7"/>
  <c r="D119" i="7"/>
  <c r="D118" i="7"/>
  <c r="D117" i="7"/>
  <c r="D116" i="7"/>
  <c r="D115" i="7"/>
  <c r="D114" i="7"/>
  <c r="D113" i="7"/>
  <c r="D112" i="7"/>
  <c r="D111" i="7"/>
  <c r="D110" i="7"/>
  <c r="D109" i="7"/>
  <c r="D108" i="7"/>
  <c r="D107" i="7"/>
  <c r="D106" i="7"/>
  <c r="D105" i="7"/>
  <c r="D104" i="7"/>
  <c r="D103" i="7"/>
  <c r="D102" i="7"/>
  <c r="D101" i="7"/>
  <c r="D100" i="7"/>
  <c r="D99" i="7"/>
  <c r="D98" i="7"/>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B158" i="7"/>
  <c r="B157" i="7"/>
  <c r="B156" i="7"/>
  <c r="B155" i="7"/>
  <c r="B154" i="7"/>
  <c r="B153" i="7"/>
  <c r="B152" i="7"/>
  <c r="B151" i="7"/>
  <c r="B150" i="7"/>
  <c r="B149" i="7"/>
  <c r="B148" i="7"/>
  <c r="B147" i="7"/>
  <c r="B146" i="7"/>
  <c r="B145" i="7"/>
  <c r="B144" i="7"/>
  <c r="B143" i="7"/>
  <c r="B142" i="7"/>
  <c r="B141" i="7"/>
  <c r="B140" i="7"/>
  <c r="B139" i="7"/>
  <c r="B138" i="7"/>
  <c r="B137" i="7"/>
  <c r="B136" i="7"/>
  <c r="B135" i="7"/>
  <c r="B134" i="7"/>
  <c r="B133" i="7"/>
  <c r="B132" i="7"/>
  <c r="B131" i="7"/>
  <c r="B130" i="7"/>
  <c r="B129" i="7"/>
  <c r="B128" i="7"/>
  <c r="B127" i="7"/>
  <c r="B126" i="7"/>
  <c r="B125"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6" i="7"/>
  <c r="B37" i="7"/>
  <c r="B38" i="7"/>
  <c r="B35" i="7"/>
  <c r="B34" i="7"/>
  <c r="B33" i="7"/>
  <c r="D33" i="7"/>
  <c r="B3" i="7"/>
  <c r="D3" i="7"/>
  <c r="E13" i="5"/>
  <c r="C23" i="5"/>
  <c r="C3" i="6"/>
  <c r="B3" i="6"/>
  <c r="D12" i="3"/>
  <c r="H12" i="3"/>
  <c r="D10" i="3"/>
  <c r="B3" i="5"/>
  <c r="C3" i="5"/>
  <c r="D8" i="3"/>
  <c r="F3" i="1"/>
  <c r="F141" i="4"/>
  <c r="G6" i="4"/>
  <c r="C14" i="1"/>
  <c r="B31" i="7" s="1"/>
  <c r="B14" i="1"/>
  <c r="C22" i="5" l="1"/>
  <c r="AC5" i="3"/>
  <c r="R5" i="3"/>
  <c r="X5" i="3"/>
  <c r="X6" i="3" s="1"/>
  <c r="AH6" i="3"/>
  <c r="AC6" i="3" l="1"/>
  <c r="AC7" i="3" s="1"/>
  <c r="R6" i="3"/>
  <c r="AH7" i="3"/>
  <c r="X7" i="3"/>
  <c r="AC8" i="3" l="1"/>
  <c r="AC9" i="3" s="1"/>
  <c r="X8" i="3"/>
  <c r="X9" i="3" s="1"/>
  <c r="R7" i="3"/>
  <c r="R8" i="3" s="1"/>
  <c r="AH8" i="3"/>
  <c r="AC10" i="3" l="1"/>
  <c r="AC11" i="3" s="1"/>
  <c r="X10" i="3"/>
  <c r="X11" i="3" s="1"/>
  <c r="R9" i="3"/>
  <c r="R10" i="3" s="1"/>
  <c r="AH9" i="3"/>
  <c r="AH10" i="3" s="1"/>
  <c r="R11" i="3" l="1"/>
  <c r="R12" i="3" s="1"/>
  <c r="AH11" i="3"/>
  <c r="AH12" i="3" s="1"/>
  <c r="X12" i="3"/>
  <c r="AC12" i="3"/>
  <c r="R13" i="3" l="1"/>
  <c r="R14" i="3" s="1"/>
  <c r="AC13" i="3"/>
  <c r="AH13" i="3"/>
  <c r="X13" i="3"/>
  <c r="R15" i="3" l="1"/>
  <c r="R16" i="3" s="1"/>
  <c r="X14" i="3"/>
  <c r="AH14" i="3"/>
  <c r="AC14" i="3"/>
  <c r="R17" i="3" l="1"/>
  <c r="AC15" i="3"/>
  <c r="AH15" i="3"/>
  <c r="X15" i="3"/>
  <c r="R18" i="3" l="1"/>
  <c r="AH16" i="3"/>
  <c r="X16" i="3"/>
  <c r="AC16" i="3"/>
  <c r="R19" i="3" l="1"/>
  <c r="AC17" i="3"/>
  <c r="X17" i="3"/>
  <c r="AH17" i="3"/>
  <c r="R20" i="3" l="1"/>
  <c r="AH18" i="3"/>
  <c r="X18" i="3"/>
  <c r="AC18" i="3"/>
  <c r="R21" i="3" l="1"/>
  <c r="AC19" i="3"/>
  <c r="X19" i="3"/>
  <c r="AH19" i="3"/>
  <c r="R22" i="3" l="1"/>
  <c r="AH20" i="3"/>
  <c r="X20" i="3"/>
  <c r="AC20" i="3"/>
  <c r="R23" i="3" l="1"/>
  <c r="AC21" i="3"/>
  <c r="X21" i="3"/>
  <c r="AH21" i="3"/>
  <c r="R24" i="3" l="1"/>
  <c r="AH22" i="3"/>
  <c r="X22" i="3"/>
  <c r="AC22" i="3"/>
  <c r="R25" i="3" l="1"/>
  <c r="AC23" i="3"/>
  <c r="X23" i="3"/>
  <c r="AH23" i="3"/>
  <c r="R26" i="3" l="1"/>
  <c r="X24" i="3"/>
  <c r="AC24" i="3"/>
  <c r="AH24" i="3"/>
  <c r="R27" i="3" l="1"/>
  <c r="AH25" i="3"/>
  <c r="AC25" i="3"/>
  <c r="X25" i="3"/>
  <c r="R28" i="3" l="1"/>
  <c r="X26" i="3"/>
  <c r="AC26" i="3"/>
  <c r="AH26" i="3"/>
  <c r="R29" i="3" l="1"/>
  <c r="AH27" i="3"/>
  <c r="AC27" i="3"/>
  <c r="X27" i="3"/>
  <c r="R30" i="3" l="1"/>
  <c r="X28" i="3"/>
  <c r="AC28" i="3"/>
  <c r="AH28" i="3"/>
  <c r="R31" i="3" l="1"/>
  <c r="AH29" i="3"/>
  <c r="AC29" i="3"/>
  <c r="X29" i="3"/>
  <c r="R32" i="3" l="1"/>
  <c r="X30" i="3"/>
  <c r="AC30" i="3"/>
  <c r="AH30" i="3"/>
  <c r="R33" i="3" l="1"/>
  <c r="AH31" i="3"/>
  <c r="AC31" i="3"/>
  <c r="X31" i="3"/>
  <c r="R34" i="3" l="1"/>
  <c r="X32" i="3"/>
  <c r="AC32" i="3"/>
  <c r="AH32" i="3"/>
  <c r="R35" i="3" l="1"/>
  <c r="AH33" i="3"/>
  <c r="AC33" i="3"/>
  <c r="X33" i="3"/>
  <c r="R36" i="3" l="1"/>
  <c r="X34" i="3"/>
  <c r="AC34" i="3"/>
  <c r="AH34" i="3"/>
  <c r="R37" i="3" l="1"/>
  <c r="AH35" i="3"/>
  <c r="AC35" i="3"/>
  <c r="X35" i="3"/>
  <c r="R38" i="3" l="1"/>
  <c r="X36" i="3"/>
  <c r="AC36" i="3"/>
  <c r="AH36" i="3"/>
  <c r="R39" i="3" l="1"/>
  <c r="AH37" i="3"/>
  <c r="AC37" i="3"/>
  <c r="X37" i="3"/>
  <c r="R40" i="3" l="1"/>
  <c r="X38" i="3"/>
  <c r="AC38" i="3"/>
  <c r="AH38" i="3"/>
  <c r="R41" i="3" l="1"/>
  <c r="AC39" i="3"/>
  <c r="X39" i="3"/>
  <c r="AH39" i="3"/>
  <c r="R42" i="3" l="1"/>
  <c r="AH40" i="3"/>
  <c r="X40" i="3"/>
  <c r="AC40" i="3"/>
  <c r="R43" i="3" l="1"/>
  <c r="AC41" i="3"/>
  <c r="AH41" i="3"/>
  <c r="X41" i="3"/>
  <c r="R44" i="3" l="1"/>
  <c r="X42" i="3"/>
  <c r="AH42" i="3"/>
  <c r="AC42" i="3"/>
  <c r="R45" i="3" l="1"/>
  <c r="AC43" i="3"/>
  <c r="AH43" i="3"/>
  <c r="X43" i="3"/>
  <c r="R46" i="3" l="1"/>
  <c r="X44" i="3"/>
  <c r="AH44" i="3"/>
  <c r="AC44" i="3"/>
  <c r="R47" i="3" l="1"/>
  <c r="AC45" i="3"/>
  <c r="AH45" i="3"/>
  <c r="X45" i="3"/>
  <c r="R48" i="3" l="1"/>
  <c r="X46" i="3"/>
  <c r="AH46" i="3"/>
  <c r="AC46" i="3"/>
  <c r="R49" i="3" l="1"/>
  <c r="AC47" i="3"/>
  <c r="AH47" i="3"/>
  <c r="X47" i="3"/>
  <c r="R50" i="3" l="1"/>
  <c r="R51" i="3" s="1"/>
  <c r="R52" i="3" s="1"/>
  <c r="X48" i="3"/>
  <c r="AH48" i="3"/>
  <c r="AC48" i="3"/>
  <c r="AC49" i="3" l="1"/>
  <c r="AH49" i="3"/>
  <c r="X49" i="3"/>
  <c r="X50" i="3" l="1"/>
  <c r="AH50" i="3"/>
  <c r="AC50" i="3"/>
  <c r="AC51" i="3" l="1"/>
  <c r="AH51" i="3"/>
  <c r="X51" i="3"/>
  <c r="X52" i="3" l="1"/>
  <c r="AH52" i="3"/>
  <c r="AC52" i="3"/>
  <c r="AC53" i="3" l="1"/>
  <c r="AH53" i="3"/>
  <c r="X53" i="3"/>
  <c r="X54" i="3" l="1"/>
  <c r="AH54" i="3"/>
  <c r="AC54" i="3"/>
  <c r="AC55" i="3" l="1"/>
  <c r="X55" i="3"/>
  <c r="AH55" i="3"/>
  <c r="AH56" i="3" l="1"/>
  <c r="X56" i="3"/>
  <c r="AC56" i="3"/>
  <c r="AC57" i="3" l="1"/>
  <c r="X57" i="3"/>
  <c r="AH57" i="3"/>
  <c r="AH58" i="3" l="1"/>
  <c r="X58" i="3"/>
  <c r="AC58" i="3"/>
  <c r="AC59" i="3" l="1"/>
  <c r="X59" i="3"/>
  <c r="AH59" i="3"/>
  <c r="AH60" i="3" l="1"/>
  <c r="X60" i="3"/>
  <c r="AC60" i="3"/>
  <c r="AC61" i="3" l="1"/>
  <c r="X61" i="3"/>
  <c r="AH61" i="3"/>
  <c r="AH62" i="3" l="1"/>
  <c r="X62" i="3"/>
  <c r="AC62" i="3"/>
  <c r="AC63" i="3" l="1"/>
  <c r="X63" i="3"/>
  <c r="AH63" i="3"/>
  <c r="AH64" i="3" l="1"/>
  <c r="X64" i="3"/>
  <c r="AC64" i="3"/>
  <c r="AC65" i="3" l="1"/>
  <c r="X65" i="3"/>
  <c r="AH65" i="3"/>
  <c r="AH66" i="3" l="1"/>
  <c r="X66" i="3"/>
  <c r="AC66" i="3"/>
  <c r="AC67" i="3" l="1"/>
  <c r="X67" i="3"/>
  <c r="AH67" i="3"/>
  <c r="AH68" i="3" l="1"/>
  <c r="X68" i="3"/>
  <c r="AC68" i="3"/>
  <c r="AC69" i="3" l="1"/>
  <c r="X69" i="3"/>
  <c r="AH69" i="3"/>
  <c r="AH70" i="3" l="1"/>
  <c r="X70" i="3"/>
  <c r="AC70" i="3"/>
  <c r="AC71" i="3" l="1"/>
  <c r="X71" i="3"/>
  <c r="AH71" i="3"/>
  <c r="AH72" i="3" l="1"/>
  <c r="X72" i="3"/>
  <c r="AC72" i="3"/>
  <c r="AC73" i="3" l="1"/>
  <c r="X73" i="3"/>
  <c r="AH73" i="3"/>
  <c r="AH74" i="3" l="1"/>
  <c r="X74" i="3"/>
  <c r="AC74" i="3"/>
  <c r="AC75" i="3" l="1"/>
  <c r="X75" i="3"/>
  <c r="AH75" i="3"/>
  <c r="AH76" i="3" l="1"/>
  <c r="X76" i="3"/>
  <c r="AC76" i="3"/>
  <c r="AC77" i="3" l="1"/>
  <c r="X77" i="3"/>
  <c r="AH77" i="3"/>
  <c r="AH78" i="3" l="1"/>
  <c r="X78" i="3"/>
  <c r="AC78" i="3"/>
  <c r="AC79" i="3" l="1"/>
  <c r="X79" i="3"/>
  <c r="AH79" i="3"/>
  <c r="AH80" i="3" l="1"/>
  <c r="X80" i="3"/>
  <c r="AC80" i="3"/>
  <c r="AC81" i="3" l="1"/>
  <c r="X81" i="3"/>
  <c r="AH81" i="3"/>
  <c r="AH82" i="3" l="1"/>
  <c r="X82" i="3"/>
  <c r="AC82" i="3"/>
  <c r="AC83" i="3" l="1"/>
  <c r="X83" i="3"/>
  <c r="AH83" i="3"/>
  <c r="AH84" i="3" l="1"/>
  <c r="X84" i="3"/>
  <c r="AC84" i="3"/>
  <c r="AC85" i="3" l="1"/>
  <c r="X85" i="3"/>
  <c r="AH85" i="3"/>
  <c r="AH86" i="3" l="1"/>
  <c r="X86" i="3"/>
  <c r="AC86" i="3"/>
  <c r="AC87" i="3" l="1"/>
  <c r="X87" i="3"/>
  <c r="AH87" i="3"/>
  <c r="AH88" i="3" l="1"/>
  <c r="X88" i="3"/>
  <c r="AC88" i="3"/>
  <c r="AC89" i="3" l="1"/>
  <c r="X89" i="3"/>
  <c r="AH89" i="3"/>
  <c r="AH90" i="3" l="1"/>
  <c r="X90" i="3"/>
  <c r="AC90" i="3"/>
  <c r="AC91" i="3" l="1"/>
  <c r="X91" i="3"/>
  <c r="AH91" i="3"/>
  <c r="AH92" i="3" l="1"/>
  <c r="X92" i="3"/>
  <c r="AC92" i="3"/>
  <c r="AC93" i="3" l="1"/>
  <c r="X93" i="3"/>
  <c r="AH93" i="3"/>
  <c r="AH94" i="3" l="1"/>
  <c r="X94" i="3"/>
  <c r="AC94" i="3"/>
  <c r="AC95" i="3" l="1"/>
  <c r="X95" i="3"/>
  <c r="AH95" i="3"/>
  <c r="AH96" i="3" l="1"/>
  <c r="X96" i="3"/>
  <c r="AC96" i="3"/>
  <c r="AC97" i="3" l="1"/>
  <c r="X97" i="3"/>
  <c r="AH97" i="3"/>
  <c r="AH98" i="3" l="1"/>
  <c r="X98" i="3"/>
  <c r="AC98" i="3"/>
  <c r="AC99" i="3" l="1"/>
  <c r="X99" i="3"/>
  <c r="AH99" i="3"/>
  <c r="AH100" i="3" l="1"/>
  <c r="X100" i="3"/>
  <c r="AC100" i="3"/>
  <c r="AC101" i="3" l="1"/>
  <c r="X101" i="3"/>
  <c r="AH101" i="3"/>
  <c r="AH102" i="3" l="1"/>
  <c r="X102" i="3"/>
  <c r="AC102" i="3"/>
  <c r="AC103" i="3" l="1"/>
  <c r="X103" i="3"/>
  <c r="AH103" i="3"/>
  <c r="AH104" i="3" l="1"/>
  <c r="X104" i="3"/>
  <c r="AC104" i="3"/>
  <c r="AC105" i="3" l="1"/>
  <c r="X105" i="3"/>
  <c r="AH105" i="3"/>
  <c r="AH106" i="3" l="1"/>
  <c r="X106" i="3"/>
  <c r="AC106" i="3"/>
  <c r="AC107" i="3" l="1"/>
  <c r="X107" i="3"/>
  <c r="AH107" i="3"/>
  <c r="AH108" i="3" l="1"/>
  <c r="X108" i="3"/>
  <c r="AC108" i="3"/>
  <c r="AC109" i="3" l="1"/>
  <c r="X109" i="3"/>
  <c r="AH109" i="3"/>
  <c r="AH110" i="3" l="1"/>
  <c r="X110" i="3"/>
  <c r="AC110" i="3"/>
  <c r="AC111" i="3" l="1"/>
  <c r="X111" i="3"/>
  <c r="AH111" i="3"/>
  <c r="AH112" i="3" l="1"/>
  <c r="X112" i="3"/>
  <c r="AC112" i="3"/>
  <c r="AC113" i="3" l="1"/>
  <c r="X113" i="3"/>
  <c r="AH113" i="3"/>
  <c r="AH114" i="3" l="1"/>
  <c r="X114" i="3"/>
  <c r="AC114" i="3"/>
  <c r="AC115" i="3" l="1"/>
  <c r="X115" i="3"/>
  <c r="AH115" i="3"/>
  <c r="AH116" i="3" l="1"/>
  <c r="X116" i="3"/>
  <c r="AC116" i="3"/>
  <c r="AC117" i="3" l="1"/>
  <c r="X117" i="3"/>
  <c r="AH117" i="3"/>
  <c r="AH118" i="3" l="1"/>
  <c r="X118" i="3"/>
  <c r="AC118" i="3"/>
  <c r="AC119" i="3" l="1"/>
  <c r="X119" i="3"/>
  <c r="AH119" i="3"/>
  <c r="AH120" i="3" l="1"/>
  <c r="X120" i="3"/>
  <c r="AC120" i="3"/>
  <c r="AC121" i="3" l="1"/>
  <c r="X121" i="3"/>
  <c r="AH121" i="3"/>
  <c r="AH122" i="3" l="1"/>
  <c r="X122" i="3"/>
  <c r="X123" i="3" s="1"/>
  <c r="AC122" i="3"/>
  <c r="AH123" i="3" l="1"/>
  <c r="AC123" i="3"/>
  <c r="X124" i="3"/>
  <c r="AJ3" i="3" l="1"/>
  <c r="AJ2" i="3"/>
  <c r="AE3" i="3"/>
  <c r="AE2" i="3"/>
  <c r="AH124" i="3"/>
  <c r="AC124" i="3"/>
  <c r="X125" i="3"/>
  <c r="X126" i="3" l="1"/>
  <c r="AH125" i="3"/>
  <c r="AH126" i="3" s="1"/>
  <c r="AH127" i="3" s="1"/>
  <c r="AH128" i="3" s="1"/>
  <c r="AH129" i="3" s="1"/>
  <c r="AH130" i="3" s="1"/>
  <c r="AH131" i="3" s="1"/>
  <c r="AC125" i="3"/>
  <c r="AC126" i="3" s="1"/>
  <c r="AC127" i="3" s="1"/>
  <c r="AC128" i="3" s="1"/>
  <c r="AC129" i="3" s="1"/>
  <c r="AC130" i="3" s="1"/>
  <c r="AC131" i="3" s="1"/>
  <c r="X127" i="3"/>
  <c r="X128" i="3" s="1"/>
  <c r="X129" i="3" s="1"/>
  <c r="X130" i="3" l="1"/>
  <c r="X131" i="3" l="1"/>
  <c r="Z3" i="3"/>
  <c r="Z2" i="3"/>
</calcChain>
</file>

<file path=xl/comments1.xml><?xml version="1.0" encoding="utf-8"?>
<comments xmlns="http://schemas.openxmlformats.org/spreadsheetml/2006/main">
  <authors>
    <author>Lisa Collard</author>
  </authors>
  <commentList>
    <comment ref="D14" authorId="0" shapeId="0">
      <text>
        <r>
          <rPr>
            <sz val="9"/>
            <color indexed="81"/>
            <rFont val="Tahoma"/>
            <family val="2"/>
          </rPr>
          <t xml:space="preserve">
Complete - No further documentation required
SVT Review - Site Visit Team follow-up during the site visit
FSV Item - Documentation due no later than the First Day of the Site Visit
N/A - Not Applicable
</t>
        </r>
      </text>
    </comment>
    <comment ref="E14" authorId="0" shapeId="0">
      <text>
        <r>
          <rPr>
            <b/>
            <sz val="9"/>
            <color indexed="81"/>
            <rFont val="Tahoma"/>
            <family val="2"/>
          </rPr>
          <t xml:space="preserve">
</t>
        </r>
        <r>
          <rPr>
            <sz val="9"/>
            <color indexed="81"/>
            <rFont val="Tahoma"/>
            <family val="2"/>
          </rPr>
          <t xml:space="preserve">Complete - No additional comments required
SVT Review - An additional comment is required to clarify the reason(s) to review during the site visit
FSV Item - An additional comment is required to clarify the documentation needed no later than the First Day of the Site Visit
N/A - No additional comments required
</t>
        </r>
      </text>
    </comment>
    <comment ref="B25" authorId="0" shapeId="0">
      <text>
        <r>
          <rPr>
            <b/>
            <sz val="8"/>
            <color indexed="81"/>
            <rFont val="Tahoma"/>
            <family val="2"/>
          </rPr>
          <t>Standard I.A. Sponsoring Institution</t>
        </r>
        <r>
          <rPr>
            <sz val="8"/>
            <color indexed="81"/>
            <rFont val="Tahoma"/>
            <family val="2"/>
          </rPr>
          <t xml:space="preserve">
A sponsoring institution must be at least one of the following, and must either award credit for the program or have an articulation agreement with an accredited post-secondary institution:
1. A post-secondary academic institution accredited by an institutional accrediting agency that is recognized by the U.S. Department of Education, and authorized under applicable law or other acceptable authority to provide a post-secondary program, which awards a minimum of a diploma/certificate at the completion of the program.
2. A foreign post-secondary academic institution acceptable to CAAHEP, which is authorized under applicable law or other acceptable authority to provide a postsecondary program, which awards a minimum of a certificate/diploma at the completion of the academic program.
3. A hospital, clinic or medical center accredited by a healthcare accrediting agency or equivalent that is recognized by the U.S. Department of Health and Human Services, and authorized under applicable law or other acceptable authority to provide healthcare, and authorized under applicable law or other acceptable authority to provide the post-secondary program, which awards a minimum of a diploma/certificate at the completion of the program.
4. A governmental (i.e., state, county, or municipal) educational or governmental medical service, and which is authorized by the State to provide initial educational programs, and authorized under applicable law or other acceptable authority to provide the post-secondary program, which awards a minimum of a diploma/certificate at the completion of the program.
5. A branch of the United States Armed Forces or other Federal agency, which awards a minimum of a certificate/diploma at the completion of the program.
</t>
        </r>
        <r>
          <rPr>
            <i/>
            <sz val="8"/>
            <color indexed="81"/>
            <rFont val="Tahoma"/>
            <family val="2"/>
          </rPr>
          <t xml:space="preserve"> For a distance education program, the location of program is the mailing address of the sponsor</t>
        </r>
        <r>
          <rPr>
            <sz val="9"/>
            <color indexed="81"/>
            <rFont val="Tahoma"/>
            <family val="2"/>
          </rPr>
          <t xml:space="preserve">
</t>
        </r>
      </text>
    </comment>
    <comment ref="B27" authorId="0" shapeId="0">
      <text>
        <r>
          <rPr>
            <sz val="9"/>
            <color indexed="81"/>
            <rFont val="Tahoma"/>
            <family val="2"/>
          </rPr>
          <t xml:space="preserve">
In the Reader Comments:
If the program holds valid institutional accreditation, include the year the current institutional accreditation status began and the year scheduled for the next review
</t>
        </r>
      </text>
    </comment>
    <comment ref="B44" authorId="0" shapeId="0">
      <text>
        <r>
          <rPr>
            <b/>
            <sz val="9"/>
            <color indexed="81"/>
            <rFont val="Tahoma"/>
            <family val="2"/>
          </rPr>
          <t xml:space="preserve">
Standard II.C. Program Goals-Minimum Expectations
</t>
        </r>
        <r>
          <rPr>
            <sz val="9"/>
            <color indexed="81"/>
            <rFont val="Tahoma"/>
            <family val="2"/>
          </rPr>
          <t>The program must have the following goal defining minimum expectations</t>
        </r>
        <r>
          <rPr>
            <b/>
            <sz val="9"/>
            <color indexed="81"/>
            <rFont val="Tahoma"/>
            <family val="2"/>
          </rPr>
          <t xml:space="preserve">
 Paramedic: </t>
        </r>
        <r>
          <rPr>
            <sz val="9"/>
            <color indexed="81"/>
            <rFont val="Tahoma"/>
            <family val="2"/>
          </rPr>
          <t>“To prepare competent entry-level Paramedics in the cognitive (knowledge), psychomotor (skills), and affective (behavior) learning domains with or without exit points at the Advanced Emergency Medical Technician and/or Emergency Medical Technician, and/or Emergency Medical Responder levels.”</t>
        </r>
        <r>
          <rPr>
            <b/>
            <sz val="9"/>
            <color indexed="81"/>
            <rFont val="Tahoma"/>
            <family val="2"/>
          </rPr>
          <t xml:space="preserve">
 Advanced Emergency Medical Technician: </t>
        </r>
        <r>
          <rPr>
            <sz val="9"/>
            <color indexed="81"/>
            <rFont val="Tahoma"/>
            <family val="2"/>
          </rPr>
          <t>“To prepare competent entry-level Advanced Emergency Medical Technician in the cognitive (knowledge), psychomotor (skills), and affective (behavior) learning domains,”</t>
        </r>
        <r>
          <rPr>
            <b/>
            <sz val="9"/>
            <color indexed="81"/>
            <rFont val="Tahoma"/>
            <family val="2"/>
          </rPr>
          <t xml:space="preserve">
</t>
        </r>
        <r>
          <rPr>
            <sz val="9"/>
            <color indexed="81"/>
            <rFont val="Tahoma"/>
            <family val="2"/>
          </rPr>
          <t>Programs adopting educational goals beyond entry-level competence must clearly delineate this intent and provide evidence that all students have achieved the basic competencies prior to entry into the field with or without exit points at the Emergency Medical Technician, and/or Emergency Medical Responder levels.</t>
        </r>
        <r>
          <rPr>
            <b/>
            <sz val="9"/>
            <color indexed="81"/>
            <rFont val="Tahoma"/>
            <family val="2"/>
          </rPr>
          <t xml:space="preserve">
</t>
        </r>
        <r>
          <rPr>
            <i/>
            <sz val="9"/>
            <color indexed="81"/>
            <rFont val="Tahoma"/>
            <family val="2"/>
          </rPr>
          <t xml:space="preserve">
Nothing in this Standard restricts programs from formulating goals beyond entry-level competence.</t>
        </r>
        <r>
          <rPr>
            <sz val="9"/>
            <color indexed="81"/>
            <rFont val="Tahoma"/>
            <family val="2"/>
          </rPr>
          <t xml:space="preserve">
</t>
        </r>
      </text>
    </comment>
    <comment ref="C97" authorId="0" shapeId="0">
      <text>
        <r>
          <rPr>
            <b/>
            <sz val="9"/>
            <color indexed="81"/>
            <rFont val="Tahoma"/>
            <family val="2"/>
          </rPr>
          <t xml:space="preserve">Capstone Experience: </t>
        </r>
        <r>
          <rPr>
            <sz val="9"/>
            <color indexed="81"/>
            <rFont val="Tahoma"/>
            <family val="2"/>
          </rPr>
          <t xml:space="preserve">activities occurring toward the end of the educational process to allow students to develop and practice high-level decision making by integrating and applying their Paramedic learning.
</t>
        </r>
      </text>
    </comment>
    <comment ref="F97" authorId="0" shapeId="0">
      <text>
        <r>
          <rPr>
            <b/>
            <sz val="9"/>
            <color indexed="81"/>
            <rFont val="Tahoma"/>
            <family val="2"/>
          </rPr>
          <t xml:space="preserve">Capstone Experience: </t>
        </r>
        <r>
          <rPr>
            <sz val="9"/>
            <color indexed="81"/>
            <rFont val="Tahoma"/>
            <family val="2"/>
          </rPr>
          <t xml:space="preserve">activities occurring toward the end of the educational process to allow students to develop and practice high-level decision making by integrating and applying their Paramedic learning.
</t>
        </r>
      </text>
    </comment>
    <comment ref="C106" authorId="0" shapeId="0">
      <text>
        <r>
          <rPr>
            <b/>
            <sz val="8"/>
            <color indexed="81"/>
            <rFont val="Tahoma"/>
            <family val="2"/>
          </rPr>
          <t>CoAEMSP Policy IV.A.3 - Publishing of Program Accreditation Status</t>
        </r>
        <r>
          <rPr>
            <sz val="8"/>
            <color indexed="81"/>
            <rFont val="Tahoma"/>
            <family val="2"/>
          </rPr>
          <t xml:space="preserve">
If a program has CAAHEP accreditation, the sponsor must use the following language when referring to that accreditation:
a. In at least one (1) of its comprehensive publications customarily used to officially convey institutional information, it must state:
“The [name of program] is accredited by the Commission on Accreditation of Allied Health Education Programs (www.caahep.org) upon the recommendation of the Committee on Accreditation of Educational Programs for the Emergency Medical Services Professions (CoAEMSP).
Commission on Accreditation of Allied Health Education Programs 
25400 US Highway 19 N., Suite 158
Clearwater, FL 33763
727-210-2350
www.caahep.org
To contact CoAEMSP:
8301 Lakeview Parkway
Suite 111-312
Rowlett, TX 75088
214-703-8445
FAX 214-703-8992
www.coaemsp.org"</t>
        </r>
      </text>
    </comment>
  </commentList>
</comments>
</file>

<file path=xl/comments2.xml><?xml version="1.0" encoding="utf-8"?>
<comments xmlns="http://schemas.openxmlformats.org/spreadsheetml/2006/main">
  <authors>
    <author>wwg</author>
  </authors>
  <commentList>
    <comment ref="B40" authorId="0" shapeId="0">
      <text>
        <r>
          <rPr>
            <b/>
            <sz val="8"/>
            <color indexed="81"/>
            <rFont val="Tahoma"/>
            <family val="2"/>
          </rPr>
          <t>The red triangle in the upper right corner signifies a comment.  It is revealed when the cursor is placed over the cell.</t>
        </r>
      </text>
    </comment>
  </commentList>
</comments>
</file>

<file path=xl/comments3.xml><?xml version="1.0" encoding="utf-8"?>
<comments xmlns="http://schemas.openxmlformats.org/spreadsheetml/2006/main">
  <authors>
    <author>Lisa Collard</author>
  </authors>
  <commentList>
    <comment ref="B10" authorId="0" shapeId="0">
      <text>
        <r>
          <rPr>
            <b/>
            <sz val="9"/>
            <color indexed="81"/>
            <rFont val="Tahoma"/>
            <family val="2"/>
          </rPr>
          <t>Standard I.A. Sponsoring Institution 
A sponsoring institution must be at least one of the following, and must either award credit for the program or have an articulation agreement with an accredited post-secondary institution:
1. A post-secondary academic institution accredited by an institutional accrediting agency that is recognized by the U.S. Department of Education, and authorized under applicable law or other acceptable authority to provide a post-secondary program, which awards a minimum of a diploma/certificate at the completion of the program. 
2. A foreign post-secondary academic institution acceptable to CAAHEP, which is authorized under applicable law or other acceptable authority to provide a postsecondary program, which awards a minimum of a certificate/diploma at the completion of the academic program.
3. A hospital, clinic or medical center accredited by a healthcare accrediting agency or equivalent that is recognized by the U.S. Department of Health and Human Services, and authorized under applicable law or other acceptable authority to provide healthcare, and authorized under applicable law or other acceptable authority to provide the post-secondary program, which awards a minimum of a diploma/certificate at the completion of the program.
4. A governmental (i.e., state, county, or municipal) educational or governmental medical service, and which is authorized by the State to provide initial educational programs, and authorized under applicable law or other acceptable authority to provide the post-secondary program, which awards a minimum of a diploma/certificate at the completion of the program.
5. A branch of the United States Armed Forces or other Federal agency, which awards a minimum of a certificate/diploma at the completion of the program.
  For a distance education program, the location of program is the mailing address of the sponsor.</t>
        </r>
      </text>
    </comment>
    <comment ref="C10" authorId="0" shapeId="0">
      <text>
        <r>
          <rPr>
            <b/>
            <sz val="9"/>
            <color indexed="81"/>
            <rFont val="Tahoma"/>
            <family val="2"/>
          </rPr>
          <t xml:space="preserve">Site Visitors should check the "EA-I-CSSR tab (cell C28)" to verify the Reader and the SV Team agree on the Sponsorship of the program.  </t>
        </r>
        <r>
          <rPr>
            <sz val="9"/>
            <color indexed="81"/>
            <rFont val="Tahoma"/>
            <family val="2"/>
          </rPr>
          <t xml:space="preserve">
</t>
        </r>
      </text>
    </comment>
    <comment ref="B12" authorId="0" shapeId="0">
      <text>
        <r>
          <rPr>
            <b/>
            <sz val="9"/>
            <color indexed="81"/>
            <rFont val="Tahoma"/>
            <family val="2"/>
          </rPr>
          <t xml:space="preserve">Standard I.B. Consortium Sponsor  
1. A consortium sponsor is an entity consisting of two or more members that exists for the purpose of operating an educational program.  In such instances, at least one of the members of the consortium must meet the requirements of a sponsoring institution as described in I.A.  
2. The responsibilities of each member of the consortium must be clearly documented in a formal affiliation agreement or memorandum of understanding, which includes governance and lines of authority.
</t>
        </r>
        <r>
          <rPr>
            <sz val="9"/>
            <color indexed="81"/>
            <rFont val="Tahoma"/>
            <family val="2"/>
          </rPr>
          <t xml:space="preserve">
</t>
        </r>
      </text>
    </comment>
    <comment ref="B14" authorId="0" shapeId="0">
      <text>
        <r>
          <rPr>
            <b/>
            <sz val="9"/>
            <color indexed="81"/>
            <rFont val="Tahoma"/>
            <family val="2"/>
          </rPr>
          <t xml:space="preserve">Standard I.B. Consortium Sponsor  
1. A consortium sponsor is an entity consisting of two or more members that exists for the purpose of operating an educational program.  In such instances, at least one of the members of the consortium must meet the requirements of a sponsoring institution as described in I.A.  
2. The responsibilities of each member of the consortium must be clearly documented in a formal affiliation agreement or memorandum of understanding, which includes governance and lines of authority.
</t>
        </r>
        <r>
          <rPr>
            <sz val="9"/>
            <color indexed="81"/>
            <rFont val="Tahoma"/>
            <family val="2"/>
          </rPr>
          <t xml:space="preserve">
</t>
        </r>
      </text>
    </comment>
    <comment ref="B17" authorId="0" shapeId="0">
      <text>
        <r>
          <rPr>
            <b/>
            <sz val="9"/>
            <color indexed="81"/>
            <rFont val="Tahoma"/>
            <family val="2"/>
          </rPr>
          <t xml:space="preserve">Standard I.C. Responsibilities of Sponsor
The Sponsor must ensure that the provisions of these Standards and Guidelines are met. 
</t>
        </r>
        <r>
          <rPr>
            <sz val="9"/>
            <color indexed="81"/>
            <rFont val="Tahoma"/>
            <family val="2"/>
          </rPr>
          <t xml:space="preserve">
</t>
        </r>
      </text>
    </comment>
    <comment ref="B20" authorId="0" shapeId="0">
      <text>
        <r>
          <rPr>
            <b/>
            <sz val="9"/>
            <color indexed="81"/>
            <rFont val="Tahoma"/>
            <family val="2"/>
          </rPr>
          <t xml:space="preserve">Standard II.A. Program Goals and Outcomes 
There must be a written statement of the program’s goals and learning domains consistent with and responsive to the demonstrated needs and expectations of the various communities of interest served by the educational program. The communities of interest that are served by the program must include, but are not limited to: students, graduates, faculty, sponsor administration, hospital/clinic representatives, employers, police and/or fire services with a role in EMS services, key governmental officials, physicians, and the public.   
The Advisory Committee should have significant representation and input from non-program personnel.  Advisory committee meetings may include participation by synchronous electronic means.  
Program-specific statements of goals and learning domains provide the basis for program planning, implementation, and evaluation.  Such goals and learning domains must be compatible with the mission of the sponsoring institution(s), the expectations of the communities of interest, and nationally accepted standards of roles and functions.  Goals and learning domains are based upon the substantiated needs of health care providers and employers, and the educational needs of the students served by the educational program.
</t>
        </r>
        <r>
          <rPr>
            <sz val="9"/>
            <color indexed="81"/>
            <rFont val="Tahoma"/>
            <family val="2"/>
          </rPr>
          <t xml:space="preserve">
</t>
        </r>
      </text>
    </comment>
    <comment ref="B21" authorId="0" shapeId="0">
      <text>
        <r>
          <rPr>
            <b/>
            <sz val="9"/>
            <color indexed="81"/>
            <rFont val="Tahoma"/>
            <family val="2"/>
          </rPr>
          <t xml:space="preserve">Standard II.A. Program Goals and Outcomes
There must be a written statement of the program’s goals and learning domains consistent with and responsive to the demonstrated needs and expectations of the various communities of interest served by the educational program. The communities of interest that are served by the program must include, but are not limited to: students, graduates, faculty, sponsor administration, hospital/clinic representatives, employers, police and/or fire services with a role in EMS services, key governmental officials, physicians, and the public.   
The Advisory Committee should have significant representation and input from non-program personnel.  Advisory committee meetings may include participation by synchronous electronic means.  
Program-specific statements of goals and learning domains provide the basis for program planning, implementation, and evaluation.  Such goals and learning domains must be compatible with the mission of the sponsoring institution(s), the expectations of the communities of interest, and nationally accepted standards of roles and functions.  Goals and learning domains are based upon the substantiated needs of health care providers and employers, and the educational needs of the students served by the educational program.
</t>
        </r>
        <r>
          <rPr>
            <sz val="9"/>
            <color indexed="81"/>
            <rFont val="Tahoma"/>
            <family val="2"/>
          </rPr>
          <t xml:space="preserve">
</t>
        </r>
      </text>
    </comment>
    <comment ref="B22" authorId="0" shapeId="0">
      <text>
        <r>
          <rPr>
            <b/>
            <sz val="9"/>
            <color indexed="81"/>
            <rFont val="Tahoma"/>
            <family val="2"/>
          </rPr>
          <t xml:space="preserve">Standard II.A. Program Goals and Outcomes  
There must be a written statement of the program’s goals and learning domains consistent with and responsive to the demonstrated needs and expectations of the various communities of interest served by the educational program. The communities of interest that are served by the program must include, but are not limited to: students, graduates, faculty, sponsor administration, hospital/clinic representatives, employers, police and/or fire services with a role in EMS services, key governmental officials, physicians, and the public.   
The Advisory Committee should have significant representation and input from non-program personnel.  Advisory committee meetings may include participation by synchronous electronic means.  
Program-specific statements of goals and learning domains provide the basis for program planning, implementation, and evaluation.  Such goals and learning domains must be compatible with the mission of the sponsoring institution(s), the expectations of the communities of interest, and nationally accepted standards of roles and functions.  Goals and learning domains are based upon the substantiated needs of health care providers and employers, and the educational needs of the students served by the educational program.
</t>
        </r>
        <r>
          <rPr>
            <sz val="9"/>
            <color indexed="81"/>
            <rFont val="Tahoma"/>
            <family val="2"/>
          </rPr>
          <t xml:space="preserve">
</t>
        </r>
      </text>
    </comment>
    <comment ref="B23" authorId="0" shapeId="0">
      <text>
        <r>
          <rPr>
            <b/>
            <sz val="9"/>
            <color indexed="81"/>
            <rFont val="Tahoma"/>
            <family val="2"/>
          </rPr>
          <t>Standard II.A. Program Goals and Outcomes  
There must be a written statement of the program’s goals and learning domains consistent with and responsive to the demonstrated needs and expectations of the various communities of interest served by the educational program. The communities of interest that are served by the program must include, but are not limited to: students, graduates, faculty, sponsor administration, hospital/clinic representatives, employers, police and/or fire services with a role in EMS services, key governmental officials, physicians, and the public.   
The Advisory Committee should have significant representation and input from non-program personnel.  Advisory committee meetings may include participation by synchronous electronic means.  
Program-specific statements of goals and learning domains provide the basis for program planning, implementation, and evaluation.  Such goals and learning domains must be compatible with the mission of the sponsoring institution(s), the expectations of the communities of interest, and nationally accepted standards of roles and functions.  Goals and learning domains are based upon the substantiated needs of health care providers and employers, and the educational needs of the students served by the educational program.</t>
        </r>
      </text>
    </comment>
    <comment ref="B24" authorId="0" shapeId="0">
      <text>
        <r>
          <rPr>
            <b/>
            <sz val="9"/>
            <color indexed="81"/>
            <rFont val="Tahoma"/>
            <family val="2"/>
          </rPr>
          <t>Standard II.A. Program Goals and Outcomes  
There must be a written statement of the program’s goals and learning domains consistent with and responsive to the demonstrated needs and expectations of the various communities of interest served by the educational program. The communities of interest that are served by the program must include, but are not limited to: students, graduates, faculty, sponsor administration, hospital/clinic representatives, employers, police and/or fire services with a role in EMS services, key governmental officials, physicians, and the public.   
The Advisory Committee should have significant representation and input from non-program personnel.  Advisory committee meetings may include participation by synchronous electronic means.  
Program-specific statements of goals and learning domains provide the basis for program planning, implementation, and evaluation.  Such goals and learning domains must be compatible with the mission of the sponsoring institution(s), the expectations of the communities of interest, and nationally accepted standards of roles and functions.  Goals and learning domains are based upon the substantiated needs of health care providers and employers, and the educational needs of the students served by the educational program.</t>
        </r>
      </text>
    </comment>
    <comment ref="B25" authorId="0" shapeId="0">
      <text>
        <r>
          <rPr>
            <b/>
            <sz val="9"/>
            <color indexed="81"/>
            <rFont val="Tahoma"/>
            <family val="2"/>
          </rPr>
          <t>Standard II.A. Program Goals and Outcomes  
There must be a written statement of the program’s goals and learning domains consistent with and responsive to the demonstrated needs and expectations of the various communities of interest served by the educational program. The communities of interest that are served by the program must include, but are not limited to: students, graduates, faculty, sponsor administration, hospital/clinic representatives, employers, police and/or fire services with a role in EMS services, key governmental officials, physicians, and the public.   
The Advisory Committee should have significant representation and input from non-program personnel.  Advisory committee meetings may include participation by synchronous electronic means.  
Program-specific statements of goals and learning domains provide the basis for program planning, implementation, and evaluation.  Such goals and learning domains must be compatible with the mission of the sponsoring institution(s), the expectations of the communities of interest, and nationally accepted standards of roles and functions.  Goals and learning domains are based upon the substantiated needs of health care providers and employers, and the educational needs of the students served by the educational program.</t>
        </r>
      </text>
    </comment>
    <comment ref="B27" authorId="0" shapeId="0">
      <text>
        <r>
          <rPr>
            <b/>
            <sz val="9"/>
            <color indexed="81"/>
            <rFont val="Tahoma"/>
            <family val="2"/>
          </rPr>
          <t xml:space="preserve">Standard II.B. Appropriate of Goals and Learning Domains 
The program must regularly assess its goals and learning domains.  Program personnel must identify and respond to changes in the needs and/or expectations of its communities of interest.    
An advisory committee, which is representative of at least each of the communities of interest named in these Standards, must be designated and charged with the responsibility of meeting at least annually, to assist program and sponsor personnel in formulating and periodically revising appropriate goals and learning domains, monitoring needs and expectations, and ensuring program responsiveness to change, and to review and endorse the program required minimum numbers of patient contacts. 
</t>
        </r>
        <r>
          <rPr>
            <sz val="9"/>
            <color indexed="81"/>
            <rFont val="Tahoma"/>
            <family val="2"/>
          </rPr>
          <t xml:space="preserve">
</t>
        </r>
      </text>
    </comment>
    <comment ref="B28" authorId="0" shapeId="0">
      <text>
        <r>
          <rPr>
            <b/>
            <sz val="9"/>
            <color indexed="81"/>
            <rFont val="Tahoma"/>
            <family val="2"/>
          </rPr>
          <t xml:space="preserve">Standard II.B. Appropriate of Goals and Learning Domains 
The program must regularly assess its goals and learning domains.  Program personnel must identify and respond to changes in the needs and/or expectations of its communities of interest.    
An advisory committee, which is representative of at least each of the communities of interest named in these Standards, must be designated and charged with the responsibility of meeting at least annually, to assist program and sponsor personnel in formulating and periodically revising appropriate goals and learning domains, monitoring needs and expectations, and ensuring program responsiveness to change, and to review and endorse the program required minimum numbers of patient contacts. 
</t>
        </r>
        <r>
          <rPr>
            <sz val="9"/>
            <color indexed="81"/>
            <rFont val="Tahoma"/>
            <family val="2"/>
          </rPr>
          <t xml:space="preserve">
</t>
        </r>
      </text>
    </comment>
    <comment ref="B29" authorId="0" shapeId="0">
      <text>
        <r>
          <rPr>
            <b/>
            <sz val="9"/>
            <color indexed="81"/>
            <rFont val="Tahoma"/>
            <family val="2"/>
          </rPr>
          <t xml:space="preserve">Standard II.B. Appropriate of Goals and Learning Domains  
The program must regularly assess its goals and learning domains.  Program personnel must identify and respond to changes in the needs and/or expectations of its communities of interest.    
An advisory committee, which is representative of at least each of the communities of interest named in these Standards, must be designated and charged with the responsibility of meeting at least annually, to assist program and sponsor personnel in formulating and periodically revising appropriate goals and learning domains, monitoring needs and expectations, and ensuring program responsiveness to change, and to review and endorse the program required minimum numbers of patient contacts. 
</t>
        </r>
        <r>
          <rPr>
            <sz val="9"/>
            <color indexed="81"/>
            <rFont val="Tahoma"/>
            <family val="2"/>
          </rPr>
          <t xml:space="preserve">
</t>
        </r>
      </text>
    </comment>
    <comment ref="B31" authorId="0" shapeId="0">
      <text>
        <r>
          <rPr>
            <b/>
            <sz val="9"/>
            <color indexed="81"/>
            <rFont val="Tahoma"/>
            <family val="2"/>
          </rPr>
          <t xml:space="preserve">Standard II.B. Appropriate of Goals and Learning Domains 
The program must regularly assess its goals and learning domains.  Program personnel must identify and respond to changes in the needs and/or expectations of its communities of interest.    
An advisory committee, which is representative of at least each of the communities of interest named in these Standards, must be designated and charged with the responsibility of meeting at least annually, to assist program and sponsor personnel in formulating and periodically revising appropriate goals and learning domains, monitoring needs and expectations, and ensuring program responsiveness to change, and to review and endorse the program required minimum numbers of patient contacts. 
</t>
        </r>
        <r>
          <rPr>
            <sz val="9"/>
            <color indexed="81"/>
            <rFont val="Tahoma"/>
            <family val="2"/>
          </rPr>
          <t xml:space="preserve">
</t>
        </r>
      </text>
    </comment>
    <comment ref="B33" authorId="0" shapeId="0">
      <text>
        <r>
          <rPr>
            <b/>
            <sz val="9"/>
            <color indexed="81"/>
            <rFont val="Tahoma"/>
            <family val="2"/>
          </rPr>
          <t xml:space="preserve">II.C.    Minimum Expectations 
The program must have the following goal defining minimum expectations
  · Paramedic: “To prepare competent entry-level Paramedics in the cognitive (knowledge), psychomotor (skills), and affective (behavior) learning domains with or without exit points at the Advanced Emergency Medical Technician and/or Emergency Medical Technician, and/or Emergency Medical Responder levels.”
  · Advanced Emergency Medical Technician: “To prepare competent entry-level Advanced Emergency Medical Technician in the cognitive (knowledge), psychomotor (skills), and affective (behavior) learning domains,” 
Programs adopting educational goals beyond entry-level competence must clearly delineate this intent and provide evidence that all students have achieved the basic competencies prior to entry into the field with or without exit points at the Emergency Medical Technician, and/or Emergency Medical Responder levels.  
</t>
        </r>
        <r>
          <rPr>
            <b/>
            <i/>
            <sz val="9"/>
            <color indexed="81"/>
            <rFont val="Tahoma"/>
            <family val="2"/>
          </rPr>
          <t>Nothing in this Standard restricts programs from formulating goals beyond entry-level competence.</t>
        </r>
        <r>
          <rPr>
            <b/>
            <sz val="9"/>
            <color indexed="81"/>
            <rFont val="Tahoma"/>
            <family val="2"/>
          </rPr>
          <t xml:space="preserve"> </t>
        </r>
        <r>
          <rPr>
            <sz val="9"/>
            <color indexed="81"/>
            <rFont val="Tahoma"/>
            <family val="2"/>
          </rPr>
          <t xml:space="preserve">
</t>
        </r>
      </text>
    </comment>
    <comment ref="B37" authorId="0" shapeId="0">
      <text>
        <r>
          <rPr>
            <b/>
            <sz val="9"/>
            <color indexed="81"/>
            <rFont val="Tahoma"/>
            <family val="2"/>
          </rPr>
          <t xml:space="preserve">III.A.1 Resources - Program Resources  
Program resources must be sufficient to ensure the achievement of the program’s goals and outcomes.  Resources must include, but are not limited to: faculty; clerical and support staff; curriculum; finances; offices; classroom, laboratory, and, ancillary student facilities; clinical affiliates; equipment; supplies; computer resources; instructional reference materials, and faculty/staff continuing education. </t>
        </r>
        <r>
          <rPr>
            <sz val="9"/>
            <color indexed="81"/>
            <rFont val="Tahoma"/>
            <family val="2"/>
          </rPr>
          <t xml:space="preserve">
</t>
        </r>
      </text>
    </comment>
    <comment ref="B38" authorId="0" shapeId="0">
      <text>
        <r>
          <rPr>
            <b/>
            <sz val="9"/>
            <color indexed="81"/>
            <rFont val="Tahoma"/>
            <family val="2"/>
          </rPr>
          <t xml:space="preserve">III.A.1 Resources - Program Resources  
Program resources must be sufficient to ensure the achievement of the program’s goals and outcomes.  Resources must include, but are not limited to: faculty; clerical and support staff; curriculum; finances; offices; classroom, laboratory, and, ancillary student facilities; clinical affiliates; equipment; supplies; computer resources; instructional reference materials, and faculty/staff continuing education. </t>
        </r>
        <r>
          <rPr>
            <sz val="9"/>
            <color indexed="81"/>
            <rFont val="Tahoma"/>
            <family val="2"/>
          </rPr>
          <t xml:space="preserve">
</t>
        </r>
      </text>
    </comment>
    <comment ref="B41" authorId="0" shapeId="0">
      <text>
        <r>
          <rPr>
            <b/>
            <sz val="9"/>
            <color indexed="81"/>
            <rFont val="Tahoma"/>
            <family val="2"/>
          </rPr>
          <t xml:space="preserve">III.A.1 Resources - Program Resources 
Program resources must be sufficient to ensure the achievement of the program’s goals and outcomes.  Resources must include, but are not limited to: faculty; clerical and support staff; curriculum; finances; offices; classroom, laboratory, and, ancillary student facilities; clinical affiliates; equipment; supplies; computer resources; instructional reference materials, and faculty/staff continuing education. 
</t>
        </r>
        <r>
          <rPr>
            <sz val="9"/>
            <color indexed="81"/>
            <rFont val="Tahoma"/>
            <family val="2"/>
          </rPr>
          <t xml:space="preserve">
</t>
        </r>
      </text>
    </comment>
    <comment ref="B43" authorId="0" shapeId="0">
      <text>
        <r>
          <rPr>
            <b/>
            <sz val="9"/>
            <color indexed="81"/>
            <rFont val="Tahoma"/>
            <family val="2"/>
          </rPr>
          <t xml:space="preserve">III.A.1 Resources - Program Resources 
Program resources must be sufficient to ensure the achievement of the program’s goals and outcomes.  Resources must include, but are not limited to: faculty; clerical and support staff; curriculum; finances; offices; classroom, laboratory, and, ancillary student facilities; clinical affiliates; equipment; supplies; computer resources; instructional reference materials, and faculty/staff continuing education. </t>
        </r>
        <r>
          <rPr>
            <sz val="9"/>
            <color indexed="81"/>
            <rFont val="Tahoma"/>
            <family val="2"/>
          </rPr>
          <t xml:space="preserve">
</t>
        </r>
      </text>
    </comment>
    <comment ref="B44" authorId="0" shapeId="0">
      <text>
        <r>
          <rPr>
            <b/>
            <sz val="9"/>
            <color indexed="81"/>
            <rFont val="Tahoma"/>
            <family val="2"/>
          </rPr>
          <t xml:space="preserve">III.A.1 Resources - Program Resources 
Program resources must be sufficient to ensure the achievement of the program’s goals and outcomes.  Resources must include, but are not limited to: faculty; clerical and support staff; curriculum; finances; offices; classroom, laboratory, and, ancillary student facilities; clinical affiliates; equipment; supplies; computer resources; instructional reference materials, and faculty/staff continuing education. </t>
        </r>
        <r>
          <rPr>
            <sz val="9"/>
            <color indexed="81"/>
            <rFont val="Tahoma"/>
            <family val="2"/>
          </rPr>
          <t xml:space="preserve">
</t>
        </r>
      </text>
    </comment>
    <comment ref="B45" authorId="0" shapeId="0">
      <text>
        <r>
          <rPr>
            <b/>
            <sz val="9"/>
            <color indexed="81"/>
            <rFont val="Tahoma"/>
            <family val="2"/>
          </rPr>
          <t xml:space="preserve">III.A.1 Resources - Program Resources  
Program resources must be sufficient to ensure the achievement of the program’s goals and outcomes.  Resources must include, but are not limited to: faculty; clerical and support staff; curriculum; finances; offices; classroom, laboratory, and, ancillary student facilities; clinical affiliates; equipment; supplies; computer resources; instructional reference materials, and faculty/staff continuing education. </t>
        </r>
        <r>
          <rPr>
            <sz val="9"/>
            <color indexed="81"/>
            <rFont val="Tahoma"/>
            <family val="2"/>
          </rPr>
          <t xml:space="preserve">
</t>
        </r>
      </text>
    </comment>
    <comment ref="B46" authorId="0" shapeId="0">
      <text>
        <r>
          <rPr>
            <b/>
            <sz val="9"/>
            <color indexed="81"/>
            <rFont val="Tahoma"/>
            <family val="2"/>
          </rPr>
          <t xml:space="preserve">III.A.1 Resources - Program Resources  
Program resources must be sufficient to ensure the achievement of the program’s goals and outcomes.  Resources must include, but are not limited to: faculty; clerical and support staff; curriculum; finances; offices; classroom, laboratory, and, ancillary student facilities; clinical affiliates; equipment; supplies; computer resources; instructional reference materials, and faculty/staff continuing education. </t>
        </r>
        <r>
          <rPr>
            <sz val="9"/>
            <color indexed="81"/>
            <rFont val="Tahoma"/>
            <family val="2"/>
          </rPr>
          <t xml:space="preserve">
</t>
        </r>
      </text>
    </comment>
    <comment ref="B47" authorId="0" shapeId="0">
      <text>
        <r>
          <rPr>
            <b/>
            <sz val="9"/>
            <color indexed="81"/>
            <rFont val="Tahoma"/>
            <family val="2"/>
          </rPr>
          <t xml:space="preserve">III.A.1 Resources - Program Resources  
Program resources must be sufficient to ensure the achievement of the program’s goals and outcomes.  Resources must include, but are not limited to: faculty; clerical and support staff; curriculum; finances; offices; classroom, laboratory, and, ancillary student facilities; clinical affiliates; equipment; supplies; computer resources; instructional reference materials, and faculty/staff continuing education. </t>
        </r>
        <r>
          <rPr>
            <sz val="9"/>
            <color indexed="81"/>
            <rFont val="Tahoma"/>
            <family val="2"/>
          </rPr>
          <t xml:space="preserve">
</t>
        </r>
      </text>
    </comment>
    <comment ref="B48" authorId="0" shapeId="0">
      <text>
        <r>
          <rPr>
            <b/>
            <sz val="9"/>
            <color indexed="81"/>
            <rFont val="Tahoma"/>
            <family val="2"/>
          </rPr>
          <t xml:space="preserve">III.A.1 Resources - Program Resources  
Program resources must be sufficient to ensure the achievement of the program’s goals and outcomes.  Resources must include, but are not limited to: faculty; clerical and support staff; curriculum; finances; offices; classroom, laboratory, and, ancillary student facilities; clinical affiliates; equipment; supplies; computer resources; instructional reference materials, and faculty/staff continuing education. </t>
        </r>
        <r>
          <rPr>
            <sz val="9"/>
            <color indexed="81"/>
            <rFont val="Tahoma"/>
            <family val="2"/>
          </rPr>
          <t xml:space="preserve">
</t>
        </r>
      </text>
    </comment>
    <comment ref="B49" authorId="0" shapeId="0">
      <text>
        <r>
          <rPr>
            <b/>
            <sz val="9"/>
            <color indexed="81"/>
            <rFont val="Tahoma"/>
            <family val="2"/>
          </rPr>
          <t xml:space="preserve">III.A.1 Resources - Program Resources  
Program resources must be sufficient to ensure the achievement of the program’s goals and outcomes.  Resources must include, but are not limited to: faculty; clerical and support staff; curriculum; finances; offices; classroom, laboratory, and, ancillary student facilities; clinical affiliates; equipment; supplies; computer resources; instructional reference materials, and faculty/staff continuing education. 
</t>
        </r>
        <r>
          <rPr>
            <sz val="9"/>
            <color indexed="81"/>
            <rFont val="Tahoma"/>
            <family val="2"/>
          </rPr>
          <t xml:space="preserve">
</t>
        </r>
      </text>
    </comment>
    <comment ref="B51" authorId="0" shapeId="0">
      <text>
        <r>
          <rPr>
            <b/>
            <sz val="9"/>
            <color indexed="81"/>
            <rFont val="Tahoma"/>
            <family val="2"/>
          </rPr>
          <t xml:space="preserve">III.A.1 Resources - Program Resources  
Program resources must be sufficient to ensure the achievement of the program’s goals and outcomes.  Resources must include, but are not limited to: faculty; clerical and support staff; curriculum; finances; offices; classroom, laboratory, and, ancillary student facilities; clinical affiliates; equipment; supplies; computer resources; instructional reference materials, and faculty/staff continuing education. 
</t>
        </r>
        <r>
          <rPr>
            <sz val="9"/>
            <color indexed="81"/>
            <rFont val="Tahoma"/>
            <family val="2"/>
          </rPr>
          <t xml:space="preserve">
</t>
        </r>
      </text>
    </comment>
    <comment ref="B53" authorId="0" shapeId="0">
      <text>
        <r>
          <rPr>
            <b/>
            <sz val="9"/>
            <color indexed="81"/>
            <rFont val="Tahoma"/>
            <family val="2"/>
          </rPr>
          <t xml:space="preserve">III.A.1 Resources - Program Resources  
Program resources must be sufficient to ensure the achievement of the program’s goals and outcomes.  Resources must include, but are not limited to: faculty; clerical and support staff; curriculum; finances; offices; classroom, laboratory, and, ancillary student facilities; clinical affiliates; equipment; supplies; computer resources; instructional reference materials, and faculty/staff continuing education. 
</t>
        </r>
        <r>
          <rPr>
            <sz val="9"/>
            <color indexed="81"/>
            <rFont val="Tahoma"/>
            <family val="2"/>
          </rPr>
          <t xml:space="preserve">
</t>
        </r>
      </text>
    </comment>
    <comment ref="B57" authorId="0" shapeId="0">
      <text>
        <r>
          <rPr>
            <b/>
            <sz val="9"/>
            <color indexed="81"/>
            <rFont val="Tahoma"/>
            <family val="2"/>
          </rPr>
          <t xml:space="preserve">III.A.1 Resources - Program Resources 
Program resources must be sufficient to ensure the achievement of the program’s goals and outcomes.  Resources must include, but are not limited to: faculty; clerical and support staff; curriculum; finances; offices; classroom, laboratory, and, ancillary student facilities; clinical affiliates; equipment; supplies; computer resources; instructional reference materials, and faculty/staff continuing education. 
</t>
        </r>
        <r>
          <rPr>
            <sz val="9"/>
            <color indexed="81"/>
            <rFont val="Tahoma"/>
            <family val="2"/>
          </rPr>
          <t xml:space="preserve">
</t>
        </r>
      </text>
    </comment>
    <comment ref="B60" authorId="0" shapeId="0">
      <text>
        <r>
          <rPr>
            <b/>
            <sz val="9"/>
            <color indexed="81"/>
            <rFont val="Tahoma"/>
            <family val="2"/>
          </rPr>
          <t xml:space="preserve">III.A.2. Resources - Hospital/Clinical Affiliations and Field/Internship Affiliations
For all affiliations, students must have access to adequate numbers of patients, proportionally distributed by age-range, chief complaint and interventions in the delivery of emergency care appropriate to the level of the Emergency Medical Services Profession(s) for which training is being offered.  
The clinical/field experience/internship resources must ensure exposure to, and assessment and management of the following patients and conditions: adult trauma and medical emergencies; airway management to include endotracheal intubation; obstetrics to include obstetric patients with delivery and neonatal assessment and care; pediatric trauma and medical emergencies including assessment and management; and geriatric trauma and medical emergencies. 
</t>
        </r>
        <r>
          <rPr>
            <sz val="9"/>
            <color indexed="81"/>
            <rFont val="Tahoma"/>
            <family val="2"/>
          </rPr>
          <t xml:space="preserve">
</t>
        </r>
      </text>
    </comment>
    <comment ref="C66" authorId="0" shapeId="0">
      <text>
        <r>
          <rPr>
            <sz val="9"/>
            <color indexed="81"/>
            <rFont val="Tahoma"/>
            <family val="2"/>
          </rPr>
          <t xml:space="preserve">
      If </t>
        </r>
        <r>
          <rPr>
            <b/>
            <sz val="9"/>
            <color indexed="81"/>
            <rFont val="Tahoma"/>
            <family val="2"/>
          </rPr>
          <t>no</t>
        </r>
        <r>
          <rPr>
            <sz val="9"/>
            <color indexed="81"/>
            <rFont val="Tahoma"/>
            <family val="2"/>
          </rPr>
          <t xml:space="preserve">, the potential citation may be III.C.2 Curriculum Tracking.
      If </t>
        </r>
        <r>
          <rPr>
            <b/>
            <sz val="9"/>
            <color indexed="81"/>
            <rFont val="Tahoma"/>
            <family val="2"/>
          </rPr>
          <t>yes</t>
        </r>
        <r>
          <rPr>
            <sz val="9"/>
            <color indexed="81"/>
            <rFont val="Tahoma"/>
            <family val="2"/>
          </rPr>
          <t xml:space="preserve">, are the mininums of patient encounters being met?
                  If </t>
        </r>
        <r>
          <rPr>
            <b/>
            <sz val="9"/>
            <color indexed="81"/>
            <rFont val="Tahoma"/>
            <family val="2"/>
          </rPr>
          <t>no</t>
        </r>
        <r>
          <rPr>
            <sz val="9"/>
            <color indexed="81"/>
            <rFont val="Tahoma"/>
            <family val="2"/>
          </rPr>
          <t xml:space="preserve">, then it may be III.C.2 Curriculum Tracking.
                  If </t>
        </r>
        <r>
          <rPr>
            <b/>
            <sz val="9"/>
            <color indexed="81"/>
            <rFont val="Tahoma"/>
            <family val="2"/>
          </rPr>
          <t>yes</t>
        </r>
        <r>
          <rPr>
            <sz val="9"/>
            <color indexed="81"/>
            <rFont val="Tahoma"/>
            <family val="2"/>
          </rPr>
          <t>, then it may be a resources issue.</t>
        </r>
      </text>
    </comment>
    <comment ref="B67" authorId="0" shapeId="0">
      <text>
        <r>
          <rPr>
            <b/>
            <sz val="9"/>
            <color indexed="81"/>
            <rFont val="Tahoma"/>
            <family val="2"/>
          </rPr>
          <t>III.A.2. Resources - Hospital/Clinical Affiliations and Field/Internship Affiliations
For all affiliations, students must have access to adequate numbers of patients, proportionally distributed by age-range, chief complaint and interventions in the delivery of emergency care appropriate to the level of the Emergency Medical Services Profession(s) for which training is being offered.  
The clinical/field experience/internship resources must ensure exposure to, and assessment and management of the following patients and conditions: adult trauma and medical emergencies; airway management to include endotracheal intubation; obstetrics to include obstetric patients with delivery and neonatal assessment and care; pediatric trauma and medical emergencies including assessment and management; and geriatric trauma and medical emergencies.</t>
        </r>
      </text>
    </comment>
    <comment ref="B68" authorId="0" shapeId="0">
      <text>
        <r>
          <rPr>
            <b/>
            <sz val="9"/>
            <color indexed="81"/>
            <rFont val="Tahoma"/>
            <family val="2"/>
          </rPr>
          <t>III.A.2. Resources - Hospital/Clinical Affiliations and Field/Internship Affiliations
For all affiliations, students must have access to adequate numbers of patients, proportionally distributed by age-range, chief complaint and interventions in the delivery of emergency care appropriate to the level of the Emergency Medical Services Profession(s) for which training is being offered.  
The clinical/field experience/internship resources must ensure exposure to, and assessment and management of the following patients and conditions: adult trauma and medical emergencies; airway management to include endotracheal intubation; obstetrics to include obstetric patients with delivery and neonatal assessment and care; pediatric trauma and medical emergencies including assessment and management; and geriatric trauma and medical emergencies.</t>
        </r>
      </text>
    </comment>
    <comment ref="B69" authorId="0" shapeId="0">
      <text>
        <r>
          <rPr>
            <b/>
            <sz val="9"/>
            <color indexed="81"/>
            <rFont val="Tahoma"/>
            <family val="2"/>
          </rPr>
          <t>III.A.2. Resources - Hospital/Clinical Affiliations and Field/Internship Affiliations
For all affiliations, students must have access to adequate numbers of patients, proportionally distributed by age-range, chief complaint and interventions in the delivery of emergency care appropriate to the level of the Emergency Medical Services Profession(s) for which training is being offered.  
The clinical/field experience/internship resources must ensure exposure to, and assessment and management of the following patients and conditions: adult trauma and medical emergencies; airway management to include endotracheal intubation; obstetrics to include obstetric patients with delivery and neonatal assessment and care; pediatric trauma and medical emergencies including assessment and management; and geriatric trauma and medical emergencies.</t>
        </r>
      </text>
    </comment>
    <comment ref="B70" authorId="0" shapeId="0">
      <text>
        <r>
          <rPr>
            <b/>
            <sz val="9"/>
            <color indexed="81"/>
            <rFont val="Tahoma"/>
            <family val="2"/>
          </rPr>
          <t>III.A.2. Resources - Hospital/Clinical Affiliations and Field/Internship Affiliations
For all affiliations, students must have access to adequate numbers of patients, proportionally distributed by age-range, chief complaint and interventions in the delivery of emergency care appropriate to the level of the Emergency Medical Services Profession(s) for which training is being offered.  
The clinical/field experience/internship resources must ensure exposure to, and assessment and management of the following patients and conditions: adult trauma and medical emergencies; airway management to include endotracheal intubation; obstetrics to include obstetric patients with delivery and neonatal assessment and care; pediatric trauma and medical emergencies including assessment and management; and geriatric trauma and medical emergencies.</t>
        </r>
      </text>
    </comment>
    <comment ref="B71" authorId="0" shapeId="0">
      <text>
        <r>
          <rPr>
            <b/>
            <sz val="9"/>
            <color indexed="81"/>
            <rFont val="Tahoma"/>
            <family val="2"/>
          </rPr>
          <t>III.A.2. Resources - Hospital/Clinical Affiliations and Field/Internship Affiliations
For all affiliations, students must have access to adequate numbers of patients, proportionally distributed by age-range, chief complaint and interventions in the delivery of emergency care appropriate to the level of the Emergency Medical Services Profession(s) for which training is being offered.  
The clinical/field experience/internship resources must ensure exposure to, and assessment and management of the following patients and conditions: adult trauma and medical emergencies; airway management to include endotracheal intubation; obstetrics to include obstetric patients with delivery and neonatal assessment and care; pediatric trauma and medical emergencies including assessment and management; and geriatric trauma and medical emergencies.</t>
        </r>
      </text>
    </comment>
    <comment ref="B72" authorId="0" shapeId="0">
      <text>
        <r>
          <rPr>
            <b/>
            <sz val="9"/>
            <color indexed="81"/>
            <rFont val="Tahoma"/>
            <family val="2"/>
          </rPr>
          <t>III.A.2. Resources - Hospital/Clinical Affiliations and Field/Internship Affiliations
For all affiliations, students must have access to adequate numbers of patients, proportionally distributed by age-range, chief complaint and interventions in the delivery of emergency care appropriate to the level of the Emergency Medical Services Profession(s) for which training is being offered.  
The clinical/field experience/internship resources must ensure exposure to, and assessment and management of the following patients and conditions: adult trauma and medical emergencies; airway management to include endotracheal intubation; obstetrics to include obstetric patients with delivery and neonatal assessment and care; pediatric trauma and medical emergencies including assessment and management; and geriatric trauma and medical emergencies.</t>
        </r>
      </text>
    </comment>
    <comment ref="B73" authorId="0" shapeId="0">
      <text>
        <r>
          <rPr>
            <b/>
            <sz val="9"/>
            <color indexed="81"/>
            <rFont val="Tahoma"/>
            <family val="2"/>
          </rPr>
          <t>III.A.2. Resources - Hospital/Clinical Affiliations and Field/Internship Affiliations
For all affiliations, students must have access to adequate numbers of patients, proportionally distributed by age-range, chief complaint and interventions in the delivery of emergency care appropriate to the level of the Emergency Medical Services Profession(s) for which training is being offered.  
The clinical/field experience/internship resources must ensure exposure to, and assessment and management of the following patients and conditions: adult trauma and medical emergencies; airway management to include endotracheal intubation; obstetrics to include obstetric patients with delivery and neonatal assessment and care; pediatric trauma and medical emergencies including assessment and management; and geriatric trauma and medical emergencies.</t>
        </r>
      </text>
    </comment>
    <comment ref="B74" authorId="0" shapeId="0">
      <text>
        <r>
          <rPr>
            <b/>
            <sz val="9"/>
            <color indexed="81"/>
            <rFont val="Tahoma"/>
            <family val="2"/>
          </rPr>
          <t>III.A.2. Resources - Hospital/Clinical Affiliations and Field/Internship Affiliations
For all affiliations, students must have access to adequate numbers of patients, proportionally distributed by age-range, chief complaint and interventions in the delivery of emergency care appropriate to the level of the Emergency Medical Services Profession(s) for which training is being offered.  
The clinical/field experience/internship resources must ensure exposure to, and assessment and management of the following patients and conditions: adult trauma and medical emergencies; airway management to include endotracheal intubation; obstetrics to include obstetric patients with delivery and neonatal assessment and care; pediatric trauma and medical emergencies including assessment and management; and geriatric trauma and medical emergencies.</t>
        </r>
      </text>
    </comment>
    <comment ref="B85" authorId="0" shapeId="0">
      <text>
        <r>
          <rPr>
            <b/>
            <sz val="9"/>
            <color indexed="81"/>
            <rFont val="Tahoma"/>
            <family val="2"/>
          </rPr>
          <t xml:space="preserve">III.B.1.a. Resources - Program Director Responsibilities
The program director must be responsible for all aspects of the program, including, but not limited to: 
1) the administration, organization, and supervision of the educational program,  
2) the continuous quality review and improvement of the educational program,  
3) long range planning and ongoing development of the program,  
4) the effectiveness of the program, including instruction and faculty, with systems in place to demonstrate the effectiveness of the program,  
5) cooperative involvement with the medical director,  
6) the orientation/training and supervision of clinical and field internship preceptors  
7) the effectiveness and quality of fulfillment of responsibilities delegated to another qualified individual.  </t>
        </r>
        <r>
          <rPr>
            <sz val="9"/>
            <color indexed="81"/>
            <rFont val="Tahoma"/>
            <family val="2"/>
          </rPr>
          <t xml:space="preserve">
</t>
        </r>
      </text>
    </comment>
    <comment ref="B89" authorId="0" shapeId="0">
      <text>
        <r>
          <rPr>
            <b/>
            <sz val="9"/>
            <color indexed="81"/>
            <rFont val="Tahoma"/>
            <family val="2"/>
          </rPr>
          <t xml:space="preserve">III.B.1.a. Resources - Program Director Responsibilities
The program director must be responsible for all aspects of the program, including, but not limited to: 
1) the administration, organization, and supervision of the educational program,  
2) the continuous quality review and improvement of the educational program,  
3) long range planning and ongoing development of the program,  
4) the effectiveness of the program, including instruction and faculty, with systems in place to demonstrate the effectiveness of the program,  
5) cooperative involvement with the medical director,  
6) the orientation/training and supervision of clinical and field internship preceptors  
7) the effectiveness and quality of fulfillment of responsibilities delegated to another qualified individual.  </t>
        </r>
        <r>
          <rPr>
            <sz val="9"/>
            <color indexed="81"/>
            <rFont val="Tahoma"/>
            <family val="2"/>
          </rPr>
          <t xml:space="preserve">
</t>
        </r>
      </text>
    </comment>
    <comment ref="B92" authorId="0" shapeId="0">
      <text>
        <r>
          <rPr>
            <b/>
            <sz val="9"/>
            <color indexed="81"/>
            <rFont val="Tahoma"/>
            <family val="2"/>
          </rPr>
          <t xml:space="preserve">III.B.1.a. Resources - Program Director Responsibilities
The program director must be responsible for all aspects of the program, including, but not limited to: 
1) the administration, organization, and supervision of the educational program,  
2) the continuous quality review and improvement of the educational program,  
3) long range planning and ongoing development of the program,  
4) the effectiveness of the program, including instruction and faculty, with systems in place to demonstrate the effectiveness of the program,  
5) cooperative involvement with the medical director,  
6) the orientation/training and supervision of clinical and field internship preceptors  
7) the effectiveness and quality of fulfillment of responsibilities delegated to another qualified individual.  </t>
        </r>
        <r>
          <rPr>
            <sz val="9"/>
            <color indexed="81"/>
            <rFont val="Tahoma"/>
            <family val="2"/>
          </rPr>
          <t xml:space="preserve">
</t>
        </r>
      </text>
    </comment>
    <comment ref="B95" authorId="0" shapeId="0">
      <text>
        <r>
          <rPr>
            <b/>
            <sz val="9"/>
            <color indexed="81"/>
            <rFont val="Tahoma"/>
            <family val="2"/>
          </rPr>
          <t xml:space="preserve">III.B.1.a. Resources - Program Director Responsibilities
The program director must be responsible for all aspects of the program, including, but not limited to: 
1) the administration, organization, and supervision of the educational program,  
2) the continuous quality review and improvement of the educational program,  
3) long range planning and ongoing development of the program,  
4) the effectiveness of the program, including instruction and faculty, with systems in place to demonstrate the effectiveness of the program,  
5) cooperative involvement with the medical director,  
6) the orientation/training and supervision of clinical and field internship preceptors  
7) the effectiveness and quality of fulfillment of responsibilities delegated to another qualified individual.  </t>
        </r>
        <r>
          <rPr>
            <sz val="9"/>
            <color indexed="81"/>
            <rFont val="Tahoma"/>
            <family val="2"/>
          </rPr>
          <t xml:space="preserve">
</t>
        </r>
      </text>
    </comment>
    <comment ref="B96" authorId="0" shapeId="0">
      <text>
        <r>
          <rPr>
            <b/>
            <sz val="9"/>
            <color indexed="81"/>
            <rFont val="Tahoma"/>
            <family val="2"/>
          </rPr>
          <t xml:space="preserve">III.B.1.a. Resources - Program Director Responsibilities
The program director must be responsible for all aspects of the program, including, but not limited to: 
1) the administration, organization, and supervision of the educational program,  
2) the continuous quality review and improvement of the educational program,  
3) long range planning and ongoing development of the program,  
4) the effectiveness of the program, including instruction and faculty, with systems in place to demonstrate the effectiveness of the program,  
5) cooperative involvement with the medical director,  
6) the orientation/training and supervision of clinical and field internship preceptors  
7) the effectiveness and quality of fulfillment of responsibilities delegated to another qualified individual.  </t>
        </r>
        <r>
          <rPr>
            <sz val="9"/>
            <color indexed="81"/>
            <rFont val="Tahoma"/>
            <family val="2"/>
          </rPr>
          <t xml:space="preserve">
</t>
        </r>
      </text>
    </comment>
    <comment ref="B98" authorId="0" shapeId="0">
      <text>
        <r>
          <rPr>
            <b/>
            <sz val="9"/>
            <color indexed="81"/>
            <rFont val="Tahoma"/>
            <family val="2"/>
          </rPr>
          <t xml:space="preserve">III.B.1.a. Resources - Program Director Responsibilities
The program director must be responsible for all aspects of the program, including, but not limited to: 
1) the administration, organization, and supervision of the educational program,  
2) the continuous quality review and improvement of the educational program,  
3) long range planning and ongoing development of the program,  
4) the effectiveness of the program, including instruction and faculty, with systems in place to demonstrate the effectiveness of the program,  
5) cooperative involvement with the medical director,  
6) the orientation/training and supervision of clinical and field internship preceptors  
7) the effectiveness and quality of fulfillment of responsibilities delegated to another qualified individual.  </t>
        </r>
        <r>
          <rPr>
            <sz val="9"/>
            <color indexed="81"/>
            <rFont val="Tahoma"/>
            <family val="2"/>
          </rPr>
          <t xml:space="preserve">
</t>
        </r>
      </text>
    </comment>
    <comment ref="B101" authorId="0" shapeId="0">
      <text>
        <r>
          <rPr>
            <b/>
            <sz val="9"/>
            <color indexed="81"/>
            <rFont val="Tahoma"/>
            <family val="2"/>
          </rPr>
          <t xml:space="preserve">III.B.1.a. Resources - Program Director Responsibilities
The program director must be responsible for all aspects of the program, including, but not limited to: 
1) the administration, organization, and supervision of the educational program,  
2) the continuous quality review and improvement of the educational program,  
3) long range planning and ongoing development of the program,  
4) the effectiveness of the program, including instruction and faculty, with systems in place to demonstrate the effectiveness of the program,  
5) cooperative involvement with the medical director,  
6) the orientation/training and supervision of clinical and field internship preceptors  
7) the effectiveness and quality of fulfillment of responsibilities delegated to another qualified individual.  </t>
        </r>
        <r>
          <rPr>
            <sz val="9"/>
            <color indexed="81"/>
            <rFont val="Tahoma"/>
            <family val="2"/>
          </rPr>
          <t xml:space="preserve">
</t>
        </r>
      </text>
    </comment>
    <comment ref="B103" authorId="0" shapeId="0">
      <text>
        <r>
          <rPr>
            <b/>
            <sz val="9"/>
            <color indexed="81"/>
            <rFont val="Tahoma"/>
            <family val="2"/>
          </rPr>
          <t xml:space="preserve">
III.B.1.b. Resources - Program Director Qualifications 
The program director must: 
1) possess a minimum of a Bachelor’s degree to direct a Paramedic program and a minimum of an Associate’s degree to direct an Advanced Emergency Medical Technician program, from an accredited institution of higher education.  
</t>
        </r>
        <r>
          <rPr>
            <i/>
            <sz val="9"/>
            <color indexed="81"/>
            <rFont val="Tahoma"/>
            <family val="2"/>
          </rPr>
          <t xml:space="preserve">Program Directors should have a minimum of a Master's degree.  </t>
        </r>
        <r>
          <rPr>
            <b/>
            <sz val="9"/>
            <color indexed="81"/>
            <rFont val="Tahoma"/>
            <family val="2"/>
          </rPr>
          <t xml:space="preserve"> 
2) have appropriate medical or allied health education, training, and experience,  
3) be knowledgeable about methods of instruction, testing and evaluation of students,  
4) have field experience in the delivery of out-of-hospital emergency care,  
5) have academic training and preparation related to emergency medical services at least equivalent to that of a paramedic,  
6) be knowledgeable about the current versions of the National EMS Scope of Practice and National EMS Education Standards, and about evidenced-informed clinical practice.  
</t>
        </r>
        <r>
          <rPr>
            <i/>
            <sz val="9"/>
            <color indexed="81"/>
            <rFont val="Tahoma"/>
            <family val="2"/>
          </rPr>
          <t>For most programs, the program director should be a full-time position.</t>
        </r>
        <r>
          <rPr>
            <b/>
            <sz val="9"/>
            <color indexed="81"/>
            <rFont val="Tahoma"/>
            <family val="2"/>
          </rPr>
          <t xml:space="preserve"> </t>
        </r>
        <r>
          <rPr>
            <sz val="9"/>
            <color indexed="81"/>
            <rFont val="Tahoma"/>
            <family val="2"/>
          </rPr>
          <t xml:space="preserve">
</t>
        </r>
      </text>
    </comment>
    <comment ref="C103" authorId="0" shapeId="0">
      <text>
        <r>
          <rPr>
            <b/>
            <sz val="9"/>
            <color indexed="81"/>
            <rFont val="Tahoma"/>
            <family val="2"/>
          </rPr>
          <t>In position prior to Jan 1, 2000:</t>
        </r>
        <r>
          <rPr>
            <sz val="9"/>
            <color indexed="81"/>
            <rFont val="Tahoma"/>
            <family val="2"/>
          </rPr>
          <t xml:space="preserve">
Applies only to programs that were accredited before 1/1/2000 and the current PD was in place at that time</t>
        </r>
      </text>
    </comment>
    <comment ref="B104" authorId="0" shapeId="0">
      <text>
        <r>
          <rPr>
            <b/>
            <sz val="9"/>
            <color indexed="81"/>
            <rFont val="Tahoma"/>
            <family val="2"/>
          </rPr>
          <t xml:space="preserve">
III.B.1.b. Resources - Program Director Qualifications 
The program director must: 
1) possess a minimum of a Bachelor’s degree to direct a Paramedic program and a minimum of an Associate’s degree to direct an Advanced Emergency Medical Technician program, from an accredited institution of higher education.  
</t>
        </r>
        <r>
          <rPr>
            <i/>
            <sz val="9"/>
            <color indexed="81"/>
            <rFont val="Tahoma"/>
            <family val="2"/>
          </rPr>
          <t xml:space="preserve">Program Directors should have a minimum of a Master's degree. </t>
        </r>
        <r>
          <rPr>
            <b/>
            <sz val="9"/>
            <color indexed="81"/>
            <rFont val="Tahoma"/>
            <family val="2"/>
          </rPr>
          <t xml:space="preserve">  
2) have appropriate medical or allied health education, training, and experience,  
3) be knowledgeable about methods of instruction, testing and evaluation of students,  
4) have field experience in the delivery of out-of-hospital emergency care,  
5) have academic training and preparation related to emergency medical services at least equivalent to that of a paramedic,  
6) be knowledgeable about the current versions of the National EMS Scope of Practice and National EMS Education Standards, and about evidenced-informed clinical practice.  
</t>
        </r>
        <r>
          <rPr>
            <i/>
            <sz val="9"/>
            <color indexed="81"/>
            <rFont val="Tahoma"/>
            <family val="2"/>
          </rPr>
          <t xml:space="preserve">For most programs, the program director should be a full-time position. </t>
        </r>
        <r>
          <rPr>
            <sz val="9"/>
            <color indexed="81"/>
            <rFont val="Tahoma"/>
            <family val="2"/>
          </rPr>
          <t xml:space="preserve">
</t>
        </r>
      </text>
    </comment>
    <comment ref="B105" authorId="0" shapeId="0">
      <text>
        <r>
          <rPr>
            <b/>
            <sz val="9"/>
            <color indexed="81"/>
            <rFont val="Tahoma"/>
            <family val="2"/>
          </rPr>
          <t xml:space="preserve">
III.B.1.b. Resources - Program Director Qualifications 
The program director must: 
1) possess a minimum of a Bachelor’s degree to direct a Paramedic program and a minimum of an Associate’s degree to direct an Advanced Emergency Medical Technician program, from an accredited institution of higher education.  
</t>
        </r>
        <r>
          <rPr>
            <i/>
            <sz val="9"/>
            <color indexed="81"/>
            <rFont val="Tahoma"/>
            <family val="2"/>
          </rPr>
          <t xml:space="preserve">Program Directors should have a minimum of a Master's degree. </t>
        </r>
        <r>
          <rPr>
            <b/>
            <sz val="9"/>
            <color indexed="81"/>
            <rFont val="Tahoma"/>
            <family val="2"/>
          </rPr>
          <t xml:space="preserve">  
2) have appropriate medical or allied health education, training, and experience,  
3) be knowledgeable about methods of instruction, testing and evaluation of students,  
4) have field experience in the delivery of out-of-hospital emergency care,  
5) have academic training and preparation related to emergency medical services at least equivalent to that of a paramedic,  
6) be knowledgeable about the current versions of the National EMS Scope of Practice and National EMS Education Standards, and about evidenced-informed clinical practice.  
</t>
        </r>
        <r>
          <rPr>
            <i/>
            <sz val="9"/>
            <color indexed="81"/>
            <rFont val="Tahoma"/>
            <family val="2"/>
          </rPr>
          <t>For most programs, the program director should be a full-time position.</t>
        </r>
        <r>
          <rPr>
            <sz val="9"/>
            <color indexed="81"/>
            <rFont val="Tahoma"/>
            <family val="2"/>
          </rPr>
          <t xml:space="preserve"> 
</t>
        </r>
      </text>
    </comment>
    <comment ref="B106" authorId="0" shapeId="0">
      <text>
        <r>
          <rPr>
            <b/>
            <sz val="9"/>
            <color indexed="81"/>
            <rFont val="Tahoma"/>
            <family val="2"/>
          </rPr>
          <t xml:space="preserve">
III.B.1.b. Resources - Program Director Qualifications 
The program director must: 
1) possess a minimum of a Bachelor’s degree to direct a Paramedic program and a minimum of an Associate’s degree to direct an Advanced Emergency Medical Technician program, from an accredited institution of higher education.  
</t>
        </r>
        <r>
          <rPr>
            <i/>
            <sz val="9"/>
            <color indexed="81"/>
            <rFont val="Tahoma"/>
            <family val="2"/>
          </rPr>
          <t xml:space="preserve">Program Directors should have a minimum of a Master's degree. </t>
        </r>
        <r>
          <rPr>
            <b/>
            <sz val="9"/>
            <color indexed="81"/>
            <rFont val="Tahoma"/>
            <family val="2"/>
          </rPr>
          <t xml:space="preserve">  
2) have appropriate medical or allied health education, training, and experience,  
3) be knowledgeable about methods of instruction, testing and evaluation of students,  
4) have field experience in the delivery of out-of-hospital emergency care,  
5) have academic training and preparation related to emergency medical services at least equivalent to that of a paramedic,  
6) be knowledgeable about the current versions of the National EMS Scope of Practice and National EMS Education Standards, and about evidenced-informed clinical practice.  
</t>
        </r>
        <r>
          <rPr>
            <i/>
            <sz val="9"/>
            <color indexed="81"/>
            <rFont val="Tahoma"/>
            <family val="2"/>
          </rPr>
          <t xml:space="preserve">For most programs, the program director should be a full-time position. </t>
        </r>
        <r>
          <rPr>
            <sz val="9"/>
            <color indexed="81"/>
            <rFont val="Tahoma"/>
            <family val="2"/>
          </rPr>
          <t xml:space="preserve">
</t>
        </r>
      </text>
    </comment>
    <comment ref="B107" authorId="0" shapeId="0">
      <text>
        <r>
          <rPr>
            <b/>
            <sz val="9"/>
            <color indexed="81"/>
            <rFont val="Tahoma"/>
            <family val="2"/>
          </rPr>
          <t xml:space="preserve">
III.B.1.b. Resources - Program Director Qualifications 
The program director must: 
1) possess a minimum of a Bachelor’s degree to direct a Paramedic program and a minimum of an Associate’s degree to direct an Advanced Emergency Medical Technician program, from an accredited institution of higher education.  
</t>
        </r>
        <r>
          <rPr>
            <i/>
            <sz val="9"/>
            <color indexed="81"/>
            <rFont val="Tahoma"/>
            <family val="2"/>
          </rPr>
          <t xml:space="preserve">Program Directors should have a minimum of a Master's degree.  </t>
        </r>
        <r>
          <rPr>
            <b/>
            <sz val="9"/>
            <color indexed="81"/>
            <rFont val="Tahoma"/>
            <family val="2"/>
          </rPr>
          <t xml:space="preserve"> 
2) have appropriate medical or allied health education, training, and experience,  
3) be knowledgeable about methods of instruction, testing and evaluation of students,  
4) have field experience in the delivery of out-of-hospital emergency care,  
5) have academic training and preparation related to emergency medical services at least equivalent to that of a paramedic,  
6) be knowledgeable about the current versions of the National EMS Scope of Practice and National EMS Education Standards, and about evidenced-informed clinical practice.  
</t>
        </r>
        <r>
          <rPr>
            <i/>
            <sz val="9"/>
            <color indexed="81"/>
            <rFont val="Tahoma"/>
            <family val="2"/>
          </rPr>
          <t xml:space="preserve">For most programs, the program director should be a full-time position. </t>
        </r>
        <r>
          <rPr>
            <sz val="9"/>
            <color indexed="81"/>
            <rFont val="Tahoma"/>
            <family val="2"/>
          </rPr>
          <t xml:space="preserve">
</t>
        </r>
      </text>
    </comment>
    <comment ref="B108" authorId="0" shapeId="0">
      <text>
        <r>
          <rPr>
            <b/>
            <sz val="9"/>
            <color indexed="81"/>
            <rFont val="Tahoma"/>
            <family val="2"/>
          </rPr>
          <t xml:space="preserve">
III.B.1.b. Resources - Program Director Qualifications 
The program director must: 
1) possess a minimum of a Bachelor’s degree to direct a Paramedic program and a minimum of an Associate’s degree to direct an Advanced Emergency Medical Technician program, from an accredited institution of higher education.  
</t>
        </r>
        <r>
          <rPr>
            <i/>
            <sz val="9"/>
            <color indexed="81"/>
            <rFont val="Tahoma"/>
            <family val="2"/>
          </rPr>
          <t xml:space="preserve">Program Directors should have a minimum of a Master's degree. </t>
        </r>
        <r>
          <rPr>
            <b/>
            <sz val="9"/>
            <color indexed="81"/>
            <rFont val="Tahoma"/>
            <family val="2"/>
          </rPr>
          <t xml:space="preserve">  
2) have appropriate medical or allied health education, training, and experience,  
3) be knowledgeable about methods of instruction, testing and evaluation of students,  
4) have field experience in the delivery of out-of-hospital emergency care,  
5) have academic training and preparation related to emergency medical services at least equivalent to that of a paramedic,  
6) be knowledgeable about the current versions of the National EMS Scope of Practice and National EMS Education Standards, and about evidenced-informed clinical practice.  
</t>
        </r>
        <r>
          <rPr>
            <i/>
            <sz val="9"/>
            <color indexed="81"/>
            <rFont val="Tahoma"/>
            <family val="2"/>
          </rPr>
          <t xml:space="preserve">For most programs, the program director should be a full-time position. </t>
        </r>
        <r>
          <rPr>
            <sz val="9"/>
            <color indexed="81"/>
            <rFont val="Tahoma"/>
            <family val="2"/>
          </rPr>
          <t xml:space="preserve">
</t>
        </r>
      </text>
    </comment>
    <comment ref="B111" authorId="0" shapeId="0">
      <text>
        <r>
          <rPr>
            <b/>
            <sz val="9"/>
            <color indexed="81"/>
            <rFont val="Tahoma"/>
            <family val="2"/>
          </rPr>
          <t xml:space="preserve">III.B.2.a. Resources - Medical Director Responsibilities 
The medical director must be responsible for medical oversight of the program, and must: 
1) review and approve the educational content of the program curriculum for appropriateness, medical accuracy, and reflection of current evidence-informed prehospital or emergency care practice.  
2) review and approve the required minimum numbers for each of the required patient contacts and procedures listed in these Standards.  
3) review and approve the instruments and processes used to evaluate students in didactic, laboratory, clinical, and field internship,  
4) review the progress of each student throughout the program, and assist in the determination of appropriate corrective measures, when necessary.  
     Corrective measures should occur in the cases of adverse outcomes, failing academic performance, and disciplinary action.  
5) ensure the competence of each graduate of the program in the cognitive, psychomotor, and affective domains,  
6)  engage in cooperative involvement with the program director,  
7) ensure the effectiveness and quality of any Medical Director responsibilities delegated to another qualified physician.  
8) ensure educational interaction of physicians with students.  
     </t>
        </r>
        <r>
          <rPr>
            <b/>
            <i/>
            <sz val="9"/>
            <color indexed="81"/>
            <rFont val="Tahoma"/>
            <family val="2"/>
          </rPr>
          <t>The Medical Director interaction should be in a variety of settings, such as lecture, laboratory, clinical, field internship. Interaction may be by synchronous electronic methods.</t>
        </r>
        <r>
          <rPr>
            <sz val="9"/>
            <color indexed="81"/>
            <rFont val="Tahoma"/>
            <family val="2"/>
          </rPr>
          <t xml:space="preserve">
</t>
        </r>
      </text>
    </comment>
    <comment ref="B113" authorId="0" shapeId="0">
      <text>
        <r>
          <rPr>
            <b/>
            <sz val="9"/>
            <color indexed="81"/>
            <rFont val="Tahoma"/>
            <family val="2"/>
          </rPr>
          <t xml:space="preserve">III.B.2.a. Resources - Medical Director Responsibilities 
The medical director must be responsible for medical oversight of the program, and must: 
1) review and approve the educational content of the program curriculum for appropriateness, medical accuracy, and reflection of current evidence-informed prehospital or emergency care practice.  
2) review and approve the required minimum numbers for each of the required patient contacts and procedures listed in these Standards.  
3) review and approve the instruments and processes used to evaluate students in didactic, laboratory, clinical, and field internship,  
4) review the progress of each student throughout the program, and assist in the determination of appropriate corrective measures, when necessary.  
     Corrective measures should occur in the cases of adverse outcomes, failing academic performance, and disciplinary action.  
5) ensure the competence of each graduate of the program in the cognitive, psychomotor, and affective domains,  
6)  engage in cooperative involvement with the program director,  
7) ensure the effectiveness and quality of any Medical Director responsibilities delegated to another qualified physician.  
8) ensure educational interaction of physicians with students.  
     </t>
        </r>
        <r>
          <rPr>
            <b/>
            <i/>
            <sz val="9"/>
            <color indexed="81"/>
            <rFont val="Tahoma"/>
            <family val="2"/>
          </rPr>
          <t>The Medical Director interaction should be in a variety of settings, such as lecture, laboratory, clinical, field internship. Interaction may be by synchronous electronic methods.</t>
        </r>
        <r>
          <rPr>
            <sz val="9"/>
            <color indexed="81"/>
            <rFont val="Tahoma"/>
            <family val="2"/>
          </rPr>
          <t xml:space="preserve">
</t>
        </r>
      </text>
    </comment>
    <comment ref="B115" authorId="0" shapeId="0">
      <text>
        <r>
          <rPr>
            <b/>
            <sz val="9"/>
            <color indexed="81"/>
            <rFont val="Tahoma"/>
            <family val="2"/>
          </rPr>
          <t xml:space="preserve">III.B.2.a. Resources - Medical Director Responsibilities 
The medical director must be responsible for medical oversight of the program, and must: 
1) review and approve the educational content of the program curriculum for appropriateness, medical accuracy, and reflection of current evidence-informed prehospital or emergency care practice.  
2) review and approve the required minimum numbers for each of the required patient contacts and procedures listed in these Standards.  
3) review and approve the instruments and processes used to evaluate students in didactic, laboratory, clinical, and field internship,  
4) review the progress of each student throughout the program, and assist in the determination of appropriate corrective measures, when necessary.  
     Corrective measures should occur in the cases of adverse outcomes, failing academic performance, and disciplinary action.  
5) ensure the competence of each graduate of the program in the cognitive, psychomotor, and affective domains,  
6)  engage in cooperative involvement with the program director,  
7) ensure the effectiveness and quality of any Medical Director responsibilities delegated to another qualified physician.  
8) ensure educational interaction of physicians with students.  
     </t>
        </r>
        <r>
          <rPr>
            <b/>
            <i/>
            <sz val="9"/>
            <color indexed="81"/>
            <rFont val="Tahoma"/>
            <family val="2"/>
          </rPr>
          <t>The Medical Director interaction should be in a variety of settings, such as lecture, laboratory, clinical, field internship. Interaction may be by synchronous electronic methods.</t>
        </r>
        <r>
          <rPr>
            <sz val="9"/>
            <color indexed="81"/>
            <rFont val="Tahoma"/>
            <family val="2"/>
          </rPr>
          <t xml:space="preserve">
</t>
        </r>
      </text>
    </comment>
    <comment ref="B116" authorId="0" shapeId="0">
      <text>
        <r>
          <rPr>
            <b/>
            <sz val="9"/>
            <color indexed="81"/>
            <rFont val="Tahoma"/>
            <family val="2"/>
          </rPr>
          <t xml:space="preserve">III.B.2.a. Resources - Medical Director Responsibilities 
The medical director must be responsible for medical oversight of the program, and must: 
1) review and approve the educational content of the program curriculum for appropriateness, medical accuracy, and reflection of current evidence-informed prehospital or emergency care practice.  
2) review and approve the required minimum numbers for each of the required patient contacts and procedures listed in these Standards.  
3) review and approve the instruments and processes used to evaluate students in didactic, laboratory, clinical, and field internship,  
4) review the progress of each student throughout the program, and assist in the determination of appropriate corrective measures, when necessary.  
     Corrective measures should occur in the cases of adverse outcomes, failing academic performance, and disciplinary action.  
5) ensure the competence of each graduate of the program in the cognitive, psychomotor, and affective domains,  
6)  engage in cooperative involvement with the program director,  
7) ensure the effectiveness and quality of any Medical Director responsibilities delegated to another qualified physician.  
8) ensure educational interaction of physicians with students.  
     </t>
        </r>
        <r>
          <rPr>
            <b/>
            <i/>
            <sz val="9"/>
            <color indexed="81"/>
            <rFont val="Tahoma"/>
            <family val="2"/>
          </rPr>
          <t>The Medical Director interaction should be in a variety of settings, such as lecture, laboratory, clinical, field internship. Interaction may be by synchronous electronic methods.</t>
        </r>
        <r>
          <rPr>
            <sz val="9"/>
            <color indexed="81"/>
            <rFont val="Tahoma"/>
            <family val="2"/>
          </rPr>
          <t xml:space="preserve">
</t>
        </r>
      </text>
    </comment>
    <comment ref="B117" authorId="0" shapeId="0">
      <text>
        <r>
          <rPr>
            <b/>
            <sz val="9"/>
            <color indexed="81"/>
            <rFont val="Tahoma"/>
            <family val="2"/>
          </rPr>
          <t xml:space="preserve">III.B.2.a. Resources - Medical Director Responsibilities 
The medical director must be responsible for medical oversight of the program, and must: 
1) review and approve the educational content of the program curriculum for appropriateness, medical accuracy, and reflection of current evidence-informed prehospital or emergency care practice.  
2) review and approve the required minimum numbers for each of the required patient contacts and procedures listed in these Standards.  
3) review and approve the instruments and processes used to evaluate students in didactic, laboratory, clinical, and field internship,  
4) review the progress of each student throughout the program, and assist in the determination of appropriate corrective measures, when necessary.  
     Corrective measures should occur in the cases of adverse outcomes, failing academic performance, and disciplinary action.  
5) ensure the competence of each graduate of the program in the cognitive, psychomotor, and affective domains,  
6)  engage in cooperative involvement with the program director,  
7) ensure the effectiveness and quality of any Medical Director responsibilities delegated to another qualified physician.  
8) ensure educational interaction of physicians with students.  
     </t>
        </r>
        <r>
          <rPr>
            <b/>
            <i/>
            <sz val="9"/>
            <color indexed="81"/>
            <rFont val="Tahoma"/>
            <family val="2"/>
          </rPr>
          <t>The Medical Director interaction should be in a variety of settings, such as lecture, laboratory, clinical, field internship. Interaction may be by synchronous electronic methods.</t>
        </r>
        <r>
          <rPr>
            <sz val="9"/>
            <color indexed="81"/>
            <rFont val="Tahoma"/>
            <family val="2"/>
          </rPr>
          <t xml:space="preserve">
</t>
        </r>
      </text>
    </comment>
    <comment ref="B119" authorId="0" shapeId="0">
      <text>
        <r>
          <rPr>
            <b/>
            <sz val="9"/>
            <color indexed="81"/>
            <rFont val="Tahoma"/>
            <family val="2"/>
          </rPr>
          <t xml:space="preserve">III.B.2.a. Resources - Medical Director Responsibilities 
The medical director must be responsible for medical oversight of the program, and must: 
1) review and approve the educational content of the program curriculum for appropriateness, medical accuracy, and reflection of current evidence-informed prehospital or emergency care practice.  
2) review and approve the required minimum numbers for each of the required patient contacts and procedures listed in these Standards.  
3) review and approve the instruments and processes used to evaluate students in didactic, laboratory, clinical, and field internship,  
4) review the progress of each student throughout the program, and assist in the determination of appropriate corrective measures, when necessary.  
     Corrective measures should occur in the cases of adverse outcomes, failing academic performance, and disciplinary action.  
5) ensure the competence of each graduate of the program in the cognitive, psychomotor, and affective domains,  
6)  engage in cooperative involvement with the program director,  
7) ensure the effectiveness and quality of any Medical Director responsibilities delegated to another qualified physician.  
8) ensure educational interaction of physicians with students.  
     </t>
        </r>
        <r>
          <rPr>
            <b/>
            <i/>
            <sz val="9"/>
            <color indexed="81"/>
            <rFont val="Tahoma"/>
            <family val="2"/>
          </rPr>
          <t>The Medical Director interaction should be in a variety of settings, such as lecture, laboratory, clinical, field internship. Interaction may be by synchronous electronic methods.</t>
        </r>
        <r>
          <rPr>
            <sz val="9"/>
            <color indexed="81"/>
            <rFont val="Tahoma"/>
            <family val="2"/>
          </rPr>
          <t xml:space="preserve">
</t>
        </r>
      </text>
    </comment>
    <comment ref="B120" authorId="0" shapeId="0">
      <text>
        <r>
          <rPr>
            <b/>
            <sz val="9"/>
            <color indexed="81"/>
            <rFont val="Tahoma"/>
            <family val="2"/>
          </rPr>
          <t xml:space="preserve">III.B.2.a. Resources - Medical Director Responsibilities 
The medical director must be responsible for medical oversight of the program, and must: 
1) review and approve the educational content of the program curriculum for appropriateness, medical accuracy, and reflection of current evidence-informed prehospital or emergency care practice.  
2) review and approve the required minimum numbers for each of the required patient contacts and procedures listed in these Standards.  
3) review and approve the instruments and processes used to evaluate students in didactic, laboratory, clinical, and field internship,  
4) review the progress of each student throughout the program, and assist in the determination of appropriate corrective measures, when necessary.  
     Corrective measures should occur in the cases of adverse outcomes, failing academic performance, and disciplinary action.  
5) ensure the competence of each graduate of the program in the cognitive, psychomotor, and affective domains,  
6)  engage in cooperative involvement with the program director,  
7) ensure the effectiveness and quality of any Medical Director responsibilities delegated to another qualified physician.  
8) ensure educational interaction of physicians with students.  
     </t>
        </r>
        <r>
          <rPr>
            <b/>
            <i/>
            <sz val="9"/>
            <color indexed="81"/>
            <rFont val="Tahoma"/>
            <family val="2"/>
          </rPr>
          <t>The Medical Director interaction should be in a variety of settings, such as lecture, laboratory, clinical, field internship. Interaction may be by synchronous electronic methods.</t>
        </r>
        <r>
          <rPr>
            <sz val="9"/>
            <color indexed="81"/>
            <rFont val="Tahoma"/>
            <family val="2"/>
          </rPr>
          <t xml:space="preserve">
</t>
        </r>
      </text>
    </comment>
    <comment ref="B123" authorId="0" shapeId="0">
      <text>
        <r>
          <rPr>
            <b/>
            <sz val="9"/>
            <color indexed="81"/>
            <rFont val="Tahoma"/>
            <family val="2"/>
          </rPr>
          <t xml:space="preserve">III.B.2.a. Resources - Medical Director Responsibilities 
The medical director must be responsible for medical oversight of the program, and must: 
1) review and approve the educational content of the program curriculum for appropriateness, medical accuracy, and reflection of current evidence-informed prehospital or emergency care practice.  
2) review and approve the required minimum numbers for each of the required patient contacts and procedures listed in these Standards.  
3) review and approve the instruments and processes used to evaluate students in didactic, laboratory, clinical, and field internship,  
4) review the progress of each student throughout the program, and assist in the determination of appropriate corrective measures, when necessary.  
     Corrective measures should occur in the cases of adverse outcomes, failing academic performance, and disciplinary action.  
5) ensure the competence of each graduate of the program in the cognitive, psychomotor, and affective domains,  
6)  engage in cooperative involvement with the program director,  
7) ensure the effectiveness and quality of any Medical Director responsibilities delegated to another qualified physician.  
8) ensure educational interaction of physicians with students.  
     </t>
        </r>
        <r>
          <rPr>
            <b/>
            <i/>
            <sz val="9"/>
            <color indexed="81"/>
            <rFont val="Tahoma"/>
            <family val="2"/>
          </rPr>
          <t>The Medical Director interaction should be in a variety of settings, such as lecture, laboratory, clinical, field internship. Interaction may be by synchronous electronic methods.</t>
        </r>
        <r>
          <rPr>
            <sz val="9"/>
            <color indexed="81"/>
            <rFont val="Tahoma"/>
            <family val="2"/>
          </rPr>
          <t xml:space="preserve">
</t>
        </r>
      </text>
    </comment>
    <comment ref="B125" authorId="0" shapeId="0">
      <text>
        <r>
          <rPr>
            <b/>
            <sz val="9"/>
            <color indexed="81"/>
            <rFont val="Tahoma"/>
            <family val="2"/>
          </rPr>
          <t xml:space="preserve">III.B.2.b. Resources - Medical Director Qualifications 
The Medical Director must: 
1) be a physician currently licensed and authorized to practice in the location of the program, with experience and current knowledge of emergency care of acutely ill and injured patients,  
2) have adequate training or experience in the delivery of out-of-hospital emergency care, including the proper care and transport of patients, medical direction, and quality improvement in out-of-hospital care,  
3) be an active member of the local medical community and participate in professional activities related to out-of-hospital care,  
4) be knowledgeable about the education of the Emergency Medical Services Professions, including professional, legislative and regulatory issues regarding the education of the Emergency Medical Services Professions. </t>
        </r>
        <r>
          <rPr>
            <sz val="9"/>
            <color indexed="81"/>
            <rFont val="Tahoma"/>
            <family val="2"/>
          </rPr>
          <t xml:space="preserve">
</t>
        </r>
      </text>
    </comment>
    <comment ref="B126" authorId="0" shapeId="0">
      <text>
        <r>
          <rPr>
            <b/>
            <sz val="9"/>
            <color indexed="81"/>
            <rFont val="Tahoma"/>
            <family val="2"/>
          </rPr>
          <t xml:space="preserve">III.B.2.b. Resources - Medical Director Qualifications 
The Medical Director must: 
1) be a physician currently licensed and authorized to practice in the location of the program, with experience and current knowledge of emergency care of acutely ill and injured patients,  
2) have adequate training or experience in the delivery of out-of-hospital emergency care, including the proper care and transport of patients, medical direction, and quality improvement in out-of-hospital care,  
3) be an active member of the local medical community and participate in professional activities related to out-of-hospital care,  
4) be knowledgeable about the education of the Emergency Medical Services Professions, including professional, legislative and regulatory issues regarding the education of the Emergency Medical Services Professions. </t>
        </r>
        <r>
          <rPr>
            <sz val="9"/>
            <color indexed="81"/>
            <rFont val="Tahoma"/>
            <family val="2"/>
          </rPr>
          <t xml:space="preserve">
</t>
        </r>
      </text>
    </comment>
    <comment ref="B127" authorId="0" shapeId="0">
      <text>
        <r>
          <rPr>
            <b/>
            <sz val="9"/>
            <color indexed="81"/>
            <rFont val="Tahoma"/>
            <family val="2"/>
          </rPr>
          <t xml:space="preserve">III.B.2.b. Resources - Medical Director Qualifications 
The Medical Director must: 
1) be a physician currently licensed and authorized to practice in the location of the program, with experience and current knowledge of emergency care of acutely ill and injured patients,  
2) have adequate training or experience in the delivery of out-of-hospital emergency care, including the proper care and transport of patients, medical direction, and quality improvement in out-of-hospital care,  
3) be an active member of the local medical community and participate in professional activities related to out-of-hospital care,  
4) be knowledgeable about the education of the Emergency Medical Services Professions, including professional, legislative and regulatory issues regarding the education of the Emergency Medical Services Professions. </t>
        </r>
        <r>
          <rPr>
            <sz val="9"/>
            <color indexed="81"/>
            <rFont val="Tahoma"/>
            <family val="2"/>
          </rPr>
          <t xml:space="preserve">
</t>
        </r>
      </text>
    </comment>
    <comment ref="B128" authorId="0" shapeId="0">
      <text>
        <r>
          <rPr>
            <b/>
            <sz val="9"/>
            <color indexed="81"/>
            <rFont val="Tahoma"/>
            <family val="2"/>
          </rPr>
          <t xml:space="preserve">III.B.2.b. Resources - Medical Director Qualifications 
The Medical Director must: 
1) be a physician currently licensed and authorized to practice in the location of the program, with experience and current knowledge of emergency care of acutely ill and injured patients,  
2) have adequate training or experience in the delivery of out-of-hospital emergency care, including the proper care and transport of patients, medical direction, and quality improvement in out-of-hospital care,  
3) be an active member of the local medical community and participate in professional activities related to out-of-hospital care,  
4) be knowledgeable about the education of the Emergency Medical Services Professions, including professional, legislative and regulatory issues regarding the education of the Emergency Medical Services Professions. </t>
        </r>
        <r>
          <rPr>
            <sz val="9"/>
            <color indexed="81"/>
            <rFont val="Tahoma"/>
            <family val="2"/>
          </rPr>
          <t xml:space="preserve">
</t>
        </r>
      </text>
    </comment>
    <comment ref="B132" authorId="0" shapeId="0">
      <text>
        <r>
          <rPr>
            <b/>
            <sz val="9"/>
            <color indexed="81"/>
            <rFont val="Tahoma"/>
            <family val="2"/>
          </rPr>
          <t xml:space="preserve">Standard III.B.3.a. Associate Medical Director Responsibilities
When the program Medical Director delegates specified responsibilities, the program must designate one
or more Associate Medical Directors. The Associate Medical Director must:
1) Fulfill responsibilities as delegated by the program Medical Director.
</t>
        </r>
        <r>
          <rPr>
            <sz val="9"/>
            <color indexed="81"/>
            <rFont val="Tahoma"/>
            <family val="2"/>
          </rPr>
          <t xml:space="preserve">
</t>
        </r>
      </text>
    </comment>
    <comment ref="B135" authorId="0" shapeId="0">
      <text>
        <r>
          <rPr>
            <b/>
            <sz val="9"/>
            <color indexed="81"/>
            <rFont val="Tahoma"/>
            <family val="2"/>
          </rPr>
          <t>Standard III.B.3.b. Associate Medical Director Qualifications
The Associate Medical Director must:
1) be a physician currently licensed and authorized to practice in the location of the program, with
experience and current knowledge of emergency care of acutely ill and injured patients,
For a distance education program, the location of program is the mailing address of the sponsor.
2) have adequate training or experience in the delivery of out-of-hospital emergency care, including the
proper care and transport of patients, medical direction, and quality improvement in out-of-hospital care,
3) be an active member of the local medical community and participate in professional activities related to out-of-hospital care,
4) be knowledgeable about the education of the Emergency Medical Services Professions, including professional, legislative and regulatory issues regarding the education of the Emergency Medical
Services Professions.</t>
        </r>
        <r>
          <rPr>
            <sz val="9"/>
            <color indexed="81"/>
            <rFont val="Tahoma"/>
            <family val="2"/>
          </rPr>
          <t xml:space="preserve">
</t>
        </r>
      </text>
    </comment>
    <comment ref="B136" authorId="0" shapeId="0">
      <text>
        <r>
          <rPr>
            <b/>
            <sz val="9"/>
            <color indexed="81"/>
            <rFont val="Tahoma"/>
            <family val="2"/>
          </rPr>
          <t>Standard III.B.3.b. Associate Medical Director Qualifications
The Associate Medical Director must:
1) be a physician currently licensed and authorized to practice in the location of the program, with
experience and current knowledge of emergency care of acutely ill and injured patients,
For a distance education program, the location of program is the mailing address of the sponsor.
2) have adequate training or experience in the delivery of out-of-hospital emergency care, including the
proper care and transport of patients, medical direction, and quality improvement in out-of-hospital care,
3) be an active member of the local medical community and participate in professional activities related to out-of-hospital care,
4) be knowledgeable about the education of the Emergency Medical Services Professions, including professional, legislative and regulatory issues regarding the education of the Emergency Medical
Services Professions.</t>
        </r>
        <r>
          <rPr>
            <sz val="9"/>
            <color indexed="81"/>
            <rFont val="Tahoma"/>
            <family val="2"/>
          </rPr>
          <t xml:space="preserve">
</t>
        </r>
      </text>
    </comment>
    <comment ref="B137" authorId="0" shapeId="0">
      <text>
        <r>
          <rPr>
            <b/>
            <sz val="9"/>
            <color indexed="81"/>
            <rFont val="Tahoma"/>
            <family val="2"/>
          </rPr>
          <t>Standard III.B.3.b. Associate Medical Director Qualifications
The Associate Medical Director must:
1) be a physician currently licensed and authorized to practice in the location of the program, with
experience and current knowledge of emergency care of acutely ill and injured patients,
For a distance education program, the location of program is the mailing address of the sponsor.
2) have adequate training or experience in the delivery of out-of-hospital emergency care, including the
proper care and transport of patients, medical direction, and quality improvement in out-of-hospital care,
3) be an active member of the local medical community and participate in professional activities related to out-of-hospital care,
4) be knowledgeable about the education of the Emergency Medical Services Professions, including professional, legislative and regulatory issues regarding the education of the Emergency Medical
Services Professions.</t>
        </r>
        <r>
          <rPr>
            <sz val="9"/>
            <color indexed="81"/>
            <rFont val="Tahoma"/>
            <family val="2"/>
          </rPr>
          <t xml:space="preserve">
</t>
        </r>
      </text>
    </comment>
    <comment ref="B138" authorId="0" shapeId="0">
      <text>
        <r>
          <rPr>
            <b/>
            <sz val="9"/>
            <color indexed="81"/>
            <rFont val="Tahoma"/>
            <family val="2"/>
          </rPr>
          <t>Standard III.B.3.b. Associate Medical Director Qualifications
The Associate Medical Director must:
1) be a physician currently licensed and authorized to practice in the location of the program, with
experience and current knowledge of emergency care of acutely ill and injured patients,
For a distance education program, the location of program is the mailing address of the sponsor.
2) have adequate training or experience in the delivery of out-of-hospital emergency care, including the
proper care and transport of patients, medical direction, and quality improvement in out-of-hospital care,
3) be an active member of the local medical community and participate in professional activities related to out-of-hospital care,
4) be knowledgeable about the education of the Emergency Medical Services Professions, including professional, legislative and regulatory issues regarding the education of the Emergency Medical
Services Professions.</t>
        </r>
        <r>
          <rPr>
            <sz val="9"/>
            <color indexed="81"/>
            <rFont val="Tahoma"/>
            <family val="2"/>
          </rPr>
          <t xml:space="preserve">
</t>
        </r>
      </text>
    </comment>
    <comment ref="B142" authorId="0" shapeId="0">
      <text>
        <r>
          <rPr>
            <b/>
            <sz val="9"/>
            <color indexed="81"/>
            <rFont val="Tahoma"/>
            <family val="2"/>
          </rPr>
          <t xml:space="preserve">Standard III.B.4.a. Assistant Medical Director Responsibilities
When the program Medical Director or Associate Medical Director cannot legally provide supervision for out-of-state location(s) of the educational activities of the program, the sponsor must appoint an Assistant Medical Director.
1) Medical supervision and oversight of students participating in field experience and/or field internship
</t>
        </r>
      </text>
    </comment>
    <comment ref="B145" authorId="0" shapeId="0">
      <text>
        <r>
          <rPr>
            <b/>
            <sz val="9"/>
            <color indexed="81"/>
            <rFont val="Tahoma"/>
            <family val="2"/>
          </rPr>
          <t>Standard III.B.4.b. Assistant Medical Director Qualifications
When the program Medical Director or Associate Medical Director cannot legally provide supervision for
out-of-state location(s) of the educational activities of the program, the sponsor must appoint an Assistant
Medical Director. The Assistant Medical Director must:
1) be a physician currently licensed and authorized to practice in the jurisdiction of the location of the student(s), with experience and current knowledge of emergency care of acutely ill and injured patients,
2) have adequate training or experience in the delivery of out-of-hospital emergency care, including the proper care and transport of patients, medical direction, and quality improvement in out-of-hospital care,
3) be an active member of the local medical community and participate in professional activities related to out-of-hospital care,
4) be knowledgeable about the education of the Emergency Medical Services Professions, including professional, legislative and regulatory issues regarding the education of the Emergency Medical Services Professions.</t>
        </r>
        <r>
          <rPr>
            <sz val="9"/>
            <color indexed="81"/>
            <rFont val="Tahoma"/>
            <family val="2"/>
          </rPr>
          <t xml:space="preserve">
</t>
        </r>
      </text>
    </comment>
    <comment ref="B146" authorId="0" shapeId="0">
      <text>
        <r>
          <rPr>
            <b/>
            <sz val="9"/>
            <color indexed="81"/>
            <rFont val="Tahoma"/>
            <family val="2"/>
          </rPr>
          <t>Standard III.B.4.b. Assistant Medical Director Qualifications
When the program Medical Director or Associate Medical Director cannot legally provide supervision for
out-of-state location(s) of the educational activities of the program, the sponsor must appoint an Assistant
Medical Director. The Assistant Medical Director must:
1) be a physician currently licensed and authorized to practice in the jurisdiction of the location of the student(s), with experience and current knowledge of emergency care of acutely ill and injured patients,
2) have adequate training or experience in the delivery of out-of-hospital emergency care, including the proper care and transport of patients, medical direction, and quality improvement in out-of-hospital care,
3) be an active member of the local medical community and participate in professional activities related to out-of-hospital care,
4) be knowledgeable about the education of the Emergency Medical Services Professions, including professional, legislative and regulatory issues regarding the education of the Emergency Medical Services Professions.</t>
        </r>
        <r>
          <rPr>
            <sz val="9"/>
            <color indexed="81"/>
            <rFont val="Tahoma"/>
            <family val="2"/>
          </rPr>
          <t xml:space="preserve">
</t>
        </r>
      </text>
    </comment>
    <comment ref="B147" authorId="0" shapeId="0">
      <text>
        <r>
          <rPr>
            <b/>
            <sz val="9"/>
            <color indexed="81"/>
            <rFont val="Tahoma"/>
            <family val="2"/>
          </rPr>
          <t>Standard III.B.4.b. Assistant Medical Director Qualifications
When the program Medical Director or Associate Medical Director cannot legally provide supervision for
out-of-state location(s) of the educational activities of the program, the sponsor must appoint an Assistant
Medical Director. The Assistant Medical Director must:
1) be a physician currently licensed and authorized to practice in the jurisdiction of the location of the student(s), with experience and current knowledge of emergency care of acutely ill and injured patients,
2) have adequate training or experience in the delivery of out-of-hospital emergency care, including the proper care and transport of patients, medical direction, and quality improvement in out-of-hospital care,
3) be an active member of the local medical community and participate in professional activities related to out-of-hospital care,
4) be knowledgeable about the education of the Emergency Medical Services Professions, including professional, legislative and regulatory issues regarding the education of the Emergency Medical Services Professions.</t>
        </r>
        <r>
          <rPr>
            <sz val="9"/>
            <color indexed="81"/>
            <rFont val="Tahoma"/>
            <family val="2"/>
          </rPr>
          <t xml:space="preserve">
</t>
        </r>
      </text>
    </comment>
    <comment ref="B148" authorId="0" shapeId="0">
      <text>
        <r>
          <rPr>
            <b/>
            <sz val="9"/>
            <color indexed="81"/>
            <rFont val="Tahoma"/>
            <family val="2"/>
          </rPr>
          <t>Standard III.B.4.b. Assistant Medical Director Qualifications
When the program Medical Director or Associate Medical Director cannot legally provide supervision for
out-of-state location(s) of the educational activities of the program, the sponsor must appoint an Assistant
Medical Director. The Assistant Medical Director must:
1) be a physician currently licensed and authorized to practice in the jurisdiction of the location of the student(s), with experience and current knowledge of emergency care of acutely ill and injured patients,
2) have adequate training or experience in the delivery of out-of-hospital emergency care, including the proper care and transport of patients, medical direction, and quality improvement in out-of-hospital care,
3) be an active member of the local medical community and participate in professional activities related to out-of-hospital care,
4) be knowledgeable about the education of the Emergency Medical Services Professions, including professional, legislative and regulatory issues regarding the education of the Emergency Medical Services Professions.</t>
        </r>
        <r>
          <rPr>
            <sz val="9"/>
            <color indexed="81"/>
            <rFont val="Tahoma"/>
            <family val="2"/>
          </rPr>
          <t xml:space="preserve">
</t>
        </r>
      </text>
    </comment>
    <comment ref="B151" authorId="0" shapeId="0">
      <text>
        <r>
          <rPr>
            <b/>
            <sz val="9"/>
            <color indexed="81"/>
            <rFont val="Tahoma"/>
            <family val="2"/>
          </rPr>
          <t xml:space="preserve">III.B.5.a. Resources - Faculty/Instructional Staff Responsibilities 
In each location where students are assigned for didactic or clinical instruction or supervised practice, there must be instructional faculty designated to coordinate supervision and provide frequent assessments of the students’ progress in achieving acceptable program requirements.  </t>
        </r>
        <r>
          <rPr>
            <sz val="9"/>
            <color indexed="81"/>
            <rFont val="Tahoma"/>
            <family val="2"/>
          </rPr>
          <t xml:space="preserve">
</t>
        </r>
      </text>
    </comment>
    <comment ref="B155" authorId="0" shapeId="0">
      <text>
        <r>
          <rPr>
            <b/>
            <sz val="9"/>
            <color indexed="81"/>
            <rFont val="Tahoma"/>
            <family val="2"/>
          </rPr>
          <t>III.B.5.b. Resources - Faculty/Instructional Staff Qualifications 
The faculty must be knowledgeable in course content and effective in teaching their assigned subjects, and capable through academic preparation, training and experience to teach the courses or topics to which they are assigned. 
For most programs, there should be a faculty member to assist in teaching and/or clinical coordination in addition to the program director.  The faculty member should be certified by a nationally recognized certifying organization at an equal or higher level of professional training than the Emergency Medical Services Profession(s) for which training is being offered.</t>
        </r>
        <r>
          <rPr>
            <sz val="9"/>
            <color indexed="81"/>
            <rFont val="Tahoma"/>
            <family val="2"/>
          </rPr>
          <t xml:space="preserve">
</t>
        </r>
      </text>
    </comment>
    <comment ref="B157" authorId="0" shapeId="0">
      <text>
        <r>
          <rPr>
            <b/>
            <sz val="9"/>
            <color indexed="81"/>
            <rFont val="Tahoma"/>
            <family val="2"/>
          </rPr>
          <t>III.B.5.b. Resources - Faculty/Instructional Staff Qualifications 
The faculty must be knowledgeable in course content and effective in teaching their assigned subjects, and capable through academic preparation, training and experience to teach the courses or topics to which they are assigned. 
For most programs, there should be a faculty member to assist in teaching and/or clinical coordination in addition to the program director.  The faculty member should be certified by a nationally recognized certifying organization at an equal or higher level of professional training than the Emergency Medical Services Profession(s) for which training is being offered.</t>
        </r>
        <r>
          <rPr>
            <sz val="9"/>
            <color indexed="81"/>
            <rFont val="Tahoma"/>
            <family val="2"/>
          </rPr>
          <t xml:space="preserve">
</t>
        </r>
      </text>
    </comment>
    <comment ref="B162" authorId="0" shapeId="0">
      <text>
        <r>
          <rPr>
            <b/>
            <sz val="9"/>
            <color indexed="81"/>
            <rFont val="Tahoma"/>
            <family val="2"/>
          </rPr>
          <t xml:space="preserve">Standard III.B.6.a. Lead Instructor Responsibilities
When the Program Director delegates specified responsibilities to a lead instructor, that individual must:
Perform duties assigned under the direction and delegation of the program director.
The Lead Instructor duties may include teaching paramedic or AEMT course(s) and/or assisting in coordination of the didactic, lab, clinical and/or field internship instruction.  </t>
        </r>
        <r>
          <rPr>
            <sz val="9"/>
            <color indexed="81"/>
            <rFont val="Tahoma"/>
            <family val="2"/>
          </rPr>
          <t xml:space="preserve">
</t>
        </r>
      </text>
    </comment>
    <comment ref="B166" authorId="0" shapeId="0">
      <text>
        <r>
          <rPr>
            <b/>
            <sz val="9"/>
            <color indexed="81"/>
            <rFont val="Tahoma"/>
            <family val="2"/>
          </rPr>
          <t xml:space="preserve">Standard III.B.6.b. Lead Instructor Qualifications
The Lead Instructor must possess
1) a minimum of an associate degree
2) professional healthcare credential(s)
3) experience in emergency medicine / prehospital care,
4) knowledge of instructional methods, and 5) teaching experience to deliver content, skills instruction,
and remediation.
</t>
        </r>
        <r>
          <rPr>
            <b/>
            <i/>
            <sz val="9"/>
            <color indexed="81"/>
            <rFont val="Tahoma"/>
            <family val="2"/>
          </rPr>
          <t xml:space="preserve">Lead Instructors should have a bachelor’s degree.
</t>
        </r>
        <r>
          <rPr>
            <b/>
            <sz val="9"/>
            <color indexed="81"/>
            <rFont val="Tahoma"/>
            <family val="2"/>
          </rPr>
          <t xml:space="preserve">
</t>
        </r>
        <r>
          <rPr>
            <b/>
            <i/>
            <sz val="9"/>
            <color indexed="81"/>
            <rFont val="Tahoma"/>
            <family val="2"/>
          </rPr>
          <t xml:space="preserve">The Lead Instructor role may also include providing leadership for course coordination and supervision of adjunct faculty/instructors.
</t>
        </r>
        <r>
          <rPr>
            <b/>
            <sz val="9"/>
            <color indexed="81"/>
            <rFont val="Tahoma"/>
            <family val="2"/>
          </rPr>
          <t xml:space="preserve">
</t>
        </r>
        <r>
          <rPr>
            <b/>
            <i/>
            <sz val="9"/>
            <color indexed="81"/>
            <rFont val="Tahoma"/>
            <family val="2"/>
          </rPr>
          <t>The program director may serve as the lead instructor.</t>
        </r>
      </text>
    </comment>
    <comment ref="B167" authorId="0" shapeId="0">
      <text>
        <r>
          <rPr>
            <b/>
            <sz val="9"/>
            <color indexed="81"/>
            <rFont val="Tahoma"/>
            <family val="2"/>
          </rPr>
          <t xml:space="preserve">Standard III.B.6.b. Lead Instructor Qualifications
The Lead Instructor must possess
1) a minimum of an associate degree
2) professional healthcare credential(s)
3) experience in emergency medicine / prehospital care,
4) knowledge of instructional methods, and 5) teaching experience to deliver content, skills instruction,
and remediation.
</t>
        </r>
        <r>
          <rPr>
            <b/>
            <i/>
            <sz val="9"/>
            <color indexed="81"/>
            <rFont val="Tahoma"/>
            <family val="2"/>
          </rPr>
          <t xml:space="preserve">Lead Instructors should have a bachelor’s degree.
</t>
        </r>
        <r>
          <rPr>
            <b/>
            <sz val="9"/>
            <color indexed="81"/>
            <rFont val="Tahoma"/>
            <family val="2"/>
          </rPr>
          <t xml:space="preserve">
</t>
        </r>
        <r>
          <rPr>
            <b/>
            <i/>
            <sz val="9"/>
            <color indexed="81"/>
            <rFont val="Tahoma"/>
            <family val="2"/>
          </rPr>
          <t xml:space="preserve">The Lead Instructor role may also include providing leadership for course coordination and supervision of adjunct faculty/instructors.
</t>
        </r>
        <r>
          <rPr>
            <b/>
            <sz val="9"/>
            <color indexed="81"/>
            <rFont val="Tahoma"/>
            <family val="2"/>
          </rPr>
          <t xml:space="preserve">
</t>
        </r>
        <r>
          <rPr>
            <b/>
            <i/>
            <sz val="9"/>
            <color indexed="81"/>
            <rFont val="Tahoma"/>
            <family val="2"/>
          </rPr>
          <t>The program director may serve as the lead instructor.</t>
        </r>
      </text>
    </comment>
    <comment ref="B168" authorId="0" shapeId="0">
      <text>
        <r>
          <rPr>
            <b/>
            <sz val="9"/>
            <color indexed="81"/>
            <rFont val="Tahoma"/>
            <family val="2"/>
          </rPr>
          <t xml:space="preserve">Standard III.B.6.b. Lead Instructor Qualifications
The Lead Instructor must possess
1) a minimum of an associate degree
2) professional healthcare credential(s)
3) experience in emergency medicine / prehospital care,
4) knowledge of instructional methods, and 5) teaching experience to deliver content, skills instruction,
and remediation.
</t>
        </r>
        <r>
          <rPr>
            <b/>
            <i/>
            <sz val="9"/>
            <color indexed="81"/>
            <rFont val="Tahoma"/>
            <family val="2"/>
          </rPr>
          <t xml:space="preserve">Lead Instructors should have a bachelor’s degree.
</t>
        </r>
        <r>
          <rPr>
            <b/>
            <sz val="9"/>
            <color indexed="81"/>
            <rFont val="Tahoma"/>
            <family val="2"/>
          </rPr>
          <t xml:space="preserve">
</t>
        </r>
        <r>
          <rPr>
            <b/>
            <i/>
            <sz val="9"/>
            <color indexed="81"/>
            <rFont val="Tahoma"/>
            <family val="2"/>
          </rPr>
          <t xml:space="preserve">The Lead Instructor role may also include providing leadership for course coordination and supervision of adjunct faculty/instructors.
</t>
        </r>
        <r>
          <rPr>
            <b/>
            <sz val="9"/>
            <color indexed="81"/>
            <rFont val="Tahoma"/>
            <family val="2"/>
          </rPr>
          <t xml:space="preserve">
</t>
        </r>
        <r>
          <rPr>
            <b/>
            <i/>
            <sz val="9"/>
            <color indexed="81"/>
            <rFont val="Tahoma"/>
            <family val="2"/>
          </rPr>
          <t>The program director may serve as the lead instructor.</t>
        </r>
      </text>
    </comment>
    <comment ref="B169" authorId="0" shapeId="0">
      <text>
        <r>
          <rPr>
            <b/>
            <sz val="9"/>
            <color indexed="81"/>
            <rFont val="Tahoma"/>
            <family val="2"/>
          </rPr>
          <t xml:space="preserve">Standard III.B.6.b. Lead Instructor Qualifications
The Lead Instructor must possess
1) a minimum of an associate degree
2) professional healthcare credential(s)
3) experience in emergency medicine / prehospital care,
4) knowledge of instructional methods, and 5) teaching experience to deliver content, skills instruction,
and remediation.
</t>
        </r>
        <r>
          <rPr>
            <b/>
            <i/>
            <sz val="9"/>
            <color indexed="81"/>
            <rFont val="Tahoma"/>
            <family val="2"/>
          </rPr>
          <t xml:space="preserve">Lead Instructors should have a bachelor’s degree.
</t>
        </r>
        <r>
          <rPr>
            <b/>
            <sz val="9"/>
            <color indexed="81"/>
            <rFont val="Tahoma"/>
            <family val="2"/>
          </rPr>
          <t xml:space="preserve">
</t>
        </r>
        <r>
          <rPr>
            <b/>
            <i/>
            <sz val="9"/>
            <color indexed="81"/>
            <rFont val="Tahoma"/>
            <family val="2"/>
          </rPr>
          <t xml:space="preserve">The Lead Instructor role may also include providing leadership for course coordination and supervision of adjunct faculty/instructors.
</t>
        </r>
        <r>
          <rPr>
            <b/>
            <sz val="9"/>
            <color indexed="81"/>
            <rFont val="Tahoma"/>
            <family val="2"/>
          </rPr>
          <t xml:space="preserve">
</t>
        </r>
        <r>
          <rPr>
            <b/>
            <i/>
            <sz val="9"/>
            <color indexed="81"/>
            <rFont val="Tahoma"/>
            <family val="2"/>
          </rPr>
          <t>The program director may serve as the lead instructor.</t>
        </r>
      </text>
    </comment>
    <comment ref="B170" authorId="0" shapeId="0">
      <text>
        <r>
          <rPr>
            <b/>
            <sz val="9"/>
            <color indexed="81"/>
            <rFont val="Tahoma"/>
            <family val="2"/>
          </rPr>
          <t xml:space="preserve">Standard III.B.6.b. Lead Instructor Qualifications
The Lead Instructor must possess
1) a minimum of an associate degree
2) professional healthcare credential(s)
3) experience in emergency medicine / prehospital care,
4) knowledge of instructional methods, and 5) teaching experience to deliver content, skills instruction,
and remediation.
</t>
        </r>
        <r>
          <rPr>
            <b/>
            <i/>
            <sz val="9"/>
            <color indexed="81"/>
            <rFont val="Tahoma"/>
            <family val="2"/>
          </rPr>
          <t xml:space="preserve">Lead Instructors should have a bachelor’s degree.
</t>
        </r>
        <r>
          <rPr>
            <b/>
            <sz val="9"/>
            <color indexed="81"/>
            <rFont val="Tahoma"/>
            <family val="2"/>
          </rPr>
          <t xml:space="preserve">
</t>
        </r>
        <r>
          <rPr>
            <b/>
            <i/>
            <sz val="9"/>
            <color indexed="81"/>
            <rFont val="Tahoma"/>
            <family val="2"/>
          </rPr>
          <t xml:space="preserve">The Lead Instructor role may also include providing leadership for course coordination and supervision of adjunct faculty/instructors.
</t>
        </r>
        <r>
          <rPr>
            <b/>
            <sz val="9"/>
            <color indexed="81"/>
            <rFont val="Tahoma"/>
            <family val="2"/>
          </rPr>
          <t xml:space="preserve">
</t>
        </r>
        <r>
          <rPr>
            <b/>
            <i/>
            <sz val="9"/>
            <color indexed="81"/>
            <rFont val="Tahoma"/>
            <family val="2"/>
          </rPr>
          <t>The program director may serve as the lead instructor.</t>
        </r>
      </text>
    </comment>
    <comment ref="B172" authorId="0" shapeId="0">
      <text>
        <r>
          <rPr>
            <b/>
            <sz val="9"/>
            <color indexed="81"/>
            <rFont val="Tahoma"/>
            <family val="2"/>
          </rPr>
          <t xml:space="preserve">III.C.1.  Curriculum  
The curriculum must ensure the achievement of program goals and learning domains. Instruction must be an appropriate sequence of classroom, laboratory, clinical/field experience, and field internship activities.   
Progression of learning must be didactic/laboratory integrated with or followed by clinical/field experience followed by the capstone field internship, which must occur after all core didactic, laboratory, and clinical experience.  
Instruction must be based on clearly written course syllabi that include course description, course objectives, methods of evaluation, topic outline, and competencies required for graduation.  
The program must demonstrate by comparison that the curriculum offered meets or exceeds the content and competency of the latest edition of the National EMS Education Standards. </t>
        </r>
        <r>
          <rPr>
            <sz val="9"/>
            <color indexed="81"/>
            <rFont val="Tahoma"/>
            <family val="2"/>
          </rPr>
          <t xml:space="preserve">
</t>
        </r>
      </text>
    </comment>
    <comment ref="B173" authorId="0" shapeId="0">
      <text>
        <r>
          <rPr>
            <b/>
            <sz val="9"/>
            <color indexed="81"/>
            <rFont val="Tahoma"/>
            <family val="2"/>
          </rPr>
          <t xml:space="preserve">III.C.1.  Curriculum  
The curriculum must ensure the achievement of program goals and learning domains. Instruction must be an appropriate sequence of classroom, laboratory, clinical/field experience, and field internship activities.   
Progression of learning must be didactic/laboratory integrated with or followed by clinical/field experience followed by the capstone field internship, which must occur after all core didactic, laboratory, and clinical experience.  
Instruction must be based on clearly written course syllabi that include course description, course objectives, methods of evaluation, topic outline, and competencies required for graduation.  
The program must demonstrate by comparison that the curriculum offered meets or exceeds the content and competency of the latest edition of the National EMS Education Standards. </t>
        </r>
        <r>
          <rPr>
            <sz val="9"/>
            <color indexed="81"/>
            <rFont val="Tahoma"/>
            <family val="2"/>
          </rPr>
          <t xml:space="preserve">
</t>
        </r>
      </text>
    </comment>
    <comment ref="B175" authorId="0" shapeId="0">
      <text>
        <r>
          <rPr>
            <b/>
            <sz val="9"/>
            <color indexed="81"/>
            <rFont val="Tahoma"/>
            <family val="2"/>
          </rPr>
          <t xml:space="preserve">III.C.1.  Curriculum  
The curriculum must ensure the achievement of program goals and learning domains. Instruction must be an appropriate sequence of classroom, laboratory, clinical/field experience, and field internship activities.   
Progression of learning must be didactic/laboratory integrated with or followed by clinical/field experience followed by the capstone field internship, which must occur after all core didactic, laboratory, and clinical experience.  
Instruction must be based on clearly written course syllabi that include course description, course objectives, methods of evaluation, topic outline, and competencies required for graduation.  
The program must demonstrate by comparison that the curriculum offered meets or exceeds the content and competency of the latest edition of the National EMS Education Standards. </t>
        </r>
        <r>
          <rPr>
            <sz val="9"/>
            <color indexed="81"/>
            <rFont val="Tahoma"/>
            <family val="2"/>
          </rPr>
          <t xml:space="preserve">
</t>
        </r>
      </text>
    </comment>
    <comment ref="B176" authorId="0" shapeId="0">
      <text>
        <r>
          <rPr>
            <b/>
            <sz val="9"/>
            <color indexed="81"/>
            <rFont val="Tahoma"/>
            <family val="2"/>
          </rPr>
          <t xml:space="preserve">III.C.1.  Curriculum  
The curriculum must ensure the achievement of program goals and learning domains. Instruction must be an appropriate sequence of classroom, laboratory, clinical/field experience, and field internship activities.   
Progression of learning must be didactic/laboratory integrated with or followed by clinical/field experience followed by the capstone field internship, which must occur after all core didactic, laboratory, and clinical experience.  
Instruction must be based on clearly written course syllabi that include course description, course objectives, methods of evaluation, topic outline, and competencies required for graduation.  
The program must demonstrate by comparison that the curriculum offered meets or exceeds the content and competency of the latest edition of the National EMS Education Standards. </t>
        </r>
        <r>
          <rPr>
            <sz val="9"/>
            <color indexed="81"/>
            <rFont val="Tahoma"/>
            <family val="2"/>
          </rPr>
          <t xml:space="preserve">
</t>
        </r>
      </text>
    </comment>
    <comment ref="B179" authorId="0" shapeId="0">
      <text>
        <r>
          <rPr>
            <b/>
            <sz val="9"/>
            <color indexed="81"/>
            <rFont val="Tahoma"/>
            <family val="2"/>
          </rPr>
          <t xml:space="preserve">III.C.1.  Curriculum  
The curriculum must ensure the achievement of program goals and learning domains. Instruction must be an appropriate sequence of classroom, laboratory, clinical/field experience, and field internship activities.   
Progression of learning must be didactic/laboratory integrated with or followed by clinical/field experience followed by the capstone field internship, which must occur after all core didactic, laboratory, and clinical experience.  
Instruction must be based on clearly written course syllabi that include course description, course objectives, methods of evaluation, topic outline, and competencies required for graduation.  
The program must demonstrate by comparison that the curriculum offered meets or exceeds the content and competency of the latest edition of the National EMS Education Standards. </t>
        </r>
        <r>
          <rPr>
            <sz val="9"/>
            <color indexed="81"/>
            <rFont val="Tahoma"/>
            <family val="2"/>
          </rPr>
          <t xml:space="preserve">
</t>
        </r>
      </text>
    </comment>
    <comment ref="B184" authorId="0" shapeId="0">
      <text>
        <r>
          <rPr>
            <b/>
            <sz val="9"/>
            <color indexed="81"/>
            <rFont val="Tahoma"/>
            <family val="2"/>
          </rPr>
          <t xml:space="preserve">III.C.2.  Curriculum 
The program must set and require minimum numbers of patient/skill contacts for each of the required patients and conditions listed in these Standards, and at least annually evaluate and document that the established program minimums are adequate to achieve entry-level competency.  
</t>
        </r>
        <r>
          <rPr>
            <i/>
            <sz val="9"/>
            <color indexed="81"/>
            <rFont val="Tahoma"/>
            <family val="2"/>
          </rPr>
          <t xml:space="preserve">
Further pre-requisites and/or co-requisites should be required to address competencies in basic health sciences (Anatomy and Physiology) and in basic academic skills (English and Mathematics). </t>
        </r>
        <r>
          <rPr>
            <sz val="9"/>
            <color indexed="81"/>
            <rFont val="Tahoma"/>
            <family val="2"/>
          </rPr>
          <t xml:space="preserve">
</t>
        </r>
      </text>
    </comment>
    <comment ref="B189" authorId="0" shapeId="0">
      <text>
        <r>
          <rPr>
            <b/>
            <sz val="9"/>
            <color indexed="81"/>
            <rFont val="Tahoma"/>
            <family val="2"/>
          </rPr>
          <t xml:space="preserve">III.C.3.  Curriculum
The field internship must provide the student with an opportunity to serve as team leader in a variety of pre-hospital advanced life support emergency medical situations.  
</t>
        </r>
        <r>
          <rPr>
            <i/>
            <sz val="9"/>
            <color indexed="81"/>
            <rFont val="Tahoma"/>
            <family val="2"/>
          </rPr>
          <t xml:space="preserve">
AEMT is based on competency, but may be typically 150-250 beyond EMT, which is 150-190, and may be taught separately or combined.</t>
        </r>
        <r>
          <rPr>
            <sz val="9"/>
            <color indexed="81"/>
            <rFont val="Tahoma"/>
            <family val="2"/>
          </rPr>
          <t xml:space="preserve">
</t>
        </r>
      </text>
    </comment>
    <comment ref="B195" authorId="0" shapeId="0">
      <text>
        <r>
          <rPr>
            <b/>
            <sz val="9"/>
            <color indexed="81"/>
            <rFont val="Tahoma"/>
            <family val="2"/>
          </rPr>
          <t xml:space="preserve">III.D.  Resource Assessment
The program must, at least annually, assess the appropriateness and effectiveness of the resources described in these Standards.  
The program must include results of resource assessment from at least students, faculty, medical director(s), and advisory committee using the CoAEMSP resource assessment tools.   
The results of resource assessment must be the basis for ongoing planning and appropriate change. An action plan must be developed when deficiencies are identified in the program resources.   
Implementation of the action plan must be documented and results measured by ongoing resource assessment. </t>
        </r>
        <r>
          <rPr>
            <sz val="9"/>
            <color indexed="81"/>
            <rFont val="Tahoma"/>
            <family val="2"/>
          </rPr>
          <t xml:space="preserve">
</t>
        </r>
      </text>
    </comment>
    <comment ref="B197" authorId="0" shapeId="0">
      <text>
        <r>
          <rPr>
            <b/>
            <sz val="9"/>
            <color indexed="81"/>
            <rFont val="Tahoma"/>
            <family val="2"/>
          </rPr>
          <t xml:space="preserve">III.D.  Resource Assessment
The program must, at least annually, assess the appropriateness and effectiveness of the resources described in these Standards.  
The program must include results of resource assessment from at least students, faculty, medical director(s), and advisory committee using the CoAEMSP resource assessment tools.   
The results of resource assessment must be the basis for ongoing planning and appropriate change. An action plan must be developed when deficiencies are identified in the program resources.   
Implementation of the action plan must be documented and results measured by ongoing resource assessment. </t>
        </r>
        <r>
          <rPr>
            <sz val="9"/>
            <color indexed="81"/>
            <rFont val="Tahoma"/>
            <family val="2"/>
          </rPr>
          <t xml:space="preserve">
</t>
        </r>
      </text>
    </comment>
    <comment ref="B198" authorId="0" shapeId="0">
      <text>
        <r>
          <rPr>
            <b/>
            <sz val="9"/>
            <color indexed="81"/>
            <rFont val="Tahoma"/>
            <family val="2"/>
          </rPr>
          <t xml:space="preserve">III.D.  Resource Assessment
The program must, at least annually, assess the appropriateness and effectiveness of the resources described in these Standards.  
The program must include results of resource assessment from at least students, faculty, medical director(s), and advisory committee using the CoAEMSP resource assessment tools.   
The results of resource assessment must be the basis for ongoing planning and appropriate change. An action plan must be developed when deficiencies are identified in the program resources.   
Implementation of the action plan must be documented and results measured by ongoing resource assessment. </t>
        </r>
        <r>
          <rPr>
            <sz val="9"/>
            <color indexed="81"/>
            <rFont val="Tahoma"/>
            <family val="2"/>
          </rPr>
          <t xml:space="preserve">
</t>
        </r>
      </text>
    </comment>
    <comment ref="B199" authorId="0" shapeId="0">
      <text>
        <r>
          <rPr>
            <b/>
            <sz val="9"/>
            <color indexed="81"/>
            <rFont val="Tahoma"/>
            <family val="2"/>
          </rPr>
          <t xml:space="preserve">III.D.  Resource Assessment
The program must, at least annually, assess the appropriateness and effectiveness of the resources described in these Standards.  
The program must include results of resource assessment from at least students, faculty, medical director(s), and advisory committee using the CoAEMSP resource assessment tools.   
The results of resource assessment must be the basis for ongoing planning and appropriate change. An action plan must be developed when deficiencies are identified in the program resources.   
Implementation of the action plan must be documented and results measured by ongoing resource assessment. </t>
        </r>
        <r>
          <rPr>
            <sz val="9"/>
            <color indexed="81"/>
            <rFont val="Tahoma"/>
            <family val="2"/>
          </rPr>
          <t xml:space="preserve">
</t>
        </r>
      </text>
    </comment>
    <comment ref="B203" authorId="0" shapeId="0">
      <text>
        <r>
          <rPr>
            <b/>
            <sz val="9"/>
            <color indexed="81"/>
            <rFont val="Tahoma"/>
            <family val="2"/>
          </rPr>
          <t xml:space="preserve">IV.A.1. Student Evaluation - Frequency and Purpose
Evaluation of students must be conducted on a recurrent basis and with sufficient frequency to provide both the students and program faculty with valid and timely indications of the students’ progress toward and achievement of the competencies and learning domains stated in the curriculum.  
Achievement of the program competencies required for graduation must be assessed by criterion-referenced, summative, comprehensive final evaluations in all learning domains. </t>
        </r>
        <r>
          <rPr>
            <sz val="9"/>
            <color indexed="81"/>
            <rFont val="Tahoma"/>
            <family val="2"/>
          </rPr>
          <t xml:space="preserve">
</t>
        </r>
      </text>
    </comment>
    <comment ref="B207" authorId="0" shapeId="0">
      <text>
        <r>
          <rPr>
            <b/>
            <sz val="9"/>
            <color indexed="81"/>
            <rFont val="Tahoma"/>
            <family val="2"/>
          </rPr>
          <t xml:space="preserve">IV.A.1. Student Evaluation - Frequency and Purpose
Evaluation of students must be conducted on a recurrent basis and with sufficient frequency to provide both the students and program faculty with valid and timely indications of the students’ progress toward and achievement of the competencies and learning domains stated in the curriculum.  
Achievement of the program competencies required for graduation must be assessed by criterion-referenced, summative, comprehensive final evaluations in all learning domains. </t>
        </r>
        <r>
          <rPr>
            <sz val="9"/>
            <color indexed="81"/>
            <rFont val="Tahoma"/>
            <family val="2"/>
          </rPr>
          <t xml:space="preserve">
</t>
        </r>
      </text>
    </comment>
    <comment ref="B212" authorId="0" shapeId="0">
      <text>
        <r>
          <rPr>
            <b/>
            <sz val="9"/>
            <color indexed="81"/>
            <rFont val="Tahoma"/>
            <family val="2"/>
          </rPr>
          <t xml:space="preserve">IV.A.2. Student Evaluation - Documentation
a. Records of student evaluations must be maintained in sufficient detail to document learning progress and achievements, including all program required minimum competencies in all learning domains in the didactic, laboratory, clinical and field experience/internship phases of the program.  
b. The program must track and document that each student successfully meets each of the program established minimum patient/skill requirements for the appropriate exit point according to patient age-range, chief complaint, and interventions. </t>
        </r>
        <r>
          <rPr>
            <sz val="9"/>
            <color indexed="81"/>
            <rFont val="Tahoma"/>
            <family val="2"/>
          </rPr>
          <t xml:space="preserve">
</t>
        </r>
      </text>
    </comment>
    <comment ref="B214" authorId="0" shapeId="0">
      <text>
        <r>
          <rPr>
            <b/>
            <sz val="9"/>
            <color indexed="81"/>
            <rFont val="Tahoma"/>
            <family val="2"/>
          </rPr>
          <t xml:space="preserve">IV.A.2. Student Evaluation - Documentation
a. Records of student evaluations must be maintained in sufficient detail to document learning progress and achievements, including all program required minimum competencies in all learning domains in the didactic, laboratory, clinical and field experience/internship phases of the program.  
b. The program must track and document that each student successfully meets each of the program established minimum patient/skill requirements for the appropriate exit point according to patient age-range, chief complaint, and interventions. </t>
        </r>
        <r>
          <rPr>
            <sz val="9"/>
            <color indexed="81"/>
            <rFont val="Tahoma"/>
            <family val="2"/>
          </rPr>
          <t xml:space="preserve">
</t>
        </r>
      </text>
    </comment>
    <comment ref="B217" authorId="0" shapeId="0">
      <text>
        <r>
          <rPr>
            <b/>
            <sz val="9"/>
            <color indexed="81"/>
            <rFont val="Tahoma"/>
            <family val="2"/>
          </rPr>
          <t xml:space="preserve">IV.B.1. Outcomes Assessment
The program must periodically assess its effectiveness in achieving its stated goals and learning domains. The results of this evaluation must be reflected in the review and timely revision of the program.  
Outcomes assessments must include, but are not limited to: national or state credentialing examination(s) performance, programmatic retention/attrition, graduate satisfaction, employer satisfaction, job (positive) placement, and programmatic summative measures (i.e. final comprehensive students evaluations in all learning domains). The program must meet the outcomes assessment thresholds established by the CoAEMSP.  
</t>
        </r>
        <r>
          <rPr>
            <i/>
            <sz val="9"/>
            <color indexed="81"/>
            <rFont val="Tahoma"/>
            <family val="2"/>
          </rPr>
          <t xml:space="preserve">
“Positive placement” means that the graduate is employed full or part-time in the profession or in a related field; or continuing his/her education; or serving in the military.  A related field is one in which the individual is using cognitive, psychomotor, and affective competencies acquired in the educational program.  
“National credentialing examinations” are those accredited by the Institute for Credentialing Excellence.</t>
        </r>
        <r>
          <rPr>
            <sz val="9"/>
            <color indexed="81"/>
            <rFont val="Tahoma"/>
            <family val="2"/>
          </rPr>
          <t xml:space="preserve">
</t>
        </r>
      </text>
    </comment>
    <comment ref="B219" authorId="0" shapeId="0">
      <text>
        <r>
          <rPr>
            <b/>
            <sz val="9"/>
            <color indexed="81"/>
            <rFont val="Tahoma"/>
            <family val="2"/>
          </rPr>
          <t xml:space="preserve">IV.B.1. Outcomes Assessment
The program must periodically assess its effectiveness in achieving its stated goals and learning domains. The results of this evaluation must be reflected in the review and timely revision of the program.  
Outcomes assessments must include, but are not limited to: national or state credentialing examination(s) performance, programmatic retention/attrition, graduate satisfaction, employer satisfaction, job (positive) placement, and programmatic summative measures (i.e. final comprehensive students evaluations in all learning domains). The program must meet the outcomes assessment thresholds established by the CoAEMSP.  
</t>
        </r>
        <r>
          <rPr>
            <i/>
            <sz val="9"/>
            <color indexed="81"/>
            <rFont val="Tahoma"/>
            <family val="2"/>
          </rPr>
          <t>“Positive placement” means that the graduate is employed full or part-time in the profession or in a related field; or continuing his/her education; or serving in the military.  A related field is one in which the individual is using cognitive, psychomotor, and affective competencies acquired in the educational program.  
“National credentialing examinations” are those accredited by the Institute for Credentialing Excellence.</t>
        </r>
        <r>
          <rPr>
            <sz val="9"/>
            <color indexed="81"/>
            <rFont val="Tahoma"/>
            <family val="2"/>
          </rPr>
          <t xml:space="preserve">
</t>
        </r>
      </text>
    </comment>
    <comment ref="B220" authorId="0" shapeId="0">
      <text>
        <r>
          <rPr>
            <b/>
            <sz val="9"/>
            <color indexed="81"/>
            <rFont val="Tahoma"/>
            <family val="2"/>
          </rPr>
          <t xml:space="preserve">IV.B.1. Outcomes Assessment
The program must periodically assess its effectiveness in achieving its stated goals and learning domains. The results of this evaluation must be reflected in the review and timely revision of the program.  
Outcomes assessments must include, but are not limited to: national or state credentialing examination(s) performance, programmatic retention/attrition, graduate satisfaction, employer satisfaction, job (positive) placement, and programmatic summative measures (i.e. final comprehensive students evaluations in all learning domains). The program must meet the outcomes assessment thresholds established by the CoAEMSP.  
</t>
        </r>
        <r>
          <rPr>
            <i/>
            <sz val="9"/>
            <color indexed="81"/>
            <rFont val="Tahoma"/>
            <family val="2"/>
          </rPr>
          <t xml:space="preserve">
“Positive placement” means that the graduate is employed full or part-time in the profession or in a related field; or continuing his/her education; or serving in the military.  A related field is one in which the individual is using cognitive, psychomotor, and affective competencies acquired in the educational program.  
“National credentialing examinations” are those accredited by the Institute for Credentialing Excellence.</t>
        </r>
        <r>
          <rPr>
            <sz val="9"/>
            <color indexed="81"/>
            <rFont val="Tahoma"/>
            <family val="2"/>
          </rPr>
          <t xml:space="preserve">
</t>
        </r>
      </text>
    </comment>
    <comment ref="B223" authorId="0" shapeId="0">
      <text>
        <r>
          <rPr>
            <b/>
            <sz val="9"/>
            <color indexed="81"/>
            <rFont val="Tahoma"/>
            <family val="2"/>
          </rPr>
          <t xml:space="preserve">IV.B.2. Outcomes Reporting
The program must periodically submit to the CoAEMSP the program goal(s), learning domains, evaluation systems (including type, cut score, and appropriateness/validity), outcomes, its analysis of the outcomes, and an appropriate action plan based on the analysis.  
Programs not meeting the established thresholds must begin a dialogue with the CoAEMSP to develop an appropriate plan of action to respond to the identified shortcomings. </t>
        </r>
        <r>
          <rPr>
            <sz val="9"/>
            <color indexed="81"/>
            <rFont val="Tahoma"/>
            <family val="2"/>
          </rPr>
          <t xml:space="preserve">
</t>
        </r>
      </text>
    </comment>
    <comment ref="B227" authorId="0" shapeId="0">
      <text>
        <r>
          <rPr>
            <b/>
            <sz val="9"/>
            <color indexed="81"/>
            <rFont val="Tahoma"/>
            <family val="2"/>
          </rPr>
          <t xml:space="preserve">V.A.1. Fair Practices-Publications and Disclosure
Announcements, catalogs, publications, and advertising must accurately reflect the program offered. </t>
        </r>
        <r>
          <rPr>
            <sz val="9"/>
            <color indexed="81"/>
            <rFont val="Tahoma"/>
            <family val="2"/>
          </rPr>
          <t xml:space="preserve">
</t>
        </r>
      </text>
    </comment>
    <comment ref="B228" authorId="0" shapeId="0">
      <text>
        <r>
          <rPr>
            <b/>
            <sz val="9"/>
            <color indexed="81"/>
            <rFont val="Tahoma"/>
            <family val="2"/>
          </rPr>
          <t>V.A.2. Fair Practices-Publications and Disclosure
At least the following must be made known to all applicants and students: the sponsor’s institutional and programmatic accreditation status as well as the name, mailing address, web site address, and phone number of the accrediting agencies; admissions policies and practices, including technical standards (when used); policies on advanced placement, transfer of credits, and credits for experiential learning; number of credits required for completion of the program; tuition/fees and other costs required to complete the program; policies and processes for withdrawal and for refunds of tuition/fees.</t>
        </r>
        <r>
          <rPr>
            <sz val="9"/>
            <color indexed="81"/>
            <rFont val="Tahoma"/>
            <family val="2"/>
          </rPr>
          <t xml:space="preserve">
</t>
        </r>
      </text>
    </comment>
    <comment ref="B229" authorId="0" shapeId="0">
      <text>
        <r>
          <rPr>
            <b/>
            <sz val="9"/>
            <color indexed="81"/>
            <rFont val="Tahoma"/>
            <family val="2"/>
          </rPr>
          <t>V.A.2. Fair Practices-Publications and Disclosure
At least the following must be made known to all applicants and students: the sponsor’s institutional and programmatic accreditation status as well as the name, mailing address, web site address, and phone number of the accrediting agencies; admissions policies and practices, including technical standards (when used); policies on advanced placement, transfer of credits, and credits for experiential learning; number of credits required for completion of the program; tuition/fees and other costs required to complete the program; policies and processes for withdrawal and for refunds of tuition/fees.</t>
        </r>
        <r>
          <rPr>
            <sz val="9"/>
            <color indexed="81"/>
            <rFont val="Tahoma"/>
            <family val="2"/>
          </rPr>
          <t xml:space="preserve">
</t>
        </r>
      </text>
    </comment>
    <comment ref="B230" authorId="0" shapeId="0">
      <text>
        <r>
          <rPr>
            <b/>
            <sz val="9"/>
            <color indexed="81"/>
            <rFont val="Tahoma"/>
            <family val="2"/>
          </rPr>
          <t>V.A.2. Fair Practices-Publications and Disclosure
At least the following must be made known to all applicants and students: the sponsor’s institutional and programmatic accreditation status as well as the name, mailing address, web site address, and phone number of the accrediting agencies; admissions policies and practices, including technical standards (when used); policies on advanced placement, transfer of credits, and credits for experiential learning; number of credits required for completion of the program; tuition/fees and other costs required to complete the program; policies and processes for withdrawal and for refunds of tuition/fees.</t>
        </r>
        <r>
          <rPr>
            <sz val="9"/>
            <color indexed="81"/>
            <rFont val="Tahoma"/>
            <family val="2"/>
          </rPr>
          <t xml:space="preserve">
</t>
        </r>
      </text>
    </comment>
    <comment ref="B231" authorId="0" shapeId="0">
      <text>
        <r>
          <rPr>
            <b/>
            <sz val="9"/>
            <color indexed="81"/>
            <rFont val="Tahoma"/>
            <family val="2"/>
          </rPr>
          <t>V.A.2. Fair Practices-Publications and Disclosure
At least the following must be made known to all applicants and students: the sponsor’s institutional and programmatic accreditation status as well as the name, mailing address, web site address, and phone number of the accrediting agencies; admissions policies and practices, including technical standards (when used); policies on advanced placement, transfer of credits, and credits for experiential learning; number of credits required for completion of the program; tuition/fees and other costs required to complete the program; policies and processes for withdrawal and for refunds of tuition/fees.</t>
        </r>
        <r>
          <rPr>
            <sz val="9"/>
            <color indexed="81"/>
            <rFont val="Tahoma"/>
            <family val="2"/>
          </rPr>
          <t xml:space="preserve">
</t>
        </r>
      </text>
    </comment>
    <comment ref="B232" authorId="0" shapeId="0">
      <text>
        <r>
          <rPr>
            <b/>
            <sz val="9"/>
            <color indexed="81"/>
            <rFont val="Tahoma"/>
            <family val="2"/>
          </rPr>
          <t>V.A.2. Fair Practices-Publications and Disclosure
At least the following must be made known to all applicants and students: the sponsor’s institutional and programmatic accreditation status as well as the name, mailing address, web site address, and phone number of the accrediting agencies; admissions policies and practices, including technical standards (when used); policies on advanced placement, transfer of credits, and credits for experiential learning; number of credits required for completion of the program; tuition/fees and other costs required to complete the program; policies and processes for withdrawal and for refunds of tuition/fees.</t>
        </r>
        <r>
          <rPr>
            <sz val="9"/>
            <color indexed="81"/>
            <rFont val="Tahoma"/>
            <family val="2"/>
          </rPr>
          <t xml:space="preserve">
</t>
        </r>
      </text>
    </comment>
    <comment ref="B233" authorId="0" shapeId="0">
      <text>
        <r>
          <rPr>
            <b/>
            <sz val="9"/>
            <color indexed="81"/>
            <rFont val="Tahoma"/>
            <family val="2"/>
          </rPr>
          <t>V.A.2. Fair Practices-Publications and Disclosure
At least the following must be made known to all applicants and students: the sponsor’s institutional and programmatic accreditation status as well as the name, mailing address, web site address, and phone number of the accrediting agencies; admissions policies and practices, including technical standards (when used); policies on advanced placement, transfer of credits, and credits for experiential learning; number of credits required for completion of the program; tuition/fees and other costs required to complete the program; policies and processes for withdrawal and for refunds of tuition/fees.</t>
        </r>
        <r>
          <rPr>
            <sz val="9"/>
            <color indexed="81"/>
            <rFont val="Tahoma"/>
            <family val="2"/>
          </rPr>
          <t xml:space="preserve">
</t>
        </r>
      </text>
    </comment>
    <comment ref="B234" authorId="0" shapeId="0">
      <text>
        <r>
          <rPr>
            <b/>
            <sz val="9"/>
            <color indexed="81"/>
            <rFont val="Tahoma"/>
            <family val="2"/>
          </rPr>
          <t>V.A.2. Fair Practices-Publications and Disclosure
At least the following must be made known to all applicants and students: the sponsor’s institutional and programmatic accreditation status as well as the name, mailing address, web site address, and phone number of the accrediting agencies; admissions policies and practices, including technical standards (when used); policies on advanced placement, transfer of credits, and credits for experiential learning; number of credits required for completion of the program; tuition/fees and other costs required to complete the program; policies and processes for withdrawal and for refunds of tuition/fees.</t>
        </r>
        <r>
          <rPr>
            <sz val="9"/>
            <color indexed="81"/>
            <rFont val="Tahoma"/>
            <family val="2"/>
          </rPr>
          <t xml:space="preserve">
</t>
        </r>
      </text>
    </comment>
    <comment ref="B235" authorId="0" shapeId="0">
      <text>
        <r>
          <rPr>
            <b/>
            <sz val="9"/>
            <color indexed="81"/>
            <rFont val="Tahoma"/>
            <family val="2"/>
          </rPr>
          <t>V.A.2. Fair Practices-Publications and Disclosure
At least the following must be made known to all applicants and students: the sponsor’s institutional and programmatic accreditation status as well as the name, mailing address, web site address, and phone number of the accrediting agencies; admissions policies and practices, including technical standards (when used); policies on advanced placement, transfer of credits, and credits for experiential learning; number of credits required for completion of the program; tuition/fees and other costs required to complete the program; policies and processes for withdrawal and for refunds of tuition/fees.</t>
        </r>
        <r>
          <rPr>
            <sz val="9"/>
            <color indexed="81"/>
            <rFont val="Tahoma"/>
            <family val="2"/>
          </rPr>
          <t xml:space="preserve">
</t>
        </r>
      </text>
    </comment>
    <comment ref="B236" authorId="0" shapeId="0">
      <text>
        <r>
          <rPr>
            <b/>
            <sz val="9"/>
            <color indexed="81"/>
            <rFont val="Tahoma"/>
            <family val="2"/>
          </rPr>
          <t>V.A.2. Fair Practices-Publications and Disclosure
At least the following must be made known to all applicants and students: the sponsor’s institutional and programmatic accreditation status as well as the name, mailing address, web site address, and phone number of the accrediting agencies; admissions policies and practices, including technical standards (when used); policies on advanced placement, transfer of credits, and credits for experiential learning; number of credits required for completion of the program; tuition/fees and other costs required to complete the program; policies and processes for withdrawal and for refunds of tuition/fees.</t>
        </r>
        <r>
          <rPr>
            <sz val="9"/>
            <color indexed="81"/>
            <rFont val="Tahoma"/>
            <family val="2"/>
          </rPr>
          <t xml:space="preserve">
</t>
        </r>
      </text>
    </comment>
    <comment ref="B237" authorId="0" shapeId="0">
      <text>
        <r>
          <rPr>
            <b/>
            <sz val="9"/>
            <color indexed="81"/>
            <rFont val="Tahoma"/>
            <family val="2"/>
          </rPr>
          <t>V.A.2. Fair Practices-Publications and Disclosure
At least the following must be made known to all applicants and students: the sponsor’s institutional and programmatic accreditation status as well as the name, mailing address, web site address, and phone number of the accrediting agencies; admissions policies and practices, including technical standards (when used); policies on advanced placement, transfer of credits, and credits for experiential learning; number of credits required for completion of the program; tuition/fees and other costs required to complete the program; policies and processes for withdrawal and for refunds of tuition/fees.</t>
        </r>
        <r>
          <rPr>
            <sz val="9"/>
            <color indexed="81"/>
            <rFont val="Tahoma"/>
            <family val="2"/>
          </rPr>
          <t xml:space="preserve">
</t>
        </r>
      </text>
    </comment>
    <comment ref="B238" authorId="0" shapeId="0">
      <text>
        <r>
          <rPr>
            <b/>
            <sz val="9"/>
            <color indexed="81"/>
            <rFont val="Tahoma"/>
            <family val="2"/>
          </rPr>
          <t xml:space="preserve">V.A.3. Fair Practices-Publications and Disclosure
At least the following must be made known to all students: academic calendar, student grievance procedure, criteria for successful completion of each segment of the curriculum and for graduation, and policies and processes by which students may perform clinical work while enrolled in the program. </t>
        </r>
        <r>
          <rPr>
            <sz val="9"/>
            <color indexed="81"/>
            <rFont val="Tahoma"/>
            <family val="2"/>
          </rPr>
          <t xml:space="preserve">
</t>
        </r>
      </text>
    </comment>
    <comment ref="B239" authorId="0" shapeId="0">
      <text>
        <r>
          <rPr>
            <b/>
            <sz val="9"/>
            <color indexed="81"/>
            <rFont val="Tahoma"/>
            <family val="2"/>
          </rPr>
          <t xml:space="preserve">V.A.3. Fair Practices-Publications and Disclosure
At least the following must be made known to all students: academic calendar, student grievance procedure, criteria for successful completion of each segment of the curriculum and for graduation, and policies and processes by which students may perform clinical work while enrolled in the program. </t>
        </r>
        <r>
          <rPr>
            <sz val="9"/>
            <color indexed="81"/>
            <rFont val="Tahoma"/>
            <family val="2"/>
          </rPr>
          <t xml:space="preserve">
</t>
        </r>
      </text>
    </comment>
    <comment ref="B240" authorId="0" shapeId="0">
      <text>
        <r>
          <rPr>
            <b/>
            <sz val="9"/>
            <color indexed="81"/>
            <rFont val="Tahoma"/>
            <family val="2"/>
          </rPr>
          <t xml:space="preserve">V.A.3. Fair Practices-Publications and Disclosure
At least the following must be made known to all students: academic calendar, student grievance procedure, criteria for successful completion of each segment of the curriculum and for graduation, and policies and processes by which students may perform clinical work while enrolled in the program. </t>
        </r>
        <r>
          <rPr>
            <sz val="9"/>
            <color indexed="81"/>
            <rFont val="Tahoma"/>
            <family val="2"/>
          </rPr>
          <t xml:space="preserve">
</t>
        </r>
      </text>
    </comment>
    <comment ref="B242" authorId="0" shapeId="0">
      <text>
        <r>
          <rPr>
            <b/>
            <sz val="9"/>
            <color indexed="81"/>
            <rFont val="Tahoma"/>
            <family val="2"/>
          </rPr>
          <t xml:space="preserve">V.A.3. Fair Practices-Publications and Disclosure
At least the following must be made known to all students: academic calendar, student grievance procedure, criteria for successful completion of each segment of the curriculum and for graduation, and policies and processes by which students may perform clinical work while enrolled in the program. </t>
        </r>
        <r>
          <rPr>
            <sz val="9"/>
            <color indexed="81"/>
            <rFont val="Tahoma"/>
            <family val="2"/>
          </rPr>
          <t xml:space="preserve">
</t>
        </r>
      </text>
    </comment>
    <comment ref="B243" authorId="0" shapeId="0">
      <text>
        <r>
          <rPr>
            <b/>
            <sz val="9"/>
            <color indexed="81"/>
            <rFont val="Tahoma"/>
            <family val="2"/>
          </rPr>
          <t xml:space="preserve">Standard V.A.4. Publications and Disclosures
The sponsor must maintain, and make available to the public, current and consistent summary information about student/graduate achievement that includes the results of one or more of the outcomes assessments required in these Standards.
The sponsor should develop a suitable means of communicating to the communities of interest the achievement of students/graduates (e.g., through a website or electronic or printed documents).
</t>
        </r>
        <r>
          <rPr>
            <sz val="9"/>
            <color indexed="81"/>
            <rFont val="Tahoma"/>
            <family val="2"/>
          </rPr>
          <t xml:space="preserve">
</t>
        </r>
      </text>
    </comment>
    <comment ref="B245" authorId="0" shapeId="0">
      <text>
        <r>
          <rPr>
            <b/>
            <sz val="9"/>
            <color indexed="81"/>
            <rFont val="Tahoma"/>
            <family val="2"/>
          </rPr>
          <t xml:space="preserve">V.B. Fair Practices-Lawful and Non-Discriminatory Practices
All activities associated with the program, including student and faculty recruitment, student admission, and faculty employment practices, must be non-discriminatory and in accord with federal and state statutes, rules, and regulations. There must be a faculty grievance procedure made known to all paid faculty.  
A program conducting educational activities in other State(s) must provide documentation to CoAEMSP that the program has successfully informed the state Office of EMS that the program has enrolled students in that state. </t>
        </r>
        <r>
          <rPr>
            <sz val="9"/>
            <color indexed="81"/>
            <rFont val="Tahoma"/>
            <family val="2"/>
          </rPr>
          <t xml:space="preserve">
</t>
        </r>
      </text>
    </comment>
    <comment ref="B248" authorId="0" shapeId="0">
      <text>
        <r>
          <rPr>
            <b/>
            <sz val="9"/>
            <color indexed="81"/>
            <rFont val="Tahoma"/>
            <family val="2"/>
          </rPr>
          <t xml:space="preserve">V.B. Fair Practices-Lawful and Non-Discriminatory Practices
All activities associated with the program, including student and faculty recruitment, student admission, and faculty employment practices, must be non-discriminatory and in accord with federal and state statutes, rules, and regulations. There must be a faculty grievance procedure made known to all paid faculty.  
A program conducting educational activities in other State(s) must provide documentation to CoAEMSP that the program has successfully informed the state Office of EMS that the program has enrolled students in that state. </t>
        </r>
        <r>
          <rPr>
            <sz val="9"/>
            <color indexed="81"/>
            <rFont val="Tahoma"/>
            <family val="2"/>
          </rPr>
          <t xml:space="preserve">
</t>
        </r>
      </text>
    </comment>
    <comment ref="B250" authorId="0" shapeId="0">
      <text>
        <r>
          <rPr>
            <b/>
            <sz val="9"/>
            <color indexed="81"/>
            <rFont val="Tahoma"/>
            <family val="2"/>
          </rPr>
          <t xml:space="preserve">V.B. Fair Practices-Lawful and Non-Discriminatory Practices
All activities associated with the program, including student and faculty recruitment, student admission, and faculty employment practices, must be non-discriminatory and in accord with federal and state statutes, rules, and regulations. There must be a faculty grievance procedure made known to all paid faculty.  
A program conducting educational activities in other State(s) must provide documentation to CoAEMSP that the program has successfully informed the state Office of EMS that the program has enrolled students in that state. </t>
        </r>
        <r>
          <rPr>
            <sz val="9"/>
            <color indexed="81"/>
            <rFont val="Tahoma"/>
            <family val="2"/>
          </rPr>
          <t xml:space="preserve">
</t>
        </r>
      </text>
    </comment>
    <comment ref="B253" authorId="0" shapeId="0">
      <text>
        <r>
          <rPr>
            <b/>
            <sz val="9"/>
            <color indexed="81"/>
            <rFont val="Tahoma"/>
            <family val="2"/>
          </rPr>
          <t xml:space="preserve">V.C. Fair Practices-Safeguards
The health and safety of patients, students, faculty, and other participants associated with the educational activities of the students must be adequately safeguarded.
All activities required in the program must be educational and students must not be substituted for staff. </t>
        </r>
        <r>
          <rPr>
            <sz val="9"/>
            <color indexed="81"/>
            <rFont val="Tahoma"/>
            <family val="2"/>
          </rPr>
          <t xml:space="preserve">
</t>
        </r>
      </text>
    </comment>
    <comment ref="B255" authorId="0" shapeId="0">
      <text>
        <r>
          <rPr>
            <b/>
            <sz val="9"/>
            <color indexed="81"/>
            <rFont val="Tahoma"/>
            <family val="2"/>
          </rPr>
          <t xml:space="preserve">V.C. Fair Practices-Safeguards
The health and safety of patients, students, faculty, and other participants associated with the educational activities of the students must be adequately safeguarded.
All activities required in the program must be educational and students must not be substituted for staff. </t>
        </r>
        <r>
          <rPr>
            <sz val="9"/>
            <color indexed="81"/>
            <rFont val="Tahoma"/>
            <family val="2"/>
          </rPr>
          <t xml:space="preserve">
</t>
        </r>
      </text>
    </comment>
    <comment ref="B257" authorId="0" shapeId="0">
      <text>
        <r>
          <rPr>
            <b/>
            <sz val="9"/>
            <color indexed="81"/>
            <rFont val="Tahoma"/>
            <family val="2"/>
          </rPr>
          <t xml:space="preserve">V.D. Fair Practices-Student Records
Satisfactory records must be maintained for student admission, advisement, counseling, and evaluation. Grades and credits for courses must be recorded on the student transcript and permanently maintained by the sponsor in a safe and accessible location. </t>
        </r>
        <r>
          <rPr>
            <sz val="9"/>
            <color indexed="81"/>
            <rFont val="Tahoma"/>
            <family val="2"/>
          </rPr>
          <t xml:space="preserve">
</t>
        </r>
      </text>
    </comment>
    <comment ref="B258" authorId="0" shapeId="0">
      <text>
        <r>
          <rPr>
            <b/>
            <sz val="9"/>
            <color indexed="81"/>
            <rFont val="Tahoma"/>
            <family val="2"/>
          </rPr>
          <t xml:space="preserve">V.D. Fair Practices-Student Records
Satisfactory records must be maintained for student admission, advisement, counseling, and evaluation. Grades and credits for courses must be recorded on the student transcript and permanently maintained by the sponsor in a safe and accessible location. </t>
        </r>
        <r>
          <rPr>
            <sz val="9"/>
            <color indexed="81"/>
            <rFont val="Tahoma"/>
            <family val="2"/>
          </rPr>
          <t xml:space="preserve">
</t>
        </r>
      </text>
    </comment>
    <comment ref="B259" authorId="0" shapeId="0">
      <text>
        <r>
          <rPr>
            <b/>
            <sz val="9"/>
            <color indexed="81"/>
            <rFont val="Tahoma"/>
            <family val="2"/>
          </rPr>
          <t xml:space="preserve">V.D. Fair Practices-Student Records
Satisfactory records must be maintained for student admission, advisement, counseling, and evaluation. Grades and credits for courses must be recorded on the student transcript and permanently maintained by the sponsor in a safe and accessible location. </t>
        </r>
        <r>
          <rPr>
            <sz val="9"/>
            <color indexed="81"/>
            <rFont val="Tahoma"/>
            <family val="2"/>
          </rPr>
          <t xml:space="preserve">
</t>
        </r>
      </text>
    </comment>
    <comment ref="B260" authorId="0" shapeId="0">
      <text>
        <r>
          <rPr>
            <b/>
            <sz val="9"/>
            <color indexed="81"/>
            <rFont val="Tahoma"/>
            <family val="2"/>
          </rPr>
          <t xml:space="preserve">V.D. Fair Practices-Student Records
Satisfactory records must be maintained for student admission, advisement, counseling, and evaluation. Grades and credits for courses must be recorded on the student transcript and permanently maintained by the sponsor in a safe and accessible location. </t>
        </r>
        <r>
          <rPr>
            <sz val="9"/>
            <color indexed="81"/>
            <rFont val="Tahoma"/>
            <family val="2"/>
          </rPr>
          <t xml:space="preserve">
</t>
        </r>
      </text>
    </comment>
    <comment ref="B261" authorId="0" shapeId="0">
      <text>
        <r>
          <rPr>
            <b/>
            <sz val="9"/>
            <color indexed="81"/>
            <rFont val="Tahoma"/>
            <family val="2"/>
          </rPr>
          <t xml:space="preserve">V.D. Fair Practices-Student Records
Satisfactory records must be maintained for student admission, advisement, counseling, and evaluation. Grades and credits for courses must be recorded on the student transcript and permanently maintained by the sponsor in a safe and accessible location. </t>
        </r>
        <r>
          <rPr>
            <sz val="9"/>
            <color indexed="81"/>
            <rFont val="Tahoma"/>
            <family val="2"/>
          </rPr>
          <t xml:space="preserve">
</t>
        </r>
      </text>
    </comment>
    <comment ref="B264" authorId="0" shapeId="0">
      <text>
        <r>
          <rPr>
            <b/>
            <sz val="9"/>
            <color indexed="81"/>
            <rFont val="Tahoma"/>
            <family val="2"/>
          </rPr>
          <t xml:space="preserve">V.E. Fair Practices-Substantive Change
The sponsor must report substantive change(s) as described in Appendix A to CAAHEP/CoAEMSP in a timely manner. Additional substantive changes to be reported to CoAEMSP within the time limits prescribed include:   
1. Change in sponsorship 
2. Change in location 
3. Addition of a satellite location  
4. Addition of a distance learning program </t>
        </r>
        <r>
          <rPr>
            <sz val="9"/>
            <color indexed="81"/>
            <rFont val="Tahoma"/>
            <family val="2"/>
          </rPr>
          <t xml:space="preserve">
</t>
        </r>
      </text>
    </comment>
    <comment ref="B269" authorId="0" shapeId="0">
      <text>
        <r>
          <rPr>
            <b/>
            <sz val="9"/>
            <color indexed="81"/>
            <rFont val="Tahoma"/>
            <family val="2"/>
          </rPr>
          <t xml:space="preserve">V.F. Fair Practices-Agreements
There must be a formal affiliation agreement or memorandum of understanding between the sponsor and all other entities that participate in the education of the students describing the relationship, roles, and responsibilities of the sponsor and that entity. </t>
        </r>
        <r>
          <rPr>
            <sz val="9"/>
            <color indexed="81"/>
            <rFont val="Tahoma"/>
            <family val="2"/>
          </rPr>
          <t xml:space="preserve">
</t>
        </r>
      </text>
    </comment>
    <comment ref="B281" authorId="0" shapeId="0">
      <text>
        <r>
          <rPr>
            <b/>
            <sz val="9"/>
            <color indexed="81"/>
            <rFont val="Tahoma"/>
            <family val="2"/>
          </rPr>
          <t>Standard I.A. Sponsoring Institution 
A sponsoring institution must be at least one of the following, and must either award credit for the program or have an articulation agreement with an accredited post-secondary institution:
1. A post-secondary academic institution accredited by an institutional accrediting agency that is recognized by the U.S. Department of Education, and authorized under applicable law or other acceptable authority to provide a post-secondary program, which awards a minimum of a diploma/certificate at the completion of the program. 
2. A foreign post-secondary academic institution acceptable to CAAHEP, which is authorized under applicable law or other acceptable authority to provide a postsecondary program, which awards a minimum of a certificate/diploma at the completion of the academic program.
3. A hospital, clinic or medical center accredited by a healthcare accrediting agency or equivalent that is recognized by the U.S. Department of Health and Human Services, and authorized under applicable law or other acceptable authority to provide healthcare, and authorized under applicable law or other acceptable authority to provide the post-secondary program, which awards a minimum of a diploma/certificate at the completion of the program.
4. A governmental (i.e., state, county, or municipal) educational or governmental medical service, and which is authorized by the State to provide initial educational programs, and authorized under applicable law or other acceptable authority to provide the post-secondary program, which awards a minimum of a diploma/certificate at the completion of the program.
5. A branch of the United States Armed Forces or other Federal agency, which awards a minimum of a certificate/diploma at the completion of the program.
  For a distance education program, the location of program is the mailing address of the sponsor.</t>
        </r>
        <r>
          <rPr>
            <sz val="9"/>
            <color indexed="81"/>
            <rFont val="Tahoma"/>
            <family val="2"/>
          </rPr>
          <t xml:space="preserve">
</t>
        </r>
      </text>
    </comment>
    <comment ref="L281" authorId="0" shapeId="0">
      <text>
        <r>
          <rPr>
            <b/>
            <sz val="9"/>
            <color indexed="81"/>
            <rFont val="Tahoma"/>
            <family val="2"/>
          </rPr>
          <t>Standard I.A. Sponsoring Institution 
A sponsoring institution must be at least one of the following, and must either award credit for the program or have an articulation agreement with an accredited post-secondary institution:
1. A post-secondary academic institution accredited by an institutional accrediting agency that is recognized by the U.S. Department of Education, and authorized under applicable law or other acceptable authority to provide a post-secondary program, which awards a minimum of a diploma/certificate at the completion of the program. 
2. A foreign post-secondary academic institution acceptable to CAAHEP, which is authorized under applicable law or other acceptable authority to provide a postsecondary program, which awards a minimum of a certificate/diploma at the completion of the academic program.
3. A hospital, clinic or medical center accredited by a healthcare accrediting agency or equivalent that is recognized by the U.S. Department of Health and Human Services, and authorized under applicable law or other acceptable authority to provide healthcare, and authorized under applicable law or other acceptable authority to provide the post-secondary program, which awards a minimum of a diploma/certificate at the completion of the program.
4. A governmental (i.e., state, county, or municipal) educational or governmental medical service, and which is authorized by the State to provide initial educational programs, and authorized under applicable law or other acceptable authority to provide the post-secondary program, which awards a minimum of a diploma/certificate at the completion of the program.
5. A branch of the United States Armed Forces or other Federal agency, which awards a minimum of a certificate/diploma at the completion of the program.
  For a distance education program, the location of program is the mailing address of the sponsor.</t>
        </r>
      </text>
    </comment>
  </commentList>
</comments>
</file>

<file path=xl/comments4.xml><?xml version="1.0" encoding="utf-8"?>
<comments xmlns="http://schemas.openxmlformats.org/spreadsheetml/2006/main">
  <authors>
    <author>Lisa Collard</author>
  </authors>
  <commentList>
    <comment ref="C84" authorId="0" shapeId="0">
      <text>
        <r>
          <rPr>
            <b/>
            <sz val="9"/>
            <color indexed="81"/>
            <rFont val="Tahoma"/>
            <family val="2"/>
          </rPr>
          <t xml:space="preserve">Capstone Experience: </t>
        </r>
        <r>
          <rPr>
            <sz val="9"/>
            <color indexed="81"/>
            <rFont val="Tahoma"/>
            <family val="2"/>
          </rPr>
          <t xml:space="preserve">activities occurring toward the end of the educational process to allow students to develop and practice high-level decision making by integrating and applying their Paramedic learning.
</t>
        </r>
      </text>
    </comment>
  </commentList>
</comments>
</file>

<file path=xl/sharedStrings.xml><?xml version="1.0" encoding="utf-8"?>
<sst xmlns="http://schemas.openxmlformats.org/spreadsheetml/2006/main" count="2430" uniqueCount="1384">
  <si>
    <t>Staff:</t>
  </si>
  <si>
    <t>Committee on Accreditation of Educational Programs for the EMS Professions (CoAEMSP), in cooperation with the Commission on Accreditation of Allied Health Education Programs (CAAHEP)</t>
  </si>
  <si>
    <t>State:</t>
  </si>
  <si>
    <t>Names of the Site Visit Team Members:</t>
  </si>
  <si>
    <t>Team Captain:</t>
  </si>
  <si>
    <t>Team Member:</t>
  </si>
  <si>
    <t>(if applicable)</t>
  </si>
  <si>
    <t>INSTRUCTIONS TO THE SITE VISIT TEAM</t>
  </si>
  <si>
    <t>NOTE: Email completed report to Jennifer Anderson Warwick.</t>
  </si>
  <si>
    <t>Jennifer Anderson Warwick</t>
  </si>
  <si>
    <t>QUESTIONS?      Call Jennifer at 214-703-8445 x114</t>
  </si>
  <si>
    <t>Standard Reference</t>
  </si>
  <si>
    <t>Standard</t>
  </si>
  <si>
    <t>Met/
Not Met</t>
  </si>
  <si>
    <t>I. Sponsorship</t>
  </si>
  <si>
    <t>A. Sponsoring Institution</t>
  </si>
  <si>
    <t>C. Responsibilities of Sponsor</t>
  </si>
  <si>
    <t>I.C.</t>
  </si>
  <si>
    <t>II. Program Goals</t>
  </si>
  <si>
    <t>A. Program Goals and Outcomes</t>
  </si>
  <si>
    <t>II.A.</t>
  </si>
  <si>
    <t>B. Appropriateness of Goals and Learning Domains</t>
  </si>
  <si>
    <t>II.B.</t>
  </si>
  <si>
    <t>Advisory Committee includes appropriate representatives: hospital, physicians, employers, other</t>
  </si>
  <si>
    <t>C. Minimum Expectations</t>
  </si>
  <si>
    <t>II.C.</t>
  </si>
  <si>
    <t>III. Resources</t>
  </si>
  <si>
    <t>A. Type and Amount</t>
  </si>
  <si>
    <t>1. Program Resources</t>
  </si>
  <si>
    <r>
      <t xml:space="preserve">2015 CAAHEP </t>
    </r>
    <r>
      <rPr>
        <b/>
        <i/>
        <sz val="24"/>
        <color theme="0"/>
        <rFont val="Arial"/>
        <family val="2"/>
      </rPr>
      <t>Standards &amp; Guidelines</t>
    </r>
  </si>
  <si>
    <t>I.A.</t>
  </si>
  <si>
    <t>Based on evidence presented during the SV, please choose the sponsor type in the cell below:</t>
  </si>
  <si>
    <t xml:space="preserve">    SV Observer:</t>
  </si>
  <si>
    <t xml:space="preserve">        Type of SV Observer:</t>
  </si>
  <si>
    <t>SVTC</t>
  </si>
  <si>
    <t>Andrew Stern, MPA, MA, NRP</t>
  </si>
  <si>
    <t>Arthur Hsieh, MA, NRP</t>
  </si>
  <si>
    <t>Bryan Ericson, MEd, RN, NRP</t>
  </si>
  <si>
    <t>Carol Ferguson, RN, MS, EMT-P</t>
  </si>
  <si>
    <t>Danny Bercher, PhD, NRP</t>
  </si>
  <si>
    <t>Debra Cason, MS, RN, EMT-P</t>
  </si>
  <si>
    <t>Denise Wilfong, PhD,  NRP</t>
  </si>
  <si>
    <t>Glen Mayhew, DHSc, NRP</t>
  </si>
  <si>
    <t>Gordon Kokx, PhD, NRP</t>
  </si>
  <si>
    <t>Greg Mullen, MS, NRP</t>
  </si>
  <si>
    <t>Gregg Lander, BS, NRP</t>
  </si>
  <si>
    <t>Gregory Frailey, DO</t>
  </si>
  <si>
    <t>Jeff Grunow, MSN, NRP, NCEE</t>
  </si>
  <si>
    <t>Jeff McDonald, MEd, NRP</t>
  </si>
  <si>
    <t>John Karduck, MD</t>
  </si>
  <si>
    <t>Marjorie Bowers, EdD, RN, EMT-P</t>
  </si>
  <si>
    <t>Mark Branon, MA, BS, NRP</t>
  </si>
  <si>
    <t>Mark Simpson, MSN, NRP, CCEMTP</t>
  </si>
  <si>
    <t>Mark Trueman, BS, NRP</t>
  </si>
  <si>
    <t>Patricia Rand, MA, NRP</t>
  </si>
  <si>
    <t>Paul Berlin, MS, NRP</t>
  </si>
  <si>
    <t>Rick Foehr, BA, MICP</t>
  </si>
  <si>
    <t>Rod Hackwith, MSEd, NRP</t>
  </si>
  <si>
    <t>Seth Izenberg, MD, FACS</t>
  </si>
  <si>
    <t>Steven Moyers, MA, NRP</t>
  </si>
  <si>
    <t>Suzann Schmidt, BA, NRP</t>
  </si>
  <si>
    <t>Thomas Platt, EdD, NRP</t>
  </si>
  <si>
    <t>SVTM</t>
  </si>
  <si>
    <t>III.A.1.</t>
  </si>
  <si>
    <t>Faculty</t>
  </si>
  <si>
    <t>Clerical/support staff</t>
  </si>
  <si>
    <t>Curriculum</t>
  </si>
  <si>
    <t>Finances</t>
  </si>
  <si>
    <t>Classroom/laboratory facilities</t>
  </si>
  <si>
    <t>Ancillary student facilities</t>
  </si>
  <si>
    <t>Hospital/clinical affiliations</t>
  </si>
  <si>
    <t>Field internship affiliates</t>
  </si>
  <si>
    <t>Equipment/supplies</t>
  </si>
  <si>
    <t>Computer resources</t>
  </si>
  <si>
    <t>Instructional reference materials</t>
  </si>
  <si>
    <t>Faculty and staff continuing education</t>
  </si>
  <si>
    <t>2. Hospital/Clinical Affiliations and Field/Internship Affiliates</t>
  </si>
  <si>
    <t>III.A.2.</t>
  </si>
  <si>
    <t>Hospital/clinical/field internship experiences</t>
  </si>
  <si>
    <t>Airway management patients (e.g., OR)</t>
  </si>
  <si>
    <t>Critical Care patients (e.g., ICU/CCU)</t>
  </si>
  <si>
    <t>Obstetrics patients (e.g., Labor and Delivery)</t>
  </si>
  <si>
    <t>Pediatric patients (including age sub-groups)</t>
  </si>
  <si>
    <t>Psychiatric patients</t>
  </si>
  <si>
    <t>Geriatric patients</t>
  </si>
  <si>
    <r>
      <t xml:space="preserve">Other </t>
    </r>
    <r>
      <rPr>
        <i/>
        <sz val="11"/>
        <color theme="1"/>
        <rFont val="Calibri"/>
        <family val="2"/>
        <scheme val="minor"/>
      </rPr>
      <t>[specify in Rationale column]</t>
    </r>
  </si>
  <si>
    <t>III.B.</t>
  </si>
  <si>
    <t>The sponsor must appoint sufficient faculty and staff with the necessary qualifications to perform the functions identified in documented job descriptions and to achieve the program's stated goals and outcomes.</t>
  </si>
  <si>
    <t xml:space="preserve">    a. Responsibilities
    The Program Director must be responsible for all aspects of the program, including but not limited to:</t>
  </si>
  <si>
    <t>III.B.1.a.1)</t>
  </si>
  <si>
    <t>III.B.1.a.2)</t>
  </si>
  <si>
    <t>III.B.1.a.3)</t>
  </si>
  <si>
    <t>Long range planning and ongoing development of the program</t>
  </si>
  <si>
    <t>III.B.1.a.4)</t>
  </si>
  <si>
    <t>III.B.1.a.5)</t>
  </si>
  <si>
    <t>Cooperative involvement with the Medical Director</t>
  </si>
  <si>
    <t>III.B.1.a.6)</t>
  </si>
  <si>
    <t xml:space="preserve">    b. Qualifications    </t>
  </si>
  <si>
    <t>III.B.1.b.1)</t>
  </si>
  <si>
    <t>III.B.1.b.2)</t>
  </si>
  <si>
    <t>III.B.1.b.3)</t>
  </si>
  <si>
    <t>Knowledge about methods of instruction, testing, evaluation of students</t>
  </si>
  <si>
    <t>III.B.1.b.4)</t>
  </si>
  <si>
    <t>III.B.1.b.5)</t>
  </si>
  <si>
    <t>III.B.1.b.6)</t>
  </si>
  <si>
    <t>III.B.2.a.1)</t>
  </si>
  <si>
    <t>III.B.2.a.2)</t>
  </si>
  <si>
    <t>III.B.2.a.3)</t>
  </si>
  <si>
    <t>III.B.2.a.4)</t>
  </si>
  <si>
    <t>III.B.2.a.5)</t>
  </si>
  <si>
    <t>III.B.2.a.6)</t>
  </si>
  <si>
    <t>Knowledge about EMS education including professional, legislative, regulatory issues</t>
  </si>
  <si>
    <t xml:space="preserve">    a. Responsibilities   </t>
  </si>
  <si>
    <t>Knowledge in course content &amp; effective in teaching</t>
  </si>
  <si>
    <t>Capable through academic preparation, training &amp; experience</t>
  </si>
  <si>
    <t xml:space="preserve">    c. Curriculum    </t>
  </si>
  <si>
    <t>III.C.1.</t>
  </si>
  <si>
    <t>Ensures achievement of program goals &amp; teaching domains</t>
  </si>
  <si>
    <t>III.C.2.</t>
  </si>
  <si>
    <t>III.C.3.</t>
  </si>
  <si>
    <t>III.D.</t>
  </si>
  <si>
    <t>Annually assess appropriateness &amp; effectiveness of required resources</t>
  </si>
  <si>
    <t>Action plan developed when deficiencies identified</t>
  </si>
  <si>
    <t>Documentation of action plan and measurement of results</t>
  </si>
  <si>
    <t>IV. Student and Graduate Evaluation / Assessment</t>
  </si>
  <si>
    <t>A. Student Evaluation</t>
  </si>
  <si>
    <t>1. Frequency &amp; Purpose</t>
  </si>
  <si>
    <t>IV.A.1.</t>
  </si>
  <si>
    <t>Evaluation conducted on a recurrent basis, sufficient frequency to provide students &amp; faculty with valid &amp; timely indications of progress of toward achievement of competencies &amp; learning domains</t>
  </si>
  <si>
    <t xml:space="preserve">    2. Documentation</t>
  </si>
  <si>
    <t xml:space="preserve">    1. Outcomes Assessment</t>
  </si>
  <si>
    <t>IV.B.1.</t>
  </si>
  <si>
    <t xml:space="preserve">    B. Outcomes          </t>
  </si>
  <si>
    <t xml:space="preserve">    2. Outcomes Reporting</t>
  </si>
  <si>
    <t>IV.B.2.</t>
  </si>
  <si>
    <t>V. Fair Practices</t>
  </si>
  <si>
    <t>A. Publications &amp; Disclosure</t>
  </si>
  <si>
    <t>V.A.1.</t>
  </si>
  <si>
    <t>V.A.2.</t>
  </si>
  <si>
    <t>V.A.3.</t>
  </si>
  <si>
    <t>V.B.</t>
  </si>
  <si>
    <t>Faculty grievance procedure known to all paid faculty</t>
  </si>
  <si>
    <t>C. Safeguards</t>
  </si>
  <si>
    <t>V.C.</t>
  </si>
  <si>
    <t>Students are not substituted for paid staff</t>
  </si>
  <si>
    <t>D. Student Records</t>
  </si>
  <si>
    <t>V.D.</t>
  </si>
  <si>
    <t xml:space="preserve">          Advisement</t>
  </si>
  <si>
    <t xml:space="preserve">          Counseling</t>
  </si>
  <si>
    <t xml:space="preserve">          Evaluation</t>
  </si>
  <si>
    <t xml:space="preserve">          Student grievance procedure</t>
  </si>
  <si>
    <t xml:space="preserve">          Policies regarding perfoming clinical work</t>
  </si>
  <si>
    <t xml:space="preserve">          Accrediting agency contact information</t>
  </si>
  <si>
    <t xml:space="preserve">          Admissions policies &amp; practices</t>
  </si>
  <si>
    <t xml:space="preserve">          Policies on advanced placement</t>
  </si>
  <si>
    <t xml:space="preserve">          Transfer of credits</t>
  </si>
  <si>
    <t xml:space="preserve">          Credits for experiential learning</t>
  </si>
  <si>
    <t xml:space="preserve">          Policies &amp; processes for withdrawal &amp; refunds</t>
  </si>
  <si>
    <t>E. Substantive Change</t>
  </si>
  <si>
    <t>V.E.</t>
  </si>
  <si>
    <t>F. Agreements</t>
  </si>
  <si>
    <t>V.F.</t>
  </si>
  <si>
    <t>Hyperlinks =&gt;</t>
  </si>
  <si>
    <t xml:space="preserve">Interview regarding permanent storage   </t>
  </si>
  <si>
    <t>Changes in sponsorship since submission of self study report</t>
  </si>
  <si>
    <t xml:space="preserve">Reviewed all agreements for currency,
appropriate content, &amp; appropriate 
signatures          </t>
  </si>
  <si>
    <r>
      <rPr>
        <b/>
        <sz val="11"/>
        <color theme="1"/>
        <rFont val="Calibri"/>
        <family val="2"/>
        <scheme val="minor"/>
      </rPr>
      <t>Satisfactory records must be maintained for:</t>
    </r>
    <r>
      <rPr>
        <sz val="11"/>
        <color theme="1"/>
        <rFont val="Calibri"/>
        <family val="2"/>
        <scheme val="minor"/>
      </rPr>
      <t xml:space="preserve">
          Student admission</t>
    </r>
  </si>
  <si>
    <t>Reviewed a sample of student records
(e.g., enrolled, graduated, attrition) 
for: content, organization, 
completeness, transcript</t>
  </si>
  <si>
    <t xml:space="preserve">Review of the sponsoring institution's
student records </t>
  </si>
  <si>
    <t xml:space="preserve">Evidence of post exposure plan         </t>
  </si>
  <si>
    <t xml:space="preserve">Evidence of preventative health screening, appropriate immunizations        </t>
  </si>
  <si>
    <r>
      <t>Evidence that students are always 3</t>
    </r>
    <r>
      <rPr>
        <vertAlign val="superscript"/>
        <sz val="11"/>
        <color theme="1"/>
        <rFont val="Calibri"/>
        <family val="2"/>
        <scheme val="minor"/>
      </rPr>
      <t>rd</t>
    </r>
    <r>
      <rPr>
        <sz val="11"/>
        <color theme="1"/>
        <rFont val="Calibri"/>
        <family val="2"/>
        <scheme val="minor"/>
      </rPr>
      <t xml:space="preserve"> rider     </t>
    </r>
  </si>
  <si>
    <t>Interview with paid Faculty</t>
  </si>
  <si>
    <t xml:space="preserve">Reviewed Faculty handbook   </t>
  </si>
  <si>
    <t>Reviewed college catalog</t>
  </si>
  <si>
    <t>Reviewed student handbook</t>
  </si>
  <si>
    <t xml:space="preserve">Written Faculty grievance policy        </t>
  </si>
  <si>
    <r>
      <rPr>
        <b/>
        <sz val="11"/>
        <color theme="1"/>
        <rFont val="Calibri"/>
        <family val="2"/>
        <scheme val="minor"/>
      </rPr>
      <t>Make known to students:</t>
    </r>
    <r>
      <rPr>
        <sz val="11"/>
        <color theme="1"/>
        <rFont val="Calibri"/>
        <family val="2"/>
        <scheme val="minor"/>
      </rPr>
      <t xml:space="preserve">
          Academic calendar</t>
    </r>
  </si>
  <si>
    <t xml:space="preserve">Verified with students &amp; graduates  </t>
  </si>
  <si>
    <t>Reviewed clinical orientation process</t>
  </si>
  <si>
    <t>Reviewed course syllabi</t>
  </si>
  <si>
    <t>Verified with students &amp; graduates</t>
  </si>
  <si>
    <t xml:space="preserve">Reviewed web site </t>
  </si>
  <si>
    <t xml:space="preserve">Reviewed grade book or other records             </t>
  </si>
  <si>
    <t>Grades &amp; credits are recorded on a transcript &amp; permanently maintained</t>
  </si>
  <si>
    <t xml:space="preserve">               </t>
  </si>
  <si>
    <t xml:space="preserve">Reviewed student records (attendance, grade book)    </t>
  </si>
  <si>
    <t>Hover to see standard</t>
  </si>
  <si>
    <t>Goals and learning domains are based upon the substantiated needs of health care providers and employers, and the educational needs of the students served by the educational program.</t>
  </si>
  <si>
    <t>Program-specific statements of goals and learning domains provide the basis for program planning, implementation, and evaluation.</t>
  </si>
  <si>
    <t>Reviewed membership</t>
  </si>
  <si>
    <t>Evidence that Advisory Committee reviews program goals and outcomes</t>
  </si>
  <si>
    <t>Adequate number</t>
  </si>
  <si>
    <t>Adequate student support (e.g., admissions, financial aid, academic advising, counseling)</t>
  </si>
  <si>
    <t>Adequate amount</t>
  </si>
  <si>
    <t>Evidence that program functions are 
not performed due to lack of clerical support (list)</t>
  </si>
  <si>
    <t>Updated and local enhancements</t>
  </si>
  <si>
    <t>Operating &amp; capital budget adequate</t>
  </si>
  <si>
    <t>Adequate size &amp; number for enrolled 
students</t>
  </si>
  <si>
    <t>Adequate facilities to support students (e.g., secure storage for coats/books, quiet study area, location for eating)</t>
  </si>
  <si>
    <t>Adequate number and variety to meet 
experience requirements</t>
  </si>
  <si>
    <t>Adequate quantity, quality, &amp; type</t>
  </si>
  <si>
    <t>Inspection of labs</t>
  </si>
  <si>
    <t>Adequate access to internet &amp; LMS</t>
  </si>
  <si>
    <t>Adequate number of computers accessible to students</t>
  </si>
  <si>
    <t>Journals (may be online)</t>
  </si>
  <si>
    <t>Databases (may be online)</t>
  </si>
  <si>
    <t>Access to program library</t>
  </si>
  <si>
    <t>Onsite resources</t>
  </si>
  <si>
    <t>Minimum of CE annually for staff</t>
  </si>
  <si>
    <t>Sponsor support for participation</t>
  </si>
  <si>
    <t>Interview with students</t>
  </si>
  <si>
    <t>Interview with Medical Director</t>
  </si>
  <si>
    <t>Clinical sites demonstrate adequate volume</t>
  </si>
  <si>
    <t>Evidence of adequate number of patients through tracking system</t>
  </si>
  <si>
    <t>Confirmed adequate time allotted to each aspect of the program</t>
  </si>
  <si>
    <t>Verified by job description</t>
  </si>
  <si>
    <t xml:space="preserve">Evidence of a preceptor training program including:
      Dates of orientations
      Roster of attendees
      List of preceptors and their locations     </t>
  </si>
  <si>
    <t>Evidence of outcomes analysis and action plans</t>
  </si>
  <si>
    <t>Evidence of resource assessment analysis and action plans</t>
  </si>
  <si>
    <t>Evidence of curriculum updates</t>
  </si>
  <si>
    <t>Evidence of implementation of 
recommendations received</t>
  </si>
  <si>
    <t xml:space="preserve">Reviewed/discussed long range plans         </t>
  </si>
  <si>
    <t xml:space="preserve">Reviewed/discussed evaluation methods of program effectiveness          </t>
  </si>
  <si>
    <t>Evidence of adequate communication
among faculty &amp; documentation of decisions, changes</t>
  </si>
  <si>
    <t>Communicates with Medical Director on a regular basis</t>
  </si>
  <si>
    <t>Evidence that Medical Director has adequate participation in program</t>
  </si>
  <si>
    <t xml:space="preserve">Verified by discussion         </t>
  </si>
  <si>
    <t xml:space="preserve">Verified by signature on curriculum </t>
  </si>
  <si>
    <t xml:space="preserve">Verified by emails      </t>
  </si>
  <si>
    <t xml:space="preserve">Evidence of process for Medical Director review and approval      </t>
  </si>
  <si>
    <t xml:space="preserve">Signed Terminal Competency forms      </t>
  </si>
  <si>
    <t xml:space="preserve">Evidence that the Medical Director attests that students meet terminal competencies      </t>
  </si>
  <si>
    <t>Evidence of adequate clinical &amp; field 
internship supervision by faculty</t>
  </si>
  <si>
    <t xml:space="preserve">Reviewed process for grading, remediation           </t>
  </si>
  <si>
    <t xml:space="preserve">Documentation of summative competency assessment for cognitive, clinical , &amp; field components   </t>
  </si>
  <si>
    <t xml:space="preserve">Evidence of summative program evaluation at the end of the course of study (at a minimum cognitive &amp; skill, scenario evaluation)  </t>
  </si>
  <si>
    <t xml:space="preserve">Reviewed a sample of exams for content, validity, quality   </t>
  </si>
  <si>
    <t xml:space="preserve">Evidence of demonstration of skill mastery prior to entering clinical areas </t>
  </si>
  <si>
    <t xml:space="preserve">Feedback mechanisms by program to 
students indicating progress toward 
achievement of competencies </t>
  </si>
  <si>
    <t xml:space="preserve">Validity and reliability assessments of  
program exams               </t>
  </si>
  <si>
    <t>Exercise of supervision of Associate Medical Director(s)</t>
  </si>
  <si>
    <t xml:space="preserve">Regular communication with Associate Medical Director(s)  </t>
  </si>
  <si>
    <t xml:space="preserve">Discussion with employers </t>
  </si>
  <si>
    <t xml:space="preserve">Discussion with field preceptors of team leader performance </t>
  </si>
  <si>
    <t xml:space="preserve">Discussion with students &amp; graduates of team leader performance </t>
  </si>
  <si>
    <t xml:space="preserve">Pediatric age subgroups are tracked  </t>
  </si>
  <si>
    <t>Tracking system documents the successful performance of the required competencies for each student</t>
  </si>
  <si>
    <t>Reviewed tracking systems to verify the system's capability to allow determination of the students meeting required elements</t>
  </si>
  <si>
    <t>Academic credit provided</t>
  </si>
  <si>
    <t>Verified with employers</t>
  </si>
  <si>
    <t xml:space="preserve">Reviewed schedule   </t>
  </si>
  <si>
    <t>Evidence of complete list terminal 
competencies</t>
  </si>
  <si>
    <t>Evidence of complete lesson plans for the curricula</t>
  </si>
  <si>
    <t xml:space="preserve">Reviewed program goals         </t>
  </si>
  <si>
    <t>Evidence that the majority of the field 
internship occurs following the didactic &amp; clinical phases</t>
  </si>
  <si>
    <t>Verified scheduling of components in 
appropriate sequence</t>
  </si>
  <si>
    <t>Committee on Accreditation of Educational Programs
for the Emergency Medical Services Professions</t>
  </si>
  <si>
    <t>SSR Type:</t>
  </si>
  <si>
    <t>2015 Standards</t>
  </si>
  <si>
    <t>1st Submsn</t>
  </si>
  <si>
    <t>2nd Submsn</t>
  </si>
  <si>
    <t>Program ID#:</t>
  </si>
  <si>
    <t>EA Tracking</t>
  </si>
  <si>
    <t>Dates</t>
  </si>
  <si>
    <t>Sponsor Name:</t>
  </si>
  <si>
    <t>Yes</t>
  </si>
  <si>
    <t>No</t>
  </si>
  <si>
    <t>N/A</t>
  </si>
  <si>
    <t>PROGRAM INFORMATION</t>
  </si>
  <si>
    <t>Items 1 thru 22</t>
  </si>
  <si>
    <t xml:space="preserve"> STANDARD I: SPONSORSHIP</t>
  </si>
  <si>
    <t xml:space="preserve">    ~   Select   ~</t>
  </si>
  <si>
    <t>Jeff McDonald, MEd, NREMT-P</t>
  </si>
  <si>
    <t>Douglas K. York, NREMT-P, PS</t>
  </si>
  <si>
    <t>Program Director</t>
  </si>
  <si>
    <t>Lead Instructor(s)</t>
  </si>
  <si>
    <t>[if applicable]</t>
  </si>
  <si>
    <t xml:space="preserve">Associate MD(s) </t>
  </si>
  <si>
    <t>Course Sequence</t>
  </si>
  <si>
    <t>STANDARD IV: STUDENT &amp; GRADUATE EVALUATION/ASSESSMENT</t>
  </si>
  <si>
    <t>Item Analysis</t>
  </si>
  <si>
    <t>STANDARD V: FAIR PRACTICES</t>
  </si>
  <si>
    <t>Student Eval SSR Questionnaires</t>
  </si>
  <si>
    <t>Other Reader Comments:</t>
  </si>
  <si>
    <t>Reader Review Completed by:</t>
  </si>
  <si>
    <t>For CoAEMSP Use Only-Administrative Requirements</t>
  </si>
  <si>
    <t xml:space="preserve">Fees paid </t>
  </si>
  <si>
    <t xml:space="preserve">Questionnaires received </t>
  </si>
  <si>
    <t>Date</t>
  </si>
  <si>
    <t>Comments</t>
  </si>
  <si>
    <t>Final Review/Approval by Dr. Hatch</t>
  </si>
  <si>
    <t xml:space="preserve">For questions, contact: </t>
  </si>
  <si>
    <t>George W Hatch, Jr, EdD, LP, EMT-P</t>
  </si>
  <si>
    <t>Executive Director</t>
  </si>
  <si>
    <t>george@coaemsp.org</t>
  </si>
  <si>
    <t>214-703-8445 ext 112</t>
  </si>
  <si>
    <t>Site Visit Team Response</t>
  </si>
  <si>
    <t>SSR Tabs/Appendices</t>
  </si>
  <si>
    <t>City:</t>
  </si>
  <si>
    <r>
      <t xml:space="preserve">Type of Site Visit:  </t>
    </r>
    <r>
      <rPr>
        <b/>
        <sz val="10"/>
        <color theme="0"/>
        <rFont val="Arial"/>
        <family val="2"/>
      </rPr>
      <t>_</t>
    </r>
  </si>
  <si>
    <r>
      <t xml:space="preserve">Site Visit Date: </t>
    </r>
    <r>
      <rPr>
        <b/>
        <sz val="10"/>
        <color theme="0"/>
        <rFont val="Arial"/>
        <family val="2"/>
      </rPr>
      <t xml:space="preserve">_  </t>
    </r>
    <r>
      <rPr>
        <b/>
        <sz val="10"/>
        <color theme="1"/>
        <rFont val="Arial"/>
        <family val="2"/>
      </rPr>
      <t xml:space="preserve">  </t>
    </r>
  </si>
  <si>
    <t>Anthony Conrardy, MBA, MA, EMT-P, CIC</t>
  </si>
  <si>
    <t>Azeemuddin Ahmed, MD, MBA</t>
  </si>
  <si>
    <t>Beth Natter, RN, BSN, EMT</t>
  </si>
  <si>
    <t>Bill Drees, EdD, NRP</t>
  </si>
  <si>
    <t>Bill Young, MS, NRP</t>
  </si>
  <si>
    <t>Carl Voskamp, MBA, NRP, LP</t>
  </si>
  <si>
    <t>Charles Foat, PhD, NRP</t>
  </si>
  <si>
    <t>Chris Hainsworth, MS, NRP</t>
  </si>
  <si>
    <t>Chris Nollette, EdD, NRP, LP</t>
  </si>
  <si>
    <t>Craig Davis, MEd, BS, EMT-P</t>
  </si>
  <si>
    <t>Darryl Cleveland, BS, LP, EMT-P, CFO</t>
  </si>
  <si>
    <t>David Hunt, MPA, NRP</t>
  </si>
  <si>
    <t>Diane Flint, MS, NRP, CCEMTP</t>
  </si>
  <si>
    <t>Donald Locasto, MD</t>
  </si>
  <si>
    <t>Douglas Paris, MEd, NRP</t>
  </si>
  <si>
    <t>Edward Lee, EdS, NRP, CCEMT-P</t>
  </si>
  <si>
    <t>Elliot Carhart, EdD, RRT, NRP</t>
  </si>
  <si>
    <t>Eric Bentley, MD, FACS</t>
  </si>
  <si>
    <t>Gary Bonewald, MEd, LP</t>
  </si>
  <si>
    <t>Gina Riggs, MEd, CCEMTP</t>
  </si>
  <si>
    <t>Gregory Chapman, BS, RRT, EMT-P</t>
  </si>
  <si>
    <t>James DiClemente, BS, NRP, NCEE</t>
  </si>
  <si>
    <t>James Jones, BAS, NRP</t>
  </si>
  <si>
    <t>Jon Berryman, BS, EMT-P</t>
  </si>
  <si>
    <t>Joshua Stilley, MD</t>
  </si>
  <si>
    <t>Kelli Sears, BS, NRP</t>
  </si>
  <si>
    <t>Kenneth Williams, MDiv, BS, NRP</t>
  </si>
  <si>
    <t>Kent Spitler, MSEd, RN, NRP, CPP</t>
  </si>
  <si>
    <t>Leaugeay Barnes, MS, NRP, CCEMPT</t>
  </si>
  <si>
    <t>Lindi Holt, PhD, NCEE, NRP</t>
  </si>
  <si>
    <t>Lindsay Eakes, BS, NRP</t>
  </si>
  <si>
    <t>Megan Corry, EdD, NRP</t>
  </si>
  <si>
    <t>Michael McLaughlin, PhD, NRP</t>
  </si>
  <si>
    <t>Paul Arens, MEd, NRP</t>
  </si>
  <si>
    <t>Randolph Spies, BA, NRP</t>
  </si>
  <si>
    <t>Rebecca Brock, BAAS, LP</t>
  </si>
  <si>
    <t>Rebecca Burke, BS, NRP, RN</t>
  </si>
  <si>
    <t>Robert Henderson, MS, NRP, CCEMTP</t>
  </si>
  <si>
    <t>Rodney McGinnes, MPH, BS, EMT-P</t>
  </si>
  <si>
    <t>Ronald Feller, MBA, NRP</t>
  </si>
  <si>
    <t>Sharon Hollingsworth, BS, NRP</t>
  </si>
  <si>
    <t>Steven Kolar, MBA, RN, LP</t>
  </si>
  <si>
    <t>Thomas Rothrock, RN, MSN, NRP</t>
  </si>
  <si>
    <t>William Fritz, BBA, NRP</t>
  </si>
  <si>
    <t xml:space="preserve">                   Standard I. 
                 Sponsorship</t>
  </si>
  <si>
    <t xml:space="preserve">          Standard II. 
        Program Goals</t>
  </si>
  <si>
    <t xml:space="preserve">     Standard III.
     Resources</t>
  </si>
  <si>
    <t xml:space="preserve">          Standard IV. 
          Evaluation/Assessment</t>
  </si>
  <si>
    <t>&lt;=== Hovering your cursor over a cell with 
         a red triangle in upper right corner
         reveals text.  Try it.</t>
  </si>
  <si>
    <t>CoAEMSP 
Program #:</t>
  </si>
  <si>
    <t>Sponsoring 
   Institution:</t>
  </si>
  <si>
    <r>
      <t xml:space="preserve">City:    </t>
    </r>
    <r>
      <rPr>
        <b/>
        <sz val="10"/>
        <color theme="0"/>
        <rFont val="Arial"/>
        <family val="2"/>
      </rPr>
      <t xml:space="preserve">_ </t>
    </r>
    <r>
      <rPr>
        <b/>
        <sz val="10"/>
        <color theme="1"/>
        <rFont val="Arial"/>
        <family val="2"/>
      </rPr>
      <t xml:space="preserve">    </t>
    </r>
    <r>
      <rPr>
        <b/>
        <sz val="10"/>
        <color theme="0"/>
        <rFont val="Arial"/>
        <family val="2"/>
      </rPr>
      <t xml:space="preserve"> </t>
    </r>
  </si>
  <si>
    <r>
      <t xml:space="preserve">State:  </t>
    </r>
    <r>
      <rPr>
        <b/>
        <sz val="11"/>
        <color theme="0"/>
        <rFont val="Calibri"/>
        <family val="2"/>
        <scheme val="minor"/>
      </rPr>
      <t>_</t>
    </r>
  </si>
  <si>
    <t xml:space="preserve">    SITE VISIT REPORT FINDINGS</t>
  </si>
  <si>
    <t xml:space="preserve">            RESPONSE TO THE EXECUTIVE ANALYSIS (EA)</t>
  </si>
  <si>
    <t>Please respond to ALL of the questions asked and the comments made in the Executive Analysis (EA), including what has changed in the program since the submission of the Self Study Report.
Row heights should auto adjust; however, if they do not then the row height can be adjusted to show all text by "pulling" the row down.</t>
  </si>
  <si>
    <t xml:space="preserve">   Site Visit Interview Questions</t>
  </si>
  <si>
    <t>Opening General Session</t>
  </si>
  <si>
    <t>Students</t>
  </si>
  <si>
    <t>Graduates</t>
  </si>
  <si>
    <t>Employers of Graduates</t>
  </si>
  <si>
    <t>Advisory Committee Members</t>
  </si>
  <si>
    <t>Closing General Session</t>
  </si>
  <si>
    <t>Program Director (PD)</t>
  </si>
  <si>
    <t>Medical Director (MD)</t>
  </si>
  <si>
    <t>Faculty - General</t>
  </si>
  <si>
    <t>Faculty - Didactic &amp; Lab</t>
  </si>
  <si>
    <t>Faculty - Clinical &amp; Internship</t>
  </si>
  <si>
    <t>Clinical / Hospital Preceptors</t>
  </si>
  <si>
    <t>Field Preceptors</t>
  </si>
  <si>
    <t xml:space="preserve">Hyperlinks 
             </t>
  </si>
  <si>
    <t xml:space="preserve">Tell them who that is and what they do </t>
  </si>
  <si>
    <t>Projected CoAEMSP Board meeting _________________________________</t>
  </si>
  <si>
    <t xml:space="preserve">CAAHEP meets every other month; however, we cannot guarantee which month the 
recommendation will appear on their agenda </t>
  </si>
  <si>
    <t>*  Explain you are representing the CoAEMSP and as agents of the Commission on Accreditation of Allied Health Education Programs (CAAHEP)</t>
  </si>
  <si>
    <t>*  Explain you will collect information, draft a Site Visit Report, and present the site visit team’s findings during the Exit Summation on the last 
    day of the site visit.</t>
  </si>
  <si>
    <t xml:space="preserve">*  Identify rough time frame of process above (no promises!)  </t>
  </si>
  <si>
    <t>*  Purpose of this session is to set the stage and the tone for the site visit.</t>
  </si>
  <si>
    <t>Session with Program Director (PD) 
prior to 
Opening Session</t>
  </si>
  <si>
    <t>Home</t>
  </si>
  <si>
    <r>
      <t xml:space="preserve">Note to Site Visit Team:  </t>
    </r>
    <r>
      <rPr>
        <sz val="14"/>
        <color rgb="FF0070C0"/>
        <rFont val="Calibri"/>
        <family val="2"/>
        <scheme val="minor"/>
      </rPr>
      <t>Please read this script at the beginning of the on-site review.  If not your style, ensure the key points are covered.</t>
    </r>
  </si>
  <si>
    <t>Good morning.  We represent the Committee on Accreditation of Educational Programs  for the EMS  Professions  (CoAEMSP),  which  operates  under  the  auspices of  the  Commission  on Accreditation of Allied Health Education Programs (CAAHEP). CAAHEP is the accreditor.  We are here on-site to gather information through observation, interview, and review of documentation to verify, clarify, and amplify the contents of the self study report prepared by the program.  We will  objectively  report  our  findings  to  the  CoAEMSP  relative  to  the  CAAHEP  Standards  and Guidelines  for  the  Accreditation  of  Educational  Programs  in  the  Emergency  Medical  Services Professions.    In  addition,  we  are  a  consultative  and  facilitative  team  for  the  accreditation process.</t>
  </si>
  <si>
    <t>As  site  visitors  for  CoAEMSP,  a  Committee  on  Accreditation  of  CAAHEP,  we  understand  that information  has  been  made  available  to  us  about  the  program,  institution,  and  faculty.    We agree to respect and protect this information.  All discussions and written information provided prior to, during, and after the site visit will remain confidential.</t>
  </si>
  <si>
    <t>While  the  Family  Educational  Rights  and  Privacy  Act  (FERPA)  generally  requires  written permission  from  the  parent  or  eligible  student  in  order  to  release  any  information  from  a student's education record, FERPA allows disclosure without consent to accrediting organizations carrying out their accrediting function (34 CFR § 99.31).</t>
  </si>
  <si>
    <t>We  will  share  our  findings  with  you  at  the  end  of  this  review  visit  during  the  Summation Conference.</t>
  </si>
  <si>
    <t xml:space="preserve">Talking points to cover:  </t>
  </si>
  <si>
    <t>*  Introductions of everyone and their role (not just the site visitors)</t>
  </si>
  <si>
    <t>*  Express thanks for the hospitality (if extended thus far—nice hotel, appreciated program director picking you up, etc.)</t>
  </si>
  <si>
    <t>*  Say a word about the Self Study Report (thorough, helpful, clear, informative, interesting, etc.), if appropriate</t>
  </si>
  <si>
    <t>*  Explain your purpose is to obtain info for the CoAEMSP/CAAHEP by talking with different groups of people and looking at records, etc. and to
    provide feedback to the program.</t>
  </si>
  <si>
    <r>
      <t xml:space="preserve">*  Evaluation of the program is against the CAAHEP </t>
    </r>
    <r>
      <rPr>
        <i/>
        <sz val="14"/>
        <color theme="1"/>
        <rFont val="Calibri"/>
        <family val="2"/>
        <scheme val="minor"/>
      </rPr>
      <t>Standards</t>
    </r>
    <r>
      <rPr>
        <sz val="14"/>
        <color theme="1"/>
        <rFont val="Calibri"/>
        <family val="2"/>
        <scheme val="minor"/>
      </rPr>
      <t xml:space="preserve">; we would like to be a helpful consult to 
them. </t>
    </r>
  </si>
  <si>
    <t>*  This site visit is part of a CAAHEP accreditation process, which begins with writing a Self Study Report; other steps include an Executive 
    Analysis, Site Visit, official site visit Findings Letter, Confirmation of the Factual  Accuracy (or alleging factual inaccuracy), Program’s Response
    to the Findings Letter, review by the CoAEMSP Board members and formal recommendation to CAAHEP, and finally CAAHEP’s final decision.</t>
  </si>
  <si>
    <t>*  Possible accreditation recommendations:</t>
  </si>
  <si>
    <t xml:space="preserve">  &gt;  Initial Accreditation</t>
  </si>
  <si>
    <t xml:space="preserve">  &gt;  Initial Accreditation with Progress Reports</t>
  </si>
  <si>
    <t xml:space="preserve">  &gt;  Withhold Accreditation (program is given an opportunity to Request Reconsideration in advance)</t>
  </si>
  <si>
    <t xml:space="preserve">  &gt;  Continuing Accreditation</t>
  </si>
  <si>
    <t xml:space="preserve">  &gt;  Continuing Accreditation with Progress Reports</t>
  </si>
  <si>
    <t xml:space="preserve">  &gt;  Probationary Accreditation (program is given an opportunity to Request Reconsideration in advance)</t>
  </si>
  <si>
    <r>
      <t xml:space="preserve">Seeking </t>
    </r>
    <r>
      <rPr>
        <b/>
        <sz val="14"/>
        <color theme="1"/>
        <rFont val="Calibri"/>
        <family val="2"/>
        <scheme val="minor"/>
      </rPr>
      <t>Initial</t>
    </r>
    <r>
      <rPr>
        <sz val="14"/>
        <color theme="1"/>
        <rFont val="Calibri"/>
        <family val="2"/>
        <scheme val="minor"/>
      </rPr>
      <t xml:space="preserve"> Accreditation</t>
    </r>
  </si>
  <si>
    <r>
      <t xml:space="preserve">Seeking </t>
    </r>
    <r>
      <rPr>
        <b/>
        <sz val="14"/>
        <color theme="1"/>
        <rFont val="Calibri"/>
        <family val="2"/>
        <scheme val="minor"/>
      </rPr>
      <t>Continuing</t>
    </r>
    <r>
      <rPr>
        <sz val="14"/>
        <color theme="1"/>
        <rFont val="Calibri"/>
        <family val="2"/>
        <scheme val="minor"/>
      </rPr>
      <t xml:space="preserve"> Accreditation</t>
    </r>
  </si>
  <si>
    <t>*  For the Dean or Leadership, ask a question to verify what the self study states.</t>
  </si>
  <si>
    <t>I understand from your self study that you are accredited by XYZ and are due again ABC, is that correct?</t>
  </si>
  <si>
    <t>(or something similar that verifies what the self study has said.)</t>
  </si>
  <si>
    <r>
      <t xml:space="preserve">It appears from the self study that the program has some challenges with XYZ (enrollment, or adequate faculty or adequate resources or adequate budget). Is that something that you feel can be managed and is being addressed?  Or something like that.  </t>
    </r>
    <r>
      <rPr>
        <i/>
        <sz val="14"/>
        <color theme="1"/>
        <rFont val="Calibri"/>
        <family val="2"/>
        <scheme val="minor"/>
      </rPr>
      <t>If the challenge is medical direction and the medical director is present then I would not do that.</t>
    </r>
    <r>
      <rPr>
        <sz val="14"/>
        <color theme="1"/>
        <rFont val="Calibri"/>
        <family val="2"/>
        <scheme val="minor"/>
      </rPr>
      <t xml:space="preserve"> </t>
    </r>
  </si>
  <si>
    <t xml:space="preserve">          Standard I. 
          Sponsorship</t>
  </si>
  <si>
    <t>Standard IV. 
Evaluation / Assessment</t>
  </si>
  <si>
    <t xml:space="preserve">          Standard III.
           Resources</t>
  </si>
  <si>
    <t xml:space="preserve">    Standard II.    Program Goals</t>
  </si>
  <si>
    <t xml:space="preserve">  Standard V. 
Fair Practices</t>
  </si>
  <si>
    <t xml:space="preserve">        Interview 
       Questions</t>
  </si>
  <si>
    <r>
      <t>In addition to the questions that appear under Faculty</t>
    </r>
    <r>
      <rPr>
        <sz val="14"/>
        <color rgb="FF0070C0"/>
        <rFont val="Calibri"/>
        <family val="2"/>
        <scheme val="minor"/>
      </rPr>
      <t>.</t>
    </r>
  </si>
  <si>
    <t>1.  How much release time is provided to you outside of classroom and student activities for accreditation activities?</t>
  </si>
  <si>
    <t xml:space="preserve">3. What support was provided to you specifically for the writing of the Self Study Report? </t>
  </si>
  <si>
    <t>4. What role do you play in scheduling, supervision and evaluation of adjunct faculty?</t>
  </si>
  <si>
    <t>2.  How much input do you have in the budget?  
      If you need equipment, supplies, continuing education, do you annually create a list of needs and “wants”?  
      What is the process for obtaining those?</t>
  </si>
  <si>
    <t>5. Have students utilized the grievance process?  
     What was the issue and how was it resolved?</t>
  </si>
  <si>
    <t xml:space="preserve">6.  Describe an issue with a student in which the medical director was involved.  
      What was the resolution?  </t>
  </si>
  <si>
    <t>7.  If the medical director is not involved in the program, what steps have you taken to repair this problem?</t>
  </si>
  <si>
    <t>a. To assess the knowledge of EMS and the local EMS community.</t>
  </si>
  <si>
    <t>3.  Do you provided medical direction for EMS?</t>
  </si>
  <si>
    <t>2.  Tell us about your involvement with EMS.</t>
  </si>
  <si>
    <t>1.  Tell us a little about yourself.</t>
  </si>
  <si>
    <t>a. Online?</t>
  </si>
  <si>
    <t>b. Protocol / standing order development?</t>
  </si>
  <si>
    <t>4.  How do you stay current with changes in EMS?</t>
  </si>
  <si>
    <t>a. Locally?     Regionally?     At the state level?     At the national level?</t>
  </si>
  <si>
    <t>b. Journals</t>
  </si>
  <si>
    <t>c. Attending Conferences</t>
  </si>
  <si>
    <t xml:space="preserve">5.  How often do you communicate with the program director (in person, phone, e-mail, etc.)? </t>
  </si>
  <si>
    <t>a. What type of issues do you discuss (curriculum student issues, etc.)</t>
  </si>
  <si>
    <t>6.  Tell us about your involvement with the Paramedic Program.</t>
  </si>
  <si>
    <t>a. How did you become involved with the program?</t>
  </si>
  <si>
    <t>b. Do you have a contract with the program?</t>
  </si>
  <si>
    <t>c. What are your contractual duties?</t>
  </si>
  <si>
    <t>d. Are you involved in the student selection process?</t>
  </si>
  <si>
    <t>e. Do you review and approve:</t>
  </si>
  <si>
    <t>i.   Curriculum?</t>
  </si>
  <si>
    <t>ii.  Formative evaluations?</t>
  </si>
  <si>
    <t>iii. Summative evaluations?</t>
  </si>
  <si>
    <t>f. How do you document that approval process?</t>
  </si>
  <si>
    <t>g. What is your interaction with the program director and/or faculty?</t>
  </si>
  <si>
    <t>h. Do you spend any time teaching within the program?</t>
  </si>
  <si>
    <t>i.   Didactic?</t>
  </si>
  <si>
    <t>ii.  Practical labs?</t>
  </si>
  <si>
    <t>iii. Clinical setting?</t>
  </si>
  <si>
    <t>i. Do you participate in the summative evaluation?</t>
  </si>
  <si>
    <t>j. How do you assess student progress?</t>
  </si>
  <si>
    <t>k. How do you assure student competency for graduation?</t>
  </si>
  <si>
    <t>l. Are you involved with student disciplinary and/or counseling activity?</t>
  </si>
  <si>
    <t>7.  Do you participate in the advisory committee?</t>
  </si>
  <si>
    <t>a. What is your role on that committee?</t>
  </si>
  <si>
    <t>8.  If there is an associate medical director, how do you share the duties and who has the final say on any issue or concern?</t>
  </si>
  <si>
    <t>9.  What changes would you like to see within the program?</t>
  </si>
  <si>
    <t>10. What is needed by the program to be more effective in the educational process?</t>
  </si>
  <si>
    <t>a. Facilities?</t>
  </si>
  <si>
    <t>b. Equipment?</t>
  </si>
  <si>
    <t>c. Faculty and staff?</t>
  </si>
  <si>
    <r>
      <t xml:space="preserve">11. </t>
    </r>
    <r>
      <rPr>
        <i/>
        <sz val="14"/>
        <color theme="1"/>
        <rFont val="Calibri"/>
        <family val="2"/>
        <scheme val="minor"/>
      </rPr>
      <t>If time permits:</t>
    </r>
    <r>
      <rPr>
        <sz val="14"/>
        <color theme="1"/>
        <rFont val="Calibri"/>
        <family val="2"/>
        <scheme val="minor"/>
      </rPr>
      <t xml:space="preserve">       What do you see for the future of EMS locally and nationally?</t>
    </r>
  </si>
  <si>
    <t>12.                                      Is there anything else you would like to tell us about the program?</t>
  </si>
  <si>
    <t>13.                                      Do you have any questions for us?</t>
  </si>
  <si>
    <t>Evidence of documentation of implemented changes</t>
  </si>
  <si>
    <t>Evidence of action plans</t>
  </si>
  <si>
    <t>Reviewed program's analysis and action plans</t>
  </si>
  <si>
    <t xml:space="preserve">Validate outcomes in the annual report match outcomes reported on the program's website.   </t>
  </si>
  <si>
    <t xml:space="preserve">Periodically assesses effectiveness in achieving stated goals &amp; learning domains  </t>
  </si>
  <si>
    <t>Associate Medical Director(s)</t>
  </si>
  <si>
    <t>Medical Director</t>
  </si>
  <si>
    <t xml:space="preserve">All Job Descriptions located in the Appendix C sub-folder of the SSRs, except for the Assistant MD which is located in the Appendix O sub-folder: </t>
  </si>
  <si>
    <t xml:space="preserve">B. Personnel </t>
  </si>
  <si>
    <t xml:space="preserve">Appropriate medical or allied health education, training, experience </t>
  </si>
  <si>
    <t>Field experience in delivery of out-of-hospital emergency care</t>
  </si>
  <si>
    <t xml:space="preserve">Verified by discussion          </t>
  </si>
  <si>
    <t xml:space="preserve">Verified by Executive Office (EO) </t>
  </si>
  <si>
    <t xml:space="preserve">Verified by Executive Office (EO)          </t>
  </si>
  <si>
    <t xml:space="preserve">Verified by Executive Office (EO)         </t>
  </si>
  <si>
    <t xml:space="preserve">Verified by discussion    </t>
  </si>
  <si>
    <t>Minimum of a Bachelor's degree</t>
  </si>
  <si>
    <t xml:space="preserve">Verified by discussion      </t>
  </si>
  <si>
    <t xml:space="preserve">Verified by discussion   </t>
  </si>
  <si>
    <t xml:space="preserve">Verified by Executive Office (EO)      </t>
  </si>
  <si>
    <t>Reviewed tools used to assess program's outcomes</t>
  </si>
  <si>
    <r>
      <rPr>
        <b/>
        <sz val="14"/>
        <color theme="1"/>
        <rFont val="Calibri"/>
        <family val="2"/>
        <scheme val="minor"/>
      </rPr>
      <t xml:space="preserve">    d. Resource Assessment</t>
    </r>
    <r>
      <rPr>
        <b/>
        <sz val="11"/>
        <color theme="1"/>
        <rFont val="Calibri"/>
        <family val="2"/>
        <scheme val="minor"/>
      </rPr>
      <t xml:space="preserve">   </t>
    </r>
  </si>
  <si>
    <t>Review of schedules for assignments / teaching load</t>
  </si>
  <si>
    <t>Evidence of adequate faculty assigned to monitor students in clinical &amp; field internship areas</t>
  </si>
  <si>
    <t xml:space="preserve">Evidence of adequate number of faculty for the number of enrolled students                     </t>
  </si>
  <si>
    <t>Verified by resume</t>
  </si>
  <si>
    <t>Verified by clinical &amp; educational credentials</t>
  </si>
  <si>
    <r>
      <t>Verified by resume</t>
    </r>
    <r>
      <rPr>
        <sz val="11"/>
        <color rgb="FFFF0000"/>
        <rFont val="Calibri"/>
        <family val="2"/>
        <scheme val="minor"/>
      </rPr>
      <t/>
    </r>
  </si>
  <si>
    <t>Verified by discussion</t>
  </si>
  <si>
    <t>III.B.2.b.1)</t>
  </si>
  <si>
    <t>III.B.2.b.2)</t>
  </si>
  <si>
    <t>III.B.2.b.3)</t>
  </si>
  <si>
    <t>III.B.2.b.4)</t>
  </si>
  <si>
    <t>III.B.5.a.</t>
  </si>
  <si>
    <t>III.B.5.b.</t>
  </si>
  <si>
    <t xml:space="preserve">    b. Qualifications (PD)    </t>
  </si>
  <si>
    <t xml:space="preserve">    b. Qualifications (MD)    </t>
  </si>
  <si>
    <r>
      <rPr>
        <b/>
        <sz val="14"/>
        <color theme="1"/>
        <rFont val="Calibri"/>
        <family val="2"/>
        <scheme val="minor"/>
      </rPr>
      <t xml:space="preserve">    a. Responsibilities</t>
    </r>
    <r>
      <rPr>
        <b/>
        <sz val="11"/>
        <color theme="1"/>
        <rFont val="Calibri"/>
        <family val="2"/>
        <scheme val="minor"/>
      </rPr>
      <t xml:space="preserve">
    The Medical Director must be responsible for medical oversight of the program, and must:</t>
    </r>
  </si>
  <si>
    <t>1. Program Director (PD)</t>
  </si>
  <si>
    <t>2. Medical Director (MD)</t>
  </si>
  <si>
    <t>3. Associate Medical Director (Assoc MD)</t>
  </si>
  <si>
    <t>Active member of local medical community &amp; participate in professional activities related to out of hospital care</t>
  </si>
  <si>
    <r>
      <t xml:space="preserve">Ensure provisions of </t>
    </r>
    <r>
      <rPr>
        <i/>
        <sz val="11"/>
        <color theme="1"/>
        <rFont val="Calibri"/>
        <family val="2"/>
        <scheme val="minor"/>
      </rPr>
      <t>Standards</t>
    </r>
    <r>
      <rPr>
        <sz val="11"/>
        <color theme="1"/>
        <rFont val="Calibri"/>
        <family val="2"/>
        <scheme val="minor"/>
      </rPr>
      <t xml:space="preserve"> are met.</t>
    </r>
  </si>
  <si>
    <t xml:space="preserve">Communities of interest served by the program must include, but are not limited to: students, graduates, faculty, sponsor administration, hospital/clinic representatives, employers, police and/or fire services with a role in EMS services, key governmental officials, physicians, and the public </t>
  </si>
  <si>
    <t>Written statement of program’s goals and learning domains</t>
  </si>
  <si>
    <t>Consistent with and responsive to demonstrated needs and expectations of the various communities of interest served by the educational program</t>
  </si>
  <si>
    <t xml:space="preserve">Such goals and learning domains must be compatible with the mission of the sponsoring institution(s), the expectations of the communities of interest, and nationally accepted standards of roles and functions </t>
  </si>
  <si>
    <t>Regularly assesses goals and learning domains</t>
  </si>
  <si>
    <t>Program personnel identify and respond to changes in the needs and/or expectations of its communities of interest</t>
  </si>
  <si>
    <t>Advisory Committee  meets at least annually, assists in formulating and revising appropriate goals and learning domains, monitors needs and expectations, and ensures responsiveness to change, and reviews and endorses the program required minimum numbers of patient contacts</t>
  </si>
  <si>
    <r>
      <t xml:space="preserve">Following goal(s) defining minimum expectations:
</t>
    </r>
    <r>
      <rPr>
        <sz val="11"/>
        <color theme="1"/>
        <rFont val="Calibri"/>
        <family val="2"/>
        <scheme val="minor"/>
      </rPr>
      <t>To prepare competent entry-level Paramedics in the cognitive (knowledge), psychomotor (skills), and affective (behavior) learning domains,” with or without exit points at the Advanced Emergency Medical Technician and/or Emergency Medical Technician and/or Responder levels.</t>
    </r>
  </si>
  <si>
    <t>Offices</t>
  </si>
  <si>
    <t>Students have access to adequate numbers of patients, proportionally distributed by age-range,  chief complaint and interventions in the delivery of emergency care appropriate to the level of the EMS Profession(s) for which training is being offered</t>
  </si>
  <si>
    <t>Effectiveness of the program, including instruction and faculty, with systems in place to demonstrate program effectiveness</t>
  </si>
  <si>
    <t>Effectiveness and quality of fulfillment of responsibilities delegated to another qualified individual</t>
  </si>
  <si>
    <t>Academic training &amp; preparation related to emergency medical services at least equivalent to that of a paramedic</t>
  </si>
  <si>
    <t>Knowledgeable concerning current versions: National EMS Scope of Practice and National EMS Education Standards, and evidenced-informed clinical practice</t>
  </si>
  <si>
    <t>Review &amp; approval of the educational content for appropriateness &amp; medical accuracy, and current evidenced-informed pre-hospital or emergency care practice</t>
  </si>
  <si>
    <t>Review &amp; approval of required minimum numbers for each of the required patient contacts and procedures</t>
  </si>
  <si>
    <t>Review progress of each student throughout the program and assist in the determination of appropriate corrective measures, when necessary</t>
  </si>
  <si>
    <t>Ensures the competence of each graduate in cognitive, psychomotor, &amp; affective domains</t>
  </si>
  <si>
    <t>Engages in cooperative involvement with Program Director</t>
  </si>
  <si>
    <t>III.B.2.a.7)</t>
  </si>
  <si>
    <t>Ensures effectiveness and quality of any Medical Director responsibilities delegated to another qualified physician</t>
  </si>
  <si>
    <t>III.B.2.a.8)</t>
  </si>
  <si>
    <t>Ensures educational interaction of physicians with students</t>
  </si>
  <si>
    <t>Currently licensed and authorized to practice in the location, with experience &amp; current knowledge of emergency care of acutely ill and injured patients</t>
  </si>
  <si>
    <t>Adequate training or experience in delivery of out of hospital emergency care including proper care &amp; transport, medical direction, and quality improvement in out of hospital care</t>
  </si>
  <si>
    <t>4. Assistant Medical Director (Assist MD)</t>
  </si>
  <si>
    <t>5. Faculty / Instructional Staff</t>
  </si>
  <si>
    <t xml:space="preserve">Designated Faculty to coordinate instruction or supervision &amp; provide frequent assessments on progress toward achieving acceptable program requirements </t>
  </si>
  <si>
    <t xml:space="preserve">6. Lead Instructor </t>
  </si>
  <si>
    <t>Progression of learning: didactic/laboratory integrated with or followed by clinical/field experience followed by the capstone field internship, which must occur after all core didactic, laboratory, and clinical experience</t>
  </si>
  <si>
    <t>Instruction based on clearly written course syllabi that include course description, course objectives, methods of evaluation, topic outline, &amp; competencies required for graduation</t>
  </si>
  <si>
    <t>Meets or exceeds content &amp; competency of the latest edition of the National EMS Education Standardss</t>
  </si>
  <si>
    <t>Sets and requires minimum numbers of patient/skill contacts for each of the required patients and conditions listed and at least annually evaluates and documents that the established program minimums are adequate to achieve entry-level competency</t>
  </si>
  <si>
    <t>Assessment results are the basis for planning &amp; change</t>
  </si>
  <si>
    <t>Assessment of the achievement of required competencies through criterion-referenced, summative, comprehensive final evaluations in all learning domains</t>
  </si>
  <si>
    <t>Records maintained in sufficient detail to document learning progress &amp; achievements, including all program required minimum competencies in all learning domains in the didactic, laboratory, clinical and field experience/internship phases</t>
  </si>
  <si>
    <t>IV.A.2.a.</t>
  </si>
  <si>
    <t>IV.A.2.b.</t>
  </si>
  <si>
    <t>Tracks and documents each student successfully meets each established minimum patient/skill requirements for the appropriate exit point according to patient age-range, chief complaint, and interventions</t>
  </si>
  <si>
    <t>Assessments include: national/state credentialing examination(s) performance, programmatic retention/attrition, graduate satisfaction, employer satisfaction, job (positive) placement, programmatic summative measures (i.e. final comprehensive students evaluations in all learning domains)</t>
  </si>
  <si>
    <t>Periodically submits goal(s), learning domains, evaluation systems, outcomes, analysis of outcomes &amp; appropriate action plan based on the analysis</t>
  </si>
  <si>
    <t>Announcements, catalogs, publications, advertising are accurate</t>
  </si>
  <si>
    <t xml:space="preserve">          Number of credits required for completion</t>
  </si>
  <si>
    <t xml:space="preserve">          Tuition / fees and other costs required</t>
  </si>
  <si>
    <t>V.A.4.</t>
  </si>
  <si>
    <t>Maintains and makes available current &amp; consistent summary information about student/graduate achievements on required outcomes assessments</t>
  </si>
  <si>
    <t>B. Lawful &amp; Non-discriminatory Practices</t>
  </si>
  <si>
    <t>Student &amp; Faculty recruitment, student admission, and Faculty employment practices are non-discriminatory &amp; in accordance with Federal &amp; state statutes, rules, and regulations</t>
  </si>
  <si>
    <t>Notification to State Office(s) of EMS for all states the program has educational activities</t>
  </si>
  <si>
    <t>Out of state EMS office notification(s)</t>
  </si>
  <si>
    <t>Health &amp; safety of patients, students, Faculty, &amp; other associated participants is adequately safeguarded</t>
  </si>
  <si>
    <t>Changes in location since submission of self study report</t>
  </si>
  <si>
    <t>Reports substantive changes in a timely manner: 
change in sponsorship, change in location, addition of a satellite location, or addition of a distance learning program</t>
  </si>
  <si>
    <t>Addition of satellite location(s)</t>
  </si>
  <si>
    <t>Addition of a distance learning program</t>
  </si>
  <si>
    <t>Formal affiliation agreements or MOUs exist between the sponsor and all other entities that participate in education of students describing relationship, role, and responsibilities of sponsor and entity</t>
  </si>
  <si>
    <t>Some site visitors like to do the faculty questions grouped with related questions and then move from one area of the program to another.  Program Directors are generally included in this session although faculty and program director are not included in other interviews.</t>
  </si>
  <si>
    <t>1.  How is the main text selected for the program?</t>
  </si>
  <si>
    <t xml:space="preserve">2.  Do you attend the advisory committee meetings?   </t>
  </si>
  <si>
    <t>a. What is the typical agenda?</t>
  </si>
  <si>
    <t>b. Who is the chair of that meeting?</t>
  </si>
  <si>
    <t xml:space="preserve">3.  How do you conduct student recruitment if necessary? </t>
  </si>
  <si>
    <t>4.  What are requirements for admission?</t>
  </si>
  <si>
    <t xml:space="preserve">5.  What is the application process, selection, class size, attrition, and success of students?     </t>
  </si>
  <si>
    <t xml:space="preserve">6.  How are students selected for the program?  
      How often?  </t>
  </si>
  <si>
    <t>7.  Is there an interview with potential students?
      By whom?</t>
  </si>
  <si>
    <t xml:space="preserve">8.  Who does the majority of clerical (admissions, financial aid, student support, and filing) work for the program?   </t>
  </si>
  <si>
    <t>a. Is anything lacking / not getting done when it comes to clerical work?</t>
  </si>
  <si>
    <t>b. Who returns call from individuals interested in the program?</t>
  </si>
  <si>
    <t>b. Who works with candidates to make sure they have the appropriate application paperwork?</t>
  </si>
  <si>
    <t xml:space="preserve">9.  How are student policies developed / enforced?     </t>
  </si>
  <si>
    <t>Faculty - Didactic and Lab</t>
  </si>
  <si>
    <t>1.  Who instructs classroom and who instructs labs?</t>
  </si>
  <si>
    <t xml:space="preserve">      How do instructors know what to cover in classroom and lab?   </t>
  </si>
  <si>
    <t>a. What are your (each person) responsibilities in the program?</t>
  </si>
  <si>
    <t xml:space="preserve">2.  Who instructs the didactic / lecture portions of the paramedic program?   </t>
  </si>
  <si>
    <t>a. Are there any requirements to instruct in the classroom and skill lab?</t>
  </si>
  <si>
    <t>b. How are shared responsibilities determined?</t>
  </si>
  <si>
    <t xml:space="preserve">3.  What is your curriculum based on? </t>
  </si>
  <si>
    <t>a. How do you keep the curriculum up to date with current clinical issues as well as trends and technologies?</t>
  </si>
  <si>
    <t>4.  Who develops your course schedule?</t>
  </si>
  <si>
    <t>a. Do you follow the schedule and if not, what derails you?</t>
  </si>
  <si>
    <t>b. Where do your lesson plans originate / how are they developed and kept current?</t>
  </si>
  <si>
    <t>c. Where do your class presentations come from (PowerPoint, videos, etc.) / how are developed and kept current?</t>
  </si>
  <si>
    <t xml:space="preserve">5.  If you are not able to instruct, what is the plan for others to step in?     </t>
  </si>
  <si>
    <t xml:space="preserve">6.  What (in) formal training / education have you had in adult education?     </t>
  </si>
  <si>
    <t>7.  What (in) formal training / education have you had in evaluation development (test item writing) and evaluation validity and reliability?</t>
  </si>
  <si>
    <t>a. How do you develop your exams?</t>
  </si>
  <si>
    <t>b. Who is involved in the exam development?</t>
  </si>
  <si>
    <t>c. How do you evaluate your major exams?</t>
  </si>
  <si>
    <t>d. What processes do you use to assure validity and reliability of your tests?</t>
  </si>
  <si>
    <t>e. Do you do an item analysis (difficulty level and discrimination index of RPBI?</t>
  </si>
  <si>
    <t>f. What do you do with the item analysis?</t>
  </si>
  <si>
    <t>a. Are there any requirements to be able to instruct laboratory seessions?</t>
  </si>
  <si>
    <t>c. In the lab, how many students work with each instructor?</t>
  </si>
  <si>
    <t>9.    Do you believe you have what you need:  equipment / supplies / resources?</t>
  </si>
  <si>
    <t xml:space="preserve">8.   Who instructs in the laboratory portions of the paramedic program?  </t>
  </si>
  <si>
    <t xml:space="preserve">10.  Any technology / equipment used locally that you don't have?   </t>
  </si>
  <si>
    <t xml:space="preserve">11.  How functional are the classrooms and laboratories as learning environments?     </t>
  </si>
  <si>
    <t xml:space="preserve">12.  What has been done to make the facilities student friendly:  comfort, convenience and conductive to learning?   </t>
  </si>
  <si>
    <t xml:space="preserve">13.  Are adequate supplies and equipment available for laboratory sessions?     </t>
  </si>
  <si>
    <t xml:space="preserve">14.  Are your clinical sites adequate to provide the necessary learning for the students:  volume and variety?   </t>
  </si>
  <si>
    <t xml:space="preserve">15.  Are your internship sites adequate to provide the necessary learning for the students:  volume and variety?     </t>
  </si>
  <si>
    <t xml:space="preserve">16.  Where do students access computers and computer resources?   </t>
  </si>
  <si>
    <t>a. When research assignments are given, where can students get the necessary journals and articles to complete research and other assignments?</t>
  </si>
  <si>
    <t xml:space="preserve">17.  Are you given sufficient CE opportunities to remain current to changes in medicine and educational processes?     </t>
  </si>
  <si>
    <t xml:space="preserve">18.  Who makes the final determination that a student has successfully passed the course and is ready to sit for the National Registry exam?     </t>
  </si>
  <si>
    <t xml:space="preserve">19.  Who evaluates you?   </t>
  </si>
  <si>
    <t xml:space="preserve">        Do you get evaluations by supervisors, peers, students?   </t>
  </si>
  <si>
    <t xml:space="preserve">20.  Do you ever use guest lecturers?     Do they get evaluated?     </t>
  </si>
  <si>
    <t xml:space="preserve">21.  How often are physicians used to present lectures or labs?   </t>
  </si>
  <si>
    <t xml:space="preserve">22.  How often do you interact with your medical director?     </t>
  </si>
  <si>
    <t>b. Describe the Medical Director interaction with students?</t>
  </si>
  <si>
    <t>a. How often do your students interact with your Medical Director?</t>
  </si>
  <si>
    <t>c. Does the Medical Director review exam items?</t>
  </si>
  <si>
    <t>d. Is the Medical Director involved with post exam item analysis?</t>
  </si>
  <si>
    <t xml:space="preserve">23.  How are non-college employees (ex., guest lecturers, preceptors, etc.) trained and evaluated?   </t>
  </si>
  <si>
    <t xml:space="preserve">26.  How are psychomotor performances tracked in the lab/skill setting and correlated with clinical/field?   </t>
  </si>
  <si>
    <t xml:space="preserve">25.  In the laboratory/skill sessions, what procedures/scenarios are evaluated other than those required by National Registry?  </t>
  </si>
  <si>
    <t xml:space="preserve">24.  When new procedures/equipment need to be taught, how easy / difficult is it to get there required resources?   </t>
  </si>
  <si>
    <t xml:space="preserve">        Specifically high technical/low frequency tasks such as airway management and advanced airway placement?   </t>
  </si>
  <si>
    <t xml:space="preserve">27.  What is the student success rate on the National Registry exams (first time/overall) for both written and practical?     </t>
  </si>
  <si>
    <t xml:space="preserve">28.  Describe the summative (comprehensive) assessments for final evaluation of the students (cognitive, psychomotor and affective) and when 
        do they occur?     </t>
  </si>
  <si>
    <t>a. What if students are unsuccessful?     Any remediations / retest processes?</t>
  </si>
  <si>
    <t xml:space="preserve">29.  If you have a grievence about faculty matters, what do you do?   </t>
  </si>
  <si>
    <t xml:space="preserve">30.  If a student is injured in class /  lab  /  clinical, what is the process?  </t>
  </si>
  <si>
    <t>Faculty - Clinical and Internship</t>
  </si>
  <si>
    <t>1.  Who supervises the students in clinical and field locations?</t>
  </si>
  <si>
    <t>a. Are those individuals trained / oriented as preceptors?</t>
  </si>
  <si>
    <t>b. Who does the orientation?</t>
  </si>
  <si>
    <t xml:space="preserve">2.  Tell me about your program clinical rotations?   </t>
  </si>
  <si>
    <t>a. Where do the students go (which sites)?</t>
  </si>
  <si>
    <t>b. When do they go in relation to the program schedule/sequencing?</t>
  </si>
  <si>
    <t>c. How long is a typical shift?</t>
  </si>
  <si>
    <t>d. How long is a typical clinical rotation?</t>
  </si>
  <si>
    <t xml:space="preserve">3.  Where do they get experience with specialty patients (pediatrics, Obk psych, geriatric)? </t>
  </si>
  <si>
    <t>4.  Tell me about your field internship preceptors?</t>
  </si>
  <si>
    <t>a. How are they chosen, trained, and assigned?</t>
  </si>
  <si>
    <t xml:space="preserve">5.  What are the policies for students doing scheduled clinical rotations?     </t>
  </si>
  <si>
    <t>a. Can they count clinical contacts while on duty in their EMS agency role?</t>
  </si>
  <si>
    <t>b. Can they count runs/procedures outside of a program scheduled clinical rotation?</t>
  </si>
  <si>
    <t xml:space="preserve">6.  How are the students scheduled for their clinical rotations and field experience and field internship?     </t>
  </si>
  <si>
    <t>7.  Does the program ever send Faculty to visit clinical and field sites/preceptors during student rotations?</t>
  </si>
  <si>
    <t xml:space="preserve">      If so how often?</t>
  </si>
  <si>
    <t xml:space="preserve">8.   Who conducts the Preceptor Training Program for the clinical sites?  </t>
  </si>
  <si>
    <t>9.   Who conducts the Preceptor Training Program for the field sites?</t>
  </si>
  <si>
    <t xml:space="preserve">       How often is this done?</t>
  </si>
  <si>
    <t xml:space="preserve">10.  How do you document preceptor training?   </t>
  </si>
  <si>
    <t xml:space="preserve">11.  Describe the tracking mechanism for the required patient contacts and procedures in the clinical and field sites?   </t>
  </si>
  <si>
    <t xml:space="preserve">12.  If students use a commercial tracking product, how does the program staff audit and what percentage of data is audited?   </t>
  </si>
  <si>
    <t xml:space="preserve">13.  How does the progam ensure competency evaluated at the clinical and field sites?     </t>
  </si>
  <si>
    <t xml:space="preserve">14.  What mechanism is available for the program to measure affective domain at the clinical and field sites?   </t>
  </si>
  <si>
    <t xml:space="preserve">15.  What is the process for a clinical/field preceptor to follow if they have concerns about the student's abilities or other issues?     </t>
  </si>
  <si>
    <t xml:space="preserve">16.  What is the process for the program to ensure that the students are meeting the required clinical/field minimums?   </t>
  </si>
  <si>
    <t xml:space="preserve">17.  Does the program provide formal feedback to the preceptors obtained from the students?     </t>
  </si>
  <si>
    <t xml:space="preserve">        If so, how?</t>
  </si>
  <si>
    <t xml:space="preserve">18.  What procedures exist that prevent the students from performing skills in the clinical/field sites that are NOT in the paramedic scope of 
        practice?     </t>
  </si>
  <si>
    <t xml:space="preserve">19.  Does the program have a policy that identifies the minimum criteria the program wants for a preceptor?   </t>
  </si>
  <si>
    <t xml:space="preserve">20.  Does the program have a policy on how preceptors are assigned (i.e. the same preceptor for all of the students shifts or the student is 
        assigned to the preceptor that happens to be on duty that day)?     </t>
  </si>
  <si>
    <t xml:space="preserve">        Could it happen that a student is assigned to his brother-in-law, or a buddy?</t>
  </si>
  <si>
    <t xml:space="preserve">21.  How do you assure objective evaluation?   </t>
  </si>
  <si>
    <t xml:space="preserve">22.  Does the program have out of state clinical and field sites for paramedic students?     </t>
  </si>
  <si>
    <t xml:space="preserve">        If so, where?</t>
  </si>
  <si>
    <t xml:space="preserve">        If so, has a Medical Director been identified in those state(s)?</t>
  </si>
  <si>
    <t xml:space="preserve">23.  How does the program provide oversight of the students at the out of state clinical/field sites?   </t>
  </si>
  <si>
    <t xml:space="preserve">        Who is the Medical Director for these sites?</t>
  </si>
  <si>
    <t>Students are often apprehensive and sometimes even a little confused about accreditation and the process.  It may be necessary to give them a brief introduction to the process and importance of accreditation and how it relates to Paramedic education before jumping into the questions.</t>
  </si>
  <si>
    <t>1.  Are you aware what is expected from you to graduate?</t>
  </si>
  <si>
    <t>2.  Are the terminal competencies written somewhere for you to refer to?</t>
  </si>
  <si>
    <t xml:space="preserve">3.  Is testing done by objectives? </t>
  </si>
  <si>
    <t xml:space="preserve">      Where are the objectives located?</t>
  </si>
  <si>
    <t>4.  Describe what a typical day in class is like.</t>
  </si>
  <si>
    <t xml:space="preserve">5.  Describe your quizzes and exams; do you find them fair and are you adequately prepared for them?     </t>
  </si>
  <si>
    <t xml:space="preserve">      Do they test minutia in the book or do they make you think?</t>
  </si>
  <si>
    <t xml:space="preserve">6.  Do you have guest lectures?    Who?  </t>
  </si>
  <si>
    <t xml:space="preserve">      What do you do if you find a guest lecture confusing or inappropriate?</t>
  </si>
  <si>
    <t xml:space="preserve">7.  Tell us about a time you all had a problem in class and how it was handled by program faculty.    </t>
  </si>
  <si>
    <t xml:space="preserve">8.  Who can you talk to if there is a problem n class?   </t>
  </si>
  <si>
    <t xml:space="preserve">      What if that problem involves your instructor or Program Director?</t>
  </si>
  <si>
    <t xml:space="preserve">9.  Who is your Medical Director and how often do you see him/her?     </t>
  </si>
  <si>
    <t xml:space="preserve">10. Does your Medical Director instruct any classes or labs?   </t>
  </si>
  <si>
    <t xml:space="preserve">       Is he/she involved in your clinical rotation?</t>
  </si>
  <si>
    <t xml:space="preserve">11. What is the instructor to student ratio in labs?   </t>
  </si>
  <si>
    <t xml:space="preserve">        Are your labs adequately preparing you?        If not, why? (equipment etc.)</t>
  </si>
  <si>
    <t xml:space="preserve">12. What supplies were missing from lab?  </t>
  </si>
  <si>
    <t xml:space="preserve">        Do you receive the same information or does it conflict?</t>
  </si>
  <si>
    <t xml:space="preserve">        If that should happen, how do you clarify it?</t>
  </si>
  <si>
    <t xml:space="preserve">        Do you have various sizes of pediatric equipment and supplies?</t>
  </si>
  <si>
    <t xml:space="preserve">13. Are your lab instructors on the same page with your lecture instructors?   </t>
  </si>
  <si>
    <t xml:space="preserve">        How do labs connect with classroom?</t>
  </si>
  <si>
    <t xml:space="preserve">15. How do your preceptors communicate with your instructor/Program Director?   </t>
  </si>
  <si>
    <t xml:space="preserve">16. What skills are you allowed to perform and how do your preceptors know you are able to perform them?   </t>
  </si>
  <si>
    <t xml:space="preserve">17. How do you document your clinical experiences/patient contacts?   </t>
  </si>
  <si>
    <t xml:space="preserve">18. What would you do if you had a needle stick or exposure in the clinical or field setting?   </t>
  </si>
  <si>
    <t xml:space="preserve">19. What is the process for moving into the team leader role and how do you know if you are meeting program objectives during your 
        internship?   </t>
  </si>
  <si>
    <t xml:space="preserve">20. How many successful team leads must you perform?   </t>
  </si>
  <si>
    <t xml:space="preserve">        Is there a requirement for ALS and BLS team leads?</t>
  </si>
  <si>
    <t xml:space="preserve">21. What do you do if you have a problem or issue with your preceptor or clinical instructor?   </t>
  </si>
  <si>
    <t xml:space="preserve">        Can you tell us about a time there was a problem and how it was handled?</t>
  </si>
  <si>
    <t xml:space="preserve">22. How do you know your status/grades in the program?   </t>
  </si>
  <si>
    <t xml:space="preserve">        Do you understand what you need to do in order to be successful?</t>
  </si>
  <si>
    <t xml:space="preserve">23. Have you had an affective or professional behavior evaluation?   </t>
  </si>
  <si>
    <t xml:space="preserve">        What components did it include?</t>
  </si>
  <si>
    <t>24. Were there any surprises from the program in terms of requirements or expenses?</t>
  </si>
  <si>
    <t xml:space="preserve">        What were they?</t>
  </si>
  <si>
    <t xml:space="preserve">25. What is the best part of this program and why did you choose to come here?   </t>
  </si>
  <si>
    <t xml:space="preserve">26. Would you recommend this program to family and friends?   </t>
  </si>
  <si>
    <t>27. What suggestions would you make to improve the program?</t>
  </si>
  <si>
    <t xml:space="preserve">        Have you said that to your instructors/Program Director?</t>
  </si>
  <si>
    <t xml:space="preserve">28. Is there anything the program needs to help insure your ongoing success?   </t>
  </si>
  <si>
    <t xml:space="preserve">29. Do you have any questions for us?  (accreditation, EMS, etc.)  </t>
  </si>
  <si>
    <t>Hopefully the Program Director has RECENT graduates for interviews and not program employees that are graduates.  If the program has changed significantly from when the individual has graduated then some of these questions will not be important.</t>
  </si>
  <si>
    <t>1.  When did you graduate?</t>
  </si>
  <si>
    <t>2.  When did you become credentialed as a paramedic? (NREMT or State License)</t>
  </si>
  <si>
    <t>3.  Describe what you were told or read coming into the program regarding attendance, grades, clinical, and cost.</t>
  </si>
  <si>
    <t xml:space="preserve">      What is accurate?     Any surprises?</t>
  </si>
  <si>
    <t>4.  Describe a typical class session.</t>
  </si>
  <si>
    <t xml:space="preserve">5.  Who were you responsible to (i.e., your preceptor):  In the clinical area?        In the field?     </t>
  </si>
  <si>
    <t xml:space="preserve">6.  Who did you go to if you had a problem in class, a clinical area, or field internship?  </t>
  </si>
  <si>
    <t xml:space="preserve">7.  Who is/was the Medical Director for the program?    </t>
  </si>
  <si>
    <t xml:space="preserve">8.  When did you see him/her (the Medical Director)?   </t>
  </si>
  <si>
    <t xml:space="preserve">9.  What were you allowed to do in the clinical area?     In the field internship?     </t>
  </si>
  <si>
    <t xml:space="preserve">10. How did you track your experiences in the clinical and field internship areas?   </t>
  </si>
  <si>
    <t xml:space="preserve">11. Describe the practical labs.  How many students are assigned to one instructor?   </t>
  </si>
  <si>
    <t xml:space="preserve">12. How often did you have tests?  </t>
  </si>
  <si>
    <t xml:space="preserve">13. Did you have guest lecturers?   </t>
  </si>
  <si>
    <t xml:space="preserve">14. If you had a guest lecturer and the material was unclear, what did you do?   </t>
  </si>
  <si>
    <t xml:space="preserve">        Who did you go to?</t>
  </si>
  <si>
    <t xml:space="preserve">15. Did you evaluate instructors, guest lecturers, and the program?   </t>
  </si>
  <si>
    <t xml:space="preserve">        How often?</t>
  </si>
  <si>
    <t xml:space="preserve">16. What were the program strengths as you perceived them?   </t>
  </si>
  <si>
    <t xml:space="preserve">        Limitations?</t>
  </si>
  <si>
    <t xml:space="preserve">17. If you were doing it again, would you go to this program?   </t>
  </si>
  <si>
    <t xml:space="preserve">18. Whas the number of Faculty adequate to support the curriculum design and number of students enrolled in the program?   </t>
  </si>
  <si>
    <t xml:space="preserve">19. Whas adequate and appropriate laboratory space available for student use?   </t>
  </si>
  <si>
    <t xml:space="preserve">20. Were ancillary student facilities/services adequate to achieve program goal(s) and outcomes?   </t>
  </si>
  <si>
    <t xml:space="preserve">21. Now that you are out of school, how updated would you say content or materials were in the program when you were enrolled?   </t>
  </si>
  <si>
    <t xml:space="preserve">22. Were instructional materials and supplies adequate?   </t>
  </si>
  <si>
    <t xml:space="preserve">23. Did you use the library or a virtual library?  </t>
  </si>
  <si>
    <t xml:space="preserve">        What for?</t>
  </si>
  <si>
    <t>24. Did you have enough equipment in the lab?</t>
  </si>
  <si>
    <t xml:space="preserve">        Did you have pediatric equipment?</t>
  </si>
  <si>
    <t xml:space="preserve">25. Did the clinical resources provide you with sufficient learning opportunities to ensure achievement of the program's goal(s) and outcomes?   </t>
  </si>
  <si>
    <t xml:space="preserve">26. Did students in your class have access to all services ordinarily provided to other students enrolled at the institution?   </t>
  </si>
  <si>
    <t>27. Did the program have clearly written course syllabi?</t>
  </si>
  <si>
    <t xml:space="preserve">28. Were you clear about course requirements?   </t>
  </si>
  <si>
    <t xml:space="preserve">29. Were you evaluated frequently and appropriately?    Fairly?  </t>
  </si>
  <si>
    <t xml:space="preserve">30. Did you know about your progress toward course requirements?   </t>
  </si>
  <si>
    <t xml:space="preserve">31. Was the curriculum consistent with the material covered in the appropriate national and/or state credentialing examinations?   </t>
  </si>
  <si>
    <t xml:space="preserve">32. Was computer technology (clinical simulations, instructional software, and internet) current and utilized in the educational process?   </t>
  </si>
  <si>
    <t xml:space="preserve">33. Do you believe that you were dealt with openly and fairly during the admissions process?   </t>
  </si>
  <si>
    <t xml:space="preserve">34. How accessible were the Faculty to you?   </t>
  </si>
  <si>
    <t xml:space="preserve">       Office hours?</t>
  </si>
  <si>
    <t xml:space="preserve">       If you were having difficulty with material, were you able to get help from an instructor?</t>
  </si>
  <si>
    <t>35. Describe your supervision during lab sessions.</t>
  </si>
  <si>
    <t xml:space="preserve">36. Describe how you felt about your competence when you are in the clinical setting.   </t>
  </si>
  <si>
    <t xml:space="preserve">37. What do you preceive was the greatest strength of this program?   </t>
  </si>
  <si>
    <t xml:space="preserve">38. What is the greatest limitation of this program?   </t>
  </si>
  <si>
    <t xml:space="preserve">39. If you could change the curriclum, what would you add or change?   </t>
  </si>
  <si>
    <t xml:space="preserve">40. While attending this program, did you know where you could find the program policies?  </t>
  </si>
  <si>
    <t>41. Did you feel there was a benefit to your field experiences?</t>
  </si>
  <si>
    <t xml:space="preserve">        What were some of those benefits?</t>
  </si>
  <si>
    <t xml:space="preserve">42. What were some ways that the program integrated technology into your classroom, lab, or clinical?   </t>
  </si>
  <si>
    <t xml:space="preserve">43. Did the program provide placement opportunities for you such as career fairs, recruiting sessions, or invited guests to recruit for job 
       openings at their agencies?   </t>
  </si>
  <si>
    <t>44. What did you feel had the greatest impact in your learning and success as a student in the program?</t>
  </si>
  <si>
    <t xml:space="preserve">45. Were there opportunities to collaborate/work/learn with other healthcare professional students (i.e., medical, nursing, or respiratory 
       students) during your paramedic education training program (if available)?   </t>
  </si>
  <si>
    <t xml:space="preserve">46. How was your Medical Director involved in the program?   </t>
  </si>
  <si>
    <t xml:space="preserve">47. What content areas in the course do you feel need to be emphasized more?   </t>
  </si>
  <si>
    <t xml:space="preserve">        What areas would you have liked to have had more instruction?</t>
  </si>
  <si>
    <t xml:space="preserve">48. Did you feel prepared to enter the EMS workforce?   </t>
  </si>
  <si>
    <t xml:space="preserve">49. Did the faculty review course evaluations with the students after they were given to the students?   </t>
  </si>
  <si>
    <t xml:space="preserve">50. Did you feel that the program and faculty took the time to consider the classroom evaluation feedback that was given by the students for 
       self-improvement of the program?  </t>
  </si>
  <si>
    <t>1.  Do you hire graduates of this program?</t>
  </si>
  <si>
    <t>a. What attributes do you see in graduates of this program that help in your hiring decision process?</t>
  </si>
  <si>
    <t>b. What additional knowledge, skills, or behaviors does your organization need to provide a new hire from this program?</t>
  </si>
  <si>
    <t xml:space="preserve">2.  Is there employer representation on the advisory committee?   </t>
  </si>
  <si>
    <t xml:space="preserve">      How does the program communicate with you and the other employers?</t>
  </si>
  <si>
    <t xml:space="preserve">3.  Does your agency precept students from this program during the field internship? </t>
  </si>
  <si>
    <t>a. Why did you make that choice?</t>
  </si>
  <si>
    <t>4.  What are the 3 greatest strengths of the program?</t>
  </si>
  <si>
    <t xml:space="preserve">5.  What are the 3 most significant weaknesses of the program?     </t>
  </si>
  <si>
    <t xml:space="preserve">6.  Do you recommend this program to your employees?     </t>
  </si>
  <si>
    <t>7.  Would you recommend this program to a family member?</t>
  </si>
  <si>
    <t xml:space="preserve">8.   What topics should this program add to their curriculum?  </t>
  </si>
  <si>
    <t>9.   What topics should be eliminated if any?</t>
  </si>
  <si>
    <t xml:space="preserve">10.  What did we not ask about that you think we should know?   </t>
  </si>
  <si>
    <t xml:space="preserve">11.  If you were the Program Director, what single change would you make to this program to make it better?   </t>
  </si>
  <si>
    <t>This individual(s) should be someone who actually works with the students, not just the supervisor or department educator.  A supervisor can be interviewed and explain information but should not take the place of the preceptor.</t>
  </si>
  <si>
    <t>1.  What credentials must students have (and displayed) to confirm their affiliation with the program?</t>
  </si>
  <si>
    <t>2.  How do you confirm which clinical procedures students have been approved to perform?</t>
  </si>
  <si>
    <t xml:space="preserve">3.  What is the average daily volume for your clinical area (or month or year)? </t>
  </si>
  <si>
    <t>4.  Are paramedic students assigned to a single clinical preceptor or other staff for the shift or do they roam based on cases and activity?</t>
  </si>
  <si>
    <t xml:space="preserve">5.  How are you oriented to the paramedic student skill levels, clinical preparation / expectations / objectives?     </t>
  </si>
  <si>
    <t>6.  Do you have training as a preceptor through your facility?</t>
  </si>
  <si>
    <t xml:space="preserve">7.  What do you allow paramedic students to do (e.g., Ivs, meds, suction, bagging, assessments, intubations, etc.)?   </t>
  </si>
  <si>
    <t xml:space="preserve">8.  Describe what you do with a student who is assigned to you regarding orientation and expectations.  </t>
  </si>
  <si>
    <t>9.  Do you have contact with the Program Director or designee (e.g., instructor, clinical coordinator) when the students are in clinical rotations?</t>
  </si>
  <si>
    <t xml:space="preserve">      How often?</t>
  </si>
  <si>
    <t xml:space="preserve">10. What do you do if you have problems with a student (skills, attitude, knowledge)?   </t>
  </si>
  <si>
    <t xml:space="preserve">       To whom do you report it?</t>
  </si>
  <si>
    <t xml:space="preserve">11. What do you do if you have an urgent problem with a student (possible impairment, rude to a patient, etc.)?   </t>
  </si>
  <si>
    <t xml:space="preserve">12. Do you complete an evaluation of the student for the shift?  </t>
  </si>
  <si>
    <t xml:space="preserve">13. What are the students from this program particularly good at (strengths of the program)?   </t>
  </si>
  <si>
    <t xml:space="preserve">14. What needs improvement?   </t>
  </si>
  <si>
    <t xml:space="preserve">15. Do you receive any feedback from the program about your effectiveness in your role as a preceptor?   </t>
  </si>
  <si>
    <t xml:space="preserve">16. What do you do if a student has a significant infectious disease exposure?   </t>
  </si>
  <si>
    <t>This individual should be someone who actually works with the interns, not just a supervisor.  Certainly a supervisor can be interviewed and explain information but should not take the place of the preceptor.</t>
  </si>
  <si>
    <t xml:space="preserve">3.  What/who determines when a student has successfully completed their internship (e.g., hours, competencies, team leads)? </t>
  </si>
  <si>
    <t>4.  Is there a signature page for the field preceptor to verify the student is safe to begin?</t>
  </si>
  <si>
    <t xml:space="preserve">5.  How are you assigned as a preceptor for paramedic students from this program?     </t>
  </si>
  <si>
    <t>6.  How often do you precept paramedic students?</t>
  </si>
  <si>
    <t xml:space="preserve">7.  What is your average patient call volume per shift?   </t>
  </si>
  <si>
    <t xml:space="preserve">8.  Do you have a paramedic student from this program for multiple shifts and if so how many shifts during the field internship?  </t>
  </si>
  <si>
    <t>9.  Describe the training you receive from this program on the expectations of a preceptor and the student evaluation process.</t>
  </si>
  <si>
    <t xml:space="preserve">10. Describe what you do with a student who is assigned to you: orientation, skills, drills, and evaluations.   </t>
  </si>
  <si>
    <t xml:space="preserve">11. What student shift evaluation system does this program use?   </t>
  </si>
  <si>
    <t xml:space="preserve">12. How do you know if a student has a successful team lead?  </t>
  </si>
  <si>
    <t xml:space="preserve">       How is this defined by the program?</t>
  </si>
  <si>
    <t xml:space="preserve">       What if the student is beginning and has the preceptor coach them through a call?</t>
  </si>
  <si>
    <t xml:space="preserve">       Is this a successful team lead?</t>
  </si>
  <si>
    <t xml:space="preserve">13. Do you complete an evaluation of the student daily?   </t>
  </si>
  <si>
    <t xml:space="preserve">       At major points during the field internship?</t>
  </si>
  <si>
    <t xml:space="preserve">14. Describe your approach to coaching the student during team leads.   </t>
  </si>
  <si>
    <t xml:space="preserve">15. Do you have contact with the Program Director or designee (e.g., instructor) from the program when the students are in field rotations?   </t>
  </si>
  <si>
    <t xml:space="preserve">       How often?</t>
  </si>
  <si>
    <t xml:space="preserve">16. Do you feel that the program seeks and abides by your feedback/evaluation of the student?   </t>
  </si>
  <si>
    <t xml:space="preserve">17. Do you receive evaluation as a preceptor from the student?   </t>
  </si>
  <si>
    <t xml:space="preserve">18. What are the students from this program particularly good at (strengths of the program)?   </t>
  </si>
  <si>
    <t xml:space="preserve">19. What needs improvement?   </t>
  </si>
  <si>
    <t>1.  As a member of the advisory committee, do you receive an agenda before the meeting so you can come prepared to discuss topics?</t>
  </si>
  <si>
    <t xml:space="preserve">2.  Are members asked if they have agenda items they want placed on the agenda for discussion?   </t>
  </si>
  <si>
    <t xml:space="preserve">3.  How often do you meet? </t>
  </si>
  <si>
    <t>4.  Who is the chair of the group?</t>
  </si>
  <si>
    <t xml:space="preserve">       Does someone take minutes?</t>
  </si>
  <si>
    <t xml:space="preserve">       Do you get minutes?</t>
  </si>
  <si>
    <t xml:space="preserve">5.  How does the advisory committee review program goals and learning domains?     </t>
  </si>
  <si>
    <t xml:space="preserve">      How often does that occur?</t>
  </si>
  <si>
    <t xml:space="preserve">6.  Let’s discuss a goal of the program (site visitors select one). Has this goal been discussed this year?     </t>
  </si>
  <si>
    <t>7.  Are your recommendations listened to and accepted??</t>
  </si>
  <si>
    <t xml:space="preserve">      If not, are you given an explanation of why they were not accepted?</t>
  </si>
  <si>
    <t>8.   What are the programs strengths/limitations?</t>
  </si>
  <si>
    <t>9.   Do you review the statistics of the program, i.e., attrition rates, percentage of first time pass rates, job placement, and/or graduate and 
       employer surveys?</t>
  </si>
  <si>
    <t xml:space="preserve">      Do you review an resource assessment matrix annually?</t>
  </si>
  <si>
    <t>10.  Does the Program Director communicate with you when there is a potentially critical problem within the program at Advisory Committee 
        meetings?</t>
  </si>
  <si>
    <t xml:space="preserve">11.  Do the program’s goals and learning domains serve the needs of the local communities of interest?  </t>
  </si>
  <si>
    <t>12.  If you could change one thing about the program, what would it be?</t>
  </si>
  <si>
    <r>
      <t xml:space="preserve">13.  How’s the food that’s served at the Advisory Committee meetings? </t>
    </r>
    <r>
      <rPr>
        <i/>
        <sz val="14"/>
        <color theme="1"/>
        <rFont val="Calibri"/>
        <family val="2"/>
        <scheme val="minor"/>
      </rPr>
      <t>(Aha! You do read these questions!)</t>
    </r>
  </si>
  <si>
    <t>Summation Conference Script</t>
  </si>
  <si>
    <r>
      <t xml:space="preserve">Note to Site Visit Team:  </t>
    </r>
    <r>
      <rPr>
        <sz val="14"/>
        <color rgb="FF0070C0"/>
        <rFont val="Calibri"/>
        <family val="2"/>
        <scheme val="minor"/>
      </rPr>
      <t>Please read this script at the Summation Conference.  If not your style, ensure the key points are covered.</t>
    </r>
  </si>
  <si>
    <t>[Following your thank you for the hospitality and consideration shown to the on-site review team, please read the following:</t>
  </si>
  <si>
    <t>As site visitors for the CoAEMSP, a Committee on Accreditation of CAAHEP, we understand that information  has  been  made  available  to  us  about  the  program,  institution,  and  faculty.    We agree to respect and protect this information.  All discussions and written information provided prior to, during, and after the site visit will remain confidential.</t>
  </si>
  <si>
    <r>
      <t xml:space="preserve">Based on  the information gathered during  this on-site  review, we have identified  the  following program strengths:
    </t>
    </r>
    <r>
      <rPr>
        <i/>
        <sz val="14"/>
        <color rgb="FF0070C0"/>
        <rFont val="Calibri"/>
        <family val="2"/>
        <scheme val="minor"/>
      </rPr>
      <t>[Read the Strengths listed.]</t>
    </r>
  </si>
  <si>
    <r>
      <t xml:space="preserve">Based on  the information gathered during  this on-site  review, we have identified  the  following deficiencies:
    </t>
    </r>
    <r>
      <rPr>
        <i/>
        <sz val="14"/>
        <color rgb="FF0070C0"/>
        <rFont val="Calibri"/>
        <family val="2"/>
        <scheme val="minor"/>
      </rPr>
      <t>[State the Standard and the Rationale for each of the program deficiencies listed.]</t>
    </r>
  </si>
  <si>
    <r>
      <t xml:space="preserve">We have noted the following Suggestions for Enhancement:
    </t>
    </r>
    <r>
      <rPr>
        <i/>
        <sz val="14"/>
        <color rgb="FF0070C0"/>
        <rFont val="Calibri"/>
        <family val="2"/>
        <scheme val="minor"/>
      </rPr>
      <t>[Read the Suggestions for Enhancement listed.]</t>
    </r>
  </si>
  <si>
    <r>
      <t xml:space="preserve">Lastly, we have the following Additonal Comments:
    </t>
    </r>
    <r>
      <rPr>
        <i/>
        <sz val="14"/>
        <color rgb="FF0070C0"/>
        <rFont val="Calibri"/>
        <family val="2"/>
        <scheme val="minor"/>
      </rPr>
      <t>[Read the Additonal Comments listed.]</t>
    </r>
  </si>
  <si>
    <t>Do you have any questions regarding the process?</t>
  </si>
  <si>
    <t>I,  as  Team  Chair,  will  submit  a  Site  Visit  Report  to  the  CoAEMSP  Executive  Office  within  five working days.  The Executive Office will draft a concise Findings Letter and send it along with the Site  Visit  Report  to  the  Program  Director.    Included  with  the  Report  will  be  Suggested 
Documentation that the program will be expected to provide to address the citations.</t>
  </si>
  <si>
    <t>The program will have 14 days  to  respond  to  the  factual accuracy of  the  report.  The  response should  include  a  cover  letter  clearly  identifying  any  errors  of  fact  and  the  documentation provided during the visit that verifies the correct information.</t>
  </si>
  <si>
    <r>
      <t xml:space="preserve">In  addition,  the  program may  submit </t>
    </r>
    <r>
      <rPr>
        <b/>
        <i/>
        <sz val="14"/>
        <color theme="1"/>
        <rFont val="Calibri"/>
        <family val="2"/>
        <scheme val="minor"/>
      </rPr>
      <t>new</t>
    </r>
    <r>
      <rPr>
        <i/>
        <sz val="14"/>
        <color theme="1"/>
        <rFont val="Calibri"/>
        <family val="2"/>
        <scheme val="minor"/>
      </rPr>
      <t xml:space="preserve"> information  by  the  deadline  stated in  the Executive Office  communication  to  address  any  citations.    The  program  is  not  required  to  respond  to “Recommendations” or “Additional Comments” listed in the final report.</t>
    </r>
  </si>
  <si>
    <t xml:space="preserve">Following  the  Executive  Office  deadline  and  based  on  review  of  all  relevant  information,  the CoAEMSP Board of Directors will consider the program’s documentation and response at its next scheduled meeting.  CoAEMSP will meet on ___________.   If  the  program  holds  Continuing Accreditation,  the  possible  status  recommendations  include:    Continuing  Accreditation  or Probationary Accreditation. </t>
  </si>
  <si>
    <t>The recommendation  formulated by CoAEMSP will be  forwarded to CAAHEP  for its deliberation and action.  CAAHEP usually meets for accreditation actions 6 times per year, every other month, starting in January.</t>
  </si>
  <si>
    <t>The  notification  of  the  program’s  status  of  public  recognition,  including  the  due  date  for  a Progress  Report,  if  applicable,  will  be  issued  by  CAAHEP.    The  program  must  submit documentation  to  the  CoAEMSP  Executive  Office  addressing  each  citation  to  substantiate compliance  with  the  Standards  no  later  than  the  CAAHEP-specified  due  date.    The  program should contact the Executive Office for any clarification.</t>
  </si>
  <si>
    <t xml:space="preserve">*  Thank program for hospitality, openness to the thorough evaluation and to your suggestions, etc., if appropriate.  Usually it is!  </t>
  </si>
  <si>
    <t xml:space="preserve">*  Briefly review the process and tell them where we are:  giving the unofficial report.  Explain the unofficial Site Visit Report will be sent to the 
    CoAEMSP Executive Office within the next week. </t>
  </si>
  <si>
    <t>*  The program will receive the official Findings Letter and Site Visit Report within 60 days. The program will then have 14 days to agree to the 
    factual accuracy or to allege factual inaccuracies with supporting documentation.</t>
  </si>
  <si>
    <t>*  Read the closing statement on the Site Visit Report.</t>
  </si>
  <si>
    <t xml:space="preserve">*  Give the unofficial report—both strengths (and elaborate, this is the time for the program personnel to be complimented, if appropriate) and potential citations.  If there are specific statements that are particularly complimentary from students or others, pass that on.  Hopefully you will have had time previously to go over the potential citations thoroughly with Program Director and show them the Standard and discuss methods of correcting.  If you have done that then you won’t need to go over all that in the group meeting.  </t>
  </si>
  <si>
    <t>*  If there are numerous citations you can mention that some of them are fairly simple to correct while others may take further discussion and 
    planning.  Some program directors have made corrections or plans overnight and you can mention that the program is already on their way to 
    making those changes.</t>
  </si>
  <si>
    <t>*  Also present the other recommendations briefly and explain if needed.</t>
  </si>
  <si>
    <t xml:space="preserve">        Many thanks to the individuals who shared their time and talents with developing these questions: Linda Anderson, Leaugeay Barnes, 
        Marjorie Bowers, Deb Cason, Bryan Ericson, Carol Ferguson, Marie Gospodareck, Sandra Hartley, John Karduck, Jeff McDonald, 
        Karen Pickard, Tom Platt, Tammy Samarripa, Patricia Tritt, and Doug York.</t>
  </si>
  <si>
    <t xml:space="preserve">a. Review of the CV of the medical director and associate medical director and assistant medical director(s), if applicable (See 
    Appendic C of the self studies). </t>
  </si>
  <si>
    <t>Disclaimer For Exit Summation
Site Visitors, you must read the following disclaimer statement at the beginning of the Exit Summation:</t>
  </si>
  <si>
    <t>“Site visitors do not make an accreditation recommendation nor do they imply what CoAEMSP’s recommendation might be. The program will be required to respond to the accuracy of the findings of the site visit at a later date. The CoAEMSP Board may add, delete, modify or request clarification to the site visit summation in its Findings Letter, which is sent to the program following this site visit. CoAEMSP bases its recommendation to CAAHEP on the accreditation record of the program compiled during this review, which includes the Self Study Report, the Site Visit Report, the Findings Letter, and the program’s response to the Findings Letter. The Commission on Accreditation of Allied Health Education Programs (CAAHEP) determines the final status of public recognition. These are our [site visitors’] impressions of the strengths and potential Standards violations of the program…”</t>
  </si>
  <si>
    <r>
      <rPr>
        <b/>
        <sz val="14"/>
        <color theme="0"/>
        <rFont val="Calibri"/>
        <family val="2"/>
        <scheme val="minor"/>
      </rPr>
      <t xml:space="preserve">Strengths, Potential </t>
    </r>
    <r>
      <rPr>
        <b/>
        <i/>
        <sz val="14"/>
        <color theme="0"/>
        <rFont val="Calibri"/>
        <family val="2"/>
        <scheme val="minor"/>
      </rPr>
      <t>Standards</t>
    </r>
    <r>
      <rPr>
        <b/>
        <sz val="14"/>
        <color theme="0"/>
        <rFont val="Calibri"/>
        <family val="2"/>
        <scheme val="minor"/>
      </rPr>
      <t xml:space="preserve"> Violation &amp; Recommendations</t>
    </r>
  </si>
  <si>
    <t>Complete the “Reader” information below, then email the completed form to both:</t>
  </si>
  <si>
    <t xml:space="preserve"> lisa@coaemsp.org  </t>
  </si>
  <si>
    <t xml:space="preserve">karen@coaemsp.org </t>
  </si>
  <si>
    <t xml:space="preserve">         and </t>
  </si>
  <si>
    <t>Assistant Medical Director(s) (App O)
[Utilized only with out of state sites]</t>
  </si>
  <si>
    <t>Verified by Advisory Committee Minutes</t>
  </si>
  <si>
    <r>
      <t xml:space="preserve">Overall verification by Medical Director of duties </t>
    </r>
    <r>
      <rPr>
        <sz val="11"/>
        <rFont val="Calibri"/>
        <family val="2"/>
        <scheme val="minor"/>
      </rPr>
      <t>2, 3, and 4 for all program graduates, regardless of location</t>
    </r>
  </si>
  <si>
    <t xml:space="preserve">    c. Curriculum (Team Leads)    </t>
  </si>
  <si>
    <t>a.</t>
  </si>
  <si>
    <t>b</t>
  </si>
  <si>
    <t>c.</t>
  </si>
  <si>
    <t>d.</t>
  </si>
  <si>
    <t>e.</t>
  </si>
  <si>
    <t>f.</t>
  </si>
  <si>
    <t>g.</t>
  </si>
  <si>
    <t>h.</t>
  </si>
  <si>
    <t>i.</t>
  </si>
  <si>
    <t>j.</t>
  </si>
  <si>
    <t>k.</t>
  </si>
  <si>
    <t>l.</t>
  </si>
  <si>
    <t>m.</t>
  </si>
  <si>
    <t>n.</t>
  </si>
  <si>
    <t>o.</t>
  </si>
  <si>
    <t>Rationale</t>
  </si>
  <si>
    <t>PRESENT AT EXIT SUMMATION</t>
  </si>
  <si>
    <t>List the names and their titles of those present at the summation conference</t>
  </si>
  <si>
    <t>Title</t>
  </si>
  <si>
    <t>Name / Credential</t>
  </si>
  <si>
    <t>SIGNATURES OF SITE VISIT TEAM MEMBERS</t>
  </si>
  <si>
    <t xml:space="preserve">Site Visit Report prepared by:   </t>
  </si>
  <si>
    <t>Printed Name</t>
  </si>
  <si>
    <t>Phone Number</t>
  </si>
  <si>
    <t>Email</t>
  </si>
  <si>
    <r>
      <t xml:space="preserve">This is an </t>
    </r>
    <r>
      <rPr>
        <b/>
        <i/>
        <sz val="11"/>
        <rFont val="Arial"/>
        <family val="2"/>
      </rPr>
      <t>UNOFFICIAL</t>
    </r>
    <r>
      <rPr>
        <i/>
        <sz val="11"/>
        <rFont val="Arial"/>
        <family val="2"/>
      </rPr>
      <t xml:space="preserve"> copy of the report. Only the Summary of Findings should be left with the Program Director. The Program will receive an </t>
    </r>
    <r>
      <rPr>
        <b/>
        <i/>
        <sz val="11"/>
        <rFont val="Arial"/>
        <family val="2"/>
      </rPr>
      <t>OFFICIAL</t>
    </r>
    <r>
      <rPr>
        <i/>
        <sz val="11"/>
        <rFont val="Arial"/>
        <family val="2"/>
      </rPr>
      <t xml:space="preserve"> copy of the Site Visit Report and a Findings Letter within 4 to 6 months of the site visit. The Findings Letter will be the official document listing the strengths, citations, and recommendations that the program must respond to for factual accuracy.</t>
    </r>
  </si>
  <si>
    <t xml:space="preserve">                                </t>
  </si>
  <si>
    <t>Standard II.A. Program Goals &amp; Outcomes</t>
  </si>
  <si>
    <t>Standard II.C. Minimum Expectations</t>
  </si>
  <si>
    <t>Standard III.A.1. Program Resources</t>
  </si>
  <si>
    <t>Current education standard</t>
  </si>
  <si>
    <t>Standard II.B. Goals &amp; Learning Domains</t>
  </si>
  <si>
    <t>Standard III.A.2. Hosp/Clinic &amp; Field Intern Affils</t>
  </si>
  <si>
    <t>Standard I.A.1. Post-secondary Inst</t>
  </si>
  <si>
    <t>Standard I.C. Resposibilities of Sponsor</t>
  </si>
  <si>
    <t>Standard III.B.5.a. Faculty/Inst Staff Responsibilities</t>
  </si>
  <si>
    <t>Standard III.B.6.a. Lead Instructor Responsibilities</t>
  </si>
  <si>
    <t>Standard III.C.1. Curriculum (Sequence)</t>
  </si>
  <si>
    <t>Standard III.C.2. Curriculum (Tracking)</t>
  </si>
  <si>
    <t>Standard III.C.3. Curriculum (Team Leads)</t>
  </si>
  <si>
    <t>Standard III.D. Resource Assessment</t>
  </si>
  <si>
    <t>Standard IV.A.1. Stud Eval - Frequency &amp; Purpose</t>
  </si>
  <si>
    <t>Standard IV.B.1. Outcomes Assessment</t>
  </si>
  <si>
    <t>Standard V.B. Lawful &amp; Non-discrim Practices</t>
  </si>
  <si>
    <t>Standard V.C. Safeguards</t>
  </si>
  <si>
    <t>Standard V.D. Student Records</t>
  </si>
  <si>
    <t>Standard V.E. Substantive Change</t>
  </si>
  <si>
    <t>Standard V.F. Agreements</t>
  </si>
  <si>
    <r>
      <t xml:space="preserve">List all strenghts and potential </t>
    </r>
    <r>
      <rPr>
        <i/>
        <sz val="11"/>
        <color theme="1"/>
        <rFont val="Calibri"/>
        <family val="2"/>
        <scheme val="minor"/>
      </rPr>
      <t>Standards</t>
    </r>
    <r>
      <rPr>
        <sz val="11"/>
        <color theme="1"/>
        <rFont val="Calibri"/>
        <family val="2"/>
        <scheme val="minor"/>
      </rPr>
      <t xml:space="preserve"> violations.  Potential </t>
    </r>
    <r>
      <rPr>
        <i/>
        <sz val="11"/>
        <color theme="1"/>
        <rFont val="Calibri"/>
        <family val="2"/>
        <scheme val="minor"/>
      </rPr>
      <t>Standards</t>
    </r>
    <r>
      <rPr>
        <sz val="11"/>
        <color theme="1"/>
        <rFont val="Calibri"/>
        <family val="2"/>
        <scheme val="minor"/>
      </rPr>
      <t xml:space="preserve"> violations include any areas listed as "Not Met".  All potential </t>
    </r>
    <r>
      <rPr>
        <i/>
        <sz val="11"/>
        <color theme="1"/>
        <rFont val="Calibri"/>
        <family val="2"/>
        <scheme val="minor"/>
      </rPr>
      <t>Standards</t>
    </r>
    <r>
      <rPr>
        <sz val="11"/>
        <color theme="1"/>
        <rFont val="Calibri"/>
        <family val="2"/>
        <scheme val="minor"/>
      </rPr>
      <t xml:space="preserve"> violations must be identified by the appropriate </t>
    </r>
    <r>
      <rPr>
        <i/>
        <sz val="11"/>
        <color theme="1"/>
        <rFont val="Calibri"/>
        <family val="2"/>
        <scheme val="minor"/>
      </rPr>
      <t>Standard</t>
    </r>
    <r>
      <rPr>
        <sz val="11"/>
        <color theme="1"/>
        <rFont val="Calibri"/>
        <family val="2"/>
        <scheme val="minor"/>
      </rPr>
      <t xml:space="preserve">.  Include all potential </t>
    </r>
    <r>
      <rPr>
        <i/>
        <sz val="11"/>
        <color theme="1"/>
        <rFont val="Calibri"/>
        <family val="2"/>
        <scheme val="minor"/>
      </rPr>
      <t>Standards</t>
    </r>
    <r>
      <rPr>
        <sz val="11"/>
        <color theme="1"/>
        <rFont val="Calibri"/>
        <family val="2"/>
        <scheme val="minor"/>
      </rPr>
      <t xml:space="preserve"> violations identified in the body of the report.  The Summary of Findings tab is the only documentation that will be left with the program at the Exit Summation. </t>
    </r>
  </si>
  <si>
    <r>
      <rPr>
        <b/>
        <i/>
        <sz val="12"/>
        <color theme="1"/>
        <rFont val="Calibri"/>
        <family val="2"/>
        <scheme val="minor"/>
      </rPr>
      <t>Standard</t>
    </r>
    <r>
      <rPr>
        <b/>
        <sz val="12"/>
        <color theme="1"/>
        <rFont val="Calibri"/>
        <family val="2"/>
        <scheme val="minor"/>
      </rPr>
      <t xml:space="preserve"> Reference</t>
    </r>
  </si>
  <si>
    <t xml:space="preserve">             Standard V. 
            Fair Practices</t>
  </si>
  <si>
    <t>Additional Comments</t>
  </si>
  <si>
    <t>SUMMARY OF FINDINGS</t>
  </si>
  <si>
    <t>Continuous quality review and improvement of the educational program</t>
  </si>
  <si>
    <t xml:space="preserve">Administration, organization, supervision of the educational program </t>
  </si>
  <si>
    <t>Orientation/training and supervision of clinical and field internship preceptors</t>
  </si>
  <si>
    <t>III.B.1.a.7)</t>
  </si>
  <si>
    <t>Standard III.B.5.b. Faculty/Inst Staff Responsibilities</t>
  </si>
  <si>
    <t>Walt Stoy, PhD, EMT-P</t>
  </si>
  <si>
    <t>Lance Villers, PhD, LP</t>
  </si>
  <si>
    <t>Douglas K York, NRP, PS</t>
  </si>
  <si>
    <t>Brian Hendrickson, MS, EMT-P</t>
  </si>
  <si>
    <t>Donna G Tidwell, MS, RN, EMT-P</t>
  </si>
  <si>
    <t>Frank Mineo, PhD, EMT-P</t>
  </si>
  <si>
    <t>John C Cook, MBA, NRP</t>
  </si>
  <si>
    <t>Joseph Mistovich, MEd, NRP</t>
  </si>
  <si>
    <t>Linda V Anderson, BSN, RN</t>
  </si>
  <si>
    <t>Marie S Gospodareck, MA, NRP</t>
  </si>
  <si>
    <t>Michael Miller, EdD, RN, NRP</t>
  </si>
  <si>
    <t>Patricia Tritt, RN, MA</t>
  </si>
  <si>
    <t>Sandra Hartley, MS, EMT-P</t>
  </si>
  <si>
    <t>Scott Jones, MBA, EMT-P</t>
  </si>
  <si>
    <t>Tammy Samarripa, MPH, EMT-P</t>
  </si>
  <si>
    <t>William Raynovich, EdD, MPH, NRP</t>
  </si>
  <si>
    <t>Charles H Morton, BS, EMT-P</t>
  </si>
  <si>
    <t>Charles Sowerbrower, MEd, NRP, CCP-C</t>
  </si>
  <si>
    <t>David Becker, MA, EMT-P</t>
  </si>
  <si>
    <t>David Cauthen, PsyD, EMT-P, IC</t>
  </si>
  <si>
    <t>Jackilyn E Williams, RN, MSN</t>
  </si>
  <si>
    <t>Jason Hemler, MS, EMT-P</t>
  </si>
  <si>
    <t>Nerina J Stepanovsky, PhD, MSN, RN, EMT-P</t>
  </si>
  <si>
    <t>Scott Corcoran, MS, CIC, AEMT-P</t>
  </si>
  <si>
    <t>Vincent Parker, MSEd, EMT-P</t>
  </si>
  <si>
    <t>Checking this box constitutes an electronic signature</t>
  </si>
  <si>
    <t xml:space="preserve">             Interview Questions</t>
  </si>
  <si>
    <r>
      <rPr>
        <b/>
        <sz val="11"/>
        <color theme="1"/>
        <rFont val="Calibri"/>
        <family val="2"/>
        <scheme val="minor"/>
      </rPr>
      <t>Make known to applicants and students:</t>
    </r>
    <r>
      <rPr>
        <sz val="11"/>
        <color theme="1"/>
        <rFont val="Calibri"/>
        <family val="2"/>
        <scheme val="minor"/>
      </rPr>
      <t xml:space="preserve">
          Accreditation status (institutional &amp; 
          programmatic)</t>
    </r>
  </si>
  <si>
    <t xml:space="preserve">          Criteria for successful completion of each 
          program segment &amp; graduation</t>
  </si>
  <si>
    <t>Site Visit Report</t>
  </si>
  <si>
    <t>David Page, MS, NRP</t>
  </si>
  <si>
    <t>Ronald Lawler, BUS, NRP</t>
  </si>
  <si>
    <t>Thomas Brazelton III, MD, MPH, FAAP</t>
  </si>
  <si>
    <r>
      <t xml:space="preserve">                                                 Hover to see comment ==&gt;
             Site Visitors:  Is the program tracking patient 
                                         encounters?            </t>
    </r>
    <r>
      <rPr>
        <b/>
        <sz val="11"/>
        <color rgb="FFFFB7B7"/>
        <rFont val="Calibri"/>
        <family val="2"/>
        <scheme val="minor"/>
      </rPr>
      <t xml:space="preserve">. </t>
    </r>
    <r>
      <rPr>
        <b/>
        <sz val="11"/>
        <color rgb="FFC00000"/>
        <rFont val="Calibri"/>
        <family val="2"/>
        <scheme val="minor"/>
      </rPr>
      <t xml:space="preserve">                       
</t>
    </r>
  </si>
  <si>
    <t>Results reflected in the reviews &amp; timely revision of program</t>
  </si>
  <si>
    <t xml:space="preserve">          Technical standards</t>
  </si>
  <si>
    <t xml:space="preserve">         Does the program utilize the Associate MD position?</t>
  </si>
  <si>
    <r>
      <t xml:space="preserve">2015 CAAHEP </t>
    </r>
    <r>
      <rPr>
        <b/>
        <i/>
        <sz val="20"/>
        <color theme="0"/>
        <rFont val="Arial"/>
        <family val="2"/>
      </rPr>
      <t>Standards &amp; Guidelines</t>
    </r>
  </si>
  <si>
    <t xml:space="preserve">         Does the program utilize the Assistant MD position?</t>
  </si>
  <si>
    <t xml:space="preserve">         Does the program utilize the Lead Instructor position?</t>
  </si>
  <si>
    <t>NA should only be selected for programs seeking Initial Accreditation</t>
  </si>
  <si>
    <t xml:space="preserve">NA should only be selected for programs seeking Initial Accreditation  </t>
  </si>
  <si>
    <r>
      <t xml:space="preserve">2015 CAAHEP </t>
    </r>
    <r>
      <rPr>
        <b/>
        <i/>
        <sz val="22"/>
        <color theme="0"/>
        <rFont val="Arial"/>
        <family val="2"/>
      </rPr>
      <t>Standards &amp; Guidelines</t>
    </r>
  </si>
  <si>
    <r>
      <t xml:space="preserve">2. All POTENTIAL </t>
    </r>
    <r>
      <rPr>
        <b/>
        <i/>
        <sz val="14"/>
        <color theme="1"/>
        <rFont val="Calibri"/>
        <family val="2"/>
        <scheme val="minor"/>
      </rPr>
      <t>STANDARDS</t>
    </r>
    <r>
      <rPr>
        <b/>
        <sz val="14"/>
        <color theme="1"/>
        <rFont val="Calibri"/>
        <family val="2"/>
        <scheme val="minor"/>
      </rPr>
      <t xml:space="preserve"> VIOLATIONS noted in the Site Visit Findings tab of this report are listed below along with the 
     </t>
    </r>
    <r>
      <rPr>
        <b/>
        <i/>
        <sz val="14"/>
        <color theme="1"/>
        <rFont val="Calibri"/>
        <family val="2"/>
        <scheme val="minor"/>
      </rPr>
      <t>Standard</t>
    </r>
    <r>
      <rPr>
        <b/>
        <sz val="14"/>
        <color theme="1"/>
        <rFont val="Calibri"/>
        <family val="2"/>
        <scheme val="minor"/>
      </rPr>
      <t xml:space="preserve"> heading and a rationale why it is NOT met.  The Site Visit Team should include any further comments in the
     'Additional Comments' column. 
     </t>
    </r>
    <r>
      <rPr>
        <sz val="11"/>
        <color rgb="FFC00000"/>
        <rFont val="Calibri"/>
        <family val="2"/>
        <scheme val="minor"/>
      </rPr>
      <t xml:space="preserve">Row heights should auto adjust; however if they do not, the row height can be manually adjusted by placing the cursor over the row line and 'pulling' the row
       down.  For empty rows, highlight them, right click, and choose hide.  Do not delete any rows because if a citation needs to be added, the row will no longer 
       be available.  </t>
    </r>
  </si>
  <si>
    <r>
      <t xml:space="preserve">1. List the STRENGTHS of the program
     </t>
    </r>
    <r>
      <rPr>
        <sz val="11"/>
        <color rgb="FFC00000"/>
        <rFont val="Calibri"/>
        <family val="2"/>
        <scheme val="minor"/>
      </rPr>
      <t xml:space="preserve">Row heights should auto adjust; however if they do not, the row height can be manually adjusted by 'pulling' the row down.   For empty rows, highlight them,
       right click, and choose hide.  Do not delete any rows because they cannot be reinserted.  </t>
    </r>
  </si>
  <si>
    <t>b.</t>
  </si>
  <si>
    <t>Capstone Field internship provides opportunity to serve as team leader in a variety of ALS situations</t>
  </si>
  <si>
    <r>
      <t xml:space="preserve">3. RECOMMENDATIONS that may not reflect Standards violations, but the program is encouraged to consider
     </t>
    </r>
    <r>
      <rPr>
        <sz val="11"/>
        <color rgb="FFC00000"/>
        <rFont val="Calibri"/>
        <family val="2"/>
        <scheme val="minor"/>
      </rPr>
      <t xml:space="preserve">Row heights should auto adjust; however if they do not, the row height can be manually adjusted by 'pulling' the row down.   For empty rows, highlight them,
       right click, and choose hide.  Do not delete any rows because they cannot be reinserted.  </t>
    </r>
  </si>
  <si>
    <t>Appropriate sequence of classroom, laboratory, clinical, &amp; field internship experience, and capstone field internship activities</t>
  </si>
  <si>
    <t>Review &amp; approval the instruments and processes used to evaluate students in didactic, laboratory, clinical, and capstone field internship</t>
  </si>
  <si>
    <t>Team Member (if applicable):</t>
  </si>
  <si>
    <t>Possible Evidence May Include - OR -
Additional Evidence Reviewed</t>
  </si>
  <si>
    <t>Rationale for "Not Met" OR Comment if 
Consideration - OR - Clarification is Needed</t>
  </si>
  <si>
    <t>Evidence of completion of orientation
program by each preceptor, topics include: 
       Purposes of the student rotation
       Minimum competencies, skills, and behaviors
       Evaluation tools used by the program  
      Criteria of evaluation for grading students
     Contact information for the program, 
     Minimum number of required team leads
     Program’s definition of team lead.</t>
  </si>
  <si>
    <t>List of current advisory committee members identifying at least one representative from each required group</t>
  </si>
  <si>
    <t>Advisory committee meeting minutes and attendance from past three (3) years.</t>
  </si>
  <si>
    <t>Published program goal(s) in program promotional materials, student handbook, advisory committee minutes, and/or other areas.</t>
  </si>
  <si>
    <t>Interview with clinical / preceptors field internship preceptors</t>
  </si>
  <si>
    <t>Evidence of Advisory Committee Minutes</t>
  </si>
  <si>
    <t>Completed Appendix G</t>
  </si>
  <si>
    <t>Teaching and administrative workload assignments</t>
  </si>
  <si>
    <t>Evidence that Program Director is responsible for: 
     Course scheduling
     Teaching assignments
     Evaluations
     Testing
     Curriculum review &amp; revision
     Evaluation of faculty &amp; instructors
     Budgeting
     Student records</t>
  </si>
  <si>
    <t>Verified by signature on Appendix G</t>
  </si>
  <si>
    <t>Review of survey instruments</t>
  </si>
  <si>
    <t>Communicates with Program Director on a regular basis which may include:
        Checklist sign offs
        Email
        Meeting notes</t>
  </si>
  <si>
    <t>Completed Appendix D - Program Course Requirements Table</t>
  </si>
  <si>
    <t>Documentation demonstrating the comparison of program curriculum with the latest National EMS Education Standards</t>
  </si>
  <si>
    <t>Written course descriptions for all required courses in the curriculum, course syllabi, learning outcomes, evaluation procedures to measure student competency</t>
  </si>
  <si>
    <t>Approval of Medical Director (e.g., signed letter, email correspondence) and endorsement by Advisory Committee (e.g., minutes)</t>
  </si>
  <si>
    <t xml:space="preserve">Completion of Appendix G     </t>
  </si>
  <si>
    <t xml:space="preserve">Documentation of tracking team leads for each student    </t>
  </si>
  <si>
    <t>Raw surveys administered to all students and personnel at least annually</t>
  </si>
  <si>
    <t>Advisory committee meeting minutes</t>
  </si>
  <si>
    <t>Completed Terminal Competency Forms</t>
  </si>
  <si>
    <t>Reviewed implemented changes based on analysis and action plan</t>
  </si>
  <si>
    <t xml:space="preserve">Reviewed Annual Report </t>
  </si>
  <si>
    <t xml:space="preserve">Validate outcomes in the annual report match outcomes reported on the sponsor's (program) website.   </t>
  </si>
  <si>
    <t>Reviewed college catalog, policies and procedures (institutional and/or program)</t>
  </si>
  <si>
    <t>Note: All of V.A.2 and V.A.3 items may appear in one or more of the following documents:</t>
  </si>
  <si>
    <t xml:space="preserve">    c. Curriculum (Set and Require Minimum Numbers)    </t>
  </si>
  <si>
    <t>Please Select</t>
  </si>
  <si>
    <t>I.A.1-Post-secondary</t>
  </si>
  <si>
    <t>I.A.2.-Foreign post-secondary</t>
  </si>
  <si>
    <t>I.A.3.-Hospital Clinical or Medical Center</t>
  </si>
  <si>
    <t xml:space="preserve">                 For empty rows, highlight them, right click, and choose hide.  Do not delete any rows.  </t>
  </si>
  <si>
    <t>I.A.4-Governmental</t>
  </si>
  <si>
    <t>I.A.5-Branch of US Armed Forces</t>
  </si>
  <si>
    <t>I.B.-Consortium-w/(I.A) College</t>
  </si>
  <si>
    <t>I.B.-Consortium-w/(I.A) Hospital</t>
  </si>
  <si>
    <t>I.B.-Consortium-w/(I.A) Government</t>
  </si>
  <si>
    <t>Inactive</t>
  </si>
  <si>
    <t>Eve Kwiatkowski, BS, NRP</t>
  </si>
  <si>
    <t>Joey Thompson, MEd, EMT-P</t>
  </si>
  <si>
    <t>Jonathan Willoughby, MEd, NRP</t>
  </si>
  <si>
    <t>Karen Barker, EdD, RN, EMT-P</t>
  </si>
  <si>
    <t>Maia Dorsett, MD, PhD</t>
  </si>
  <si>
    <t>Philip Merck, MBA, NRP</t>
  </si>
  <si>
    <t>Tracey Franklin, BA, NRP</t>
  </si>
  <si>
    <t>Standard III.B. Personnel</t>
  </si>
  <si>
    <t>Standard III.B.1.a.1. PD Responsibilities</t>
  </si>
  <si>
    <t>Standard III.B.1.a.2. PD Responsibilities</t>
  </si>
  <si>
    <t>Standard III.B.1.a.3. PD Responsibilities</t>
  </si>
  <si>
    <t>Standard III.B.1.a.4. PD Responsibilities</t>
  </si>
  <si>
    <t>Standard III.B. 1.a.5. PD Responsibilities</t>
  </si>
  <si>
    <t>Standard III.B.1.a.6. PD Responsibilities</t>
  </si>
  <si>
    <t>Standard III.B.1.a.7. PD Responsibilities</t>
  </si>
  <si>
    <t>Standard III.B.1.b.1. PD Qualifications</t>
  </si>
  <si>
    <t>Standard III.B.1.b.2. PD Qualifications</t>
  </si>
  <si>
    <t>Standard III.B.1.b.3. PD Qualifications</t>
  </si>
  <si>
    <t>Standard III.B.1.b.4. PD Qualifications</t>
  </si>
  <si>
    <t>Standard III.B.1.b.5. PD Qualifications</t>
  </si>
  <si>
    <t>Standard III.B.1.b.6. PD Qualifications</t>
  </si>
  <si>
    <t>Standard III.B.2.a.1. MD Responsibilities</t>
  </si>
  <si>
    <t>Standard III.B.2.a.2. MD Responsibilities</t>
  </si>
  <si>
    <t>Standard III.B.2.a.3. MD Responsibilities</t>
  </si>
  <si>
    <t>Standard III.B.2.a.4. MD Responsibilities</t>
  </si>
  <si>
    <t>Standard III.B.2.a.5. MD Responsibilities</t>
  </si>
  <si>
    <t>Standard III.B.2.a.6. MD Responsibilities</t>
  </si>
  <si>
    <t>Standard III.B.2.a.7. MD Responsibilities</t>
  </si>
  <si>
    <t>Standard III.B.2.a.8. MD Responsibilities</t>
  </si>
  <si>
    <t>Standard III.B.2.b.1. MD Qualifications</t>
  </si>
  <si>
    <t>Standard III.B.2.b.2. MD Qualifications</t>
  </si>
  <si>
    <t>Standard III.B.2.b.3. MD Qualifications</t>
  </si>
  <si>
    <t>Standard III.B.2.b.4. MD Qualifications</t>
  </si>
  <si>
    <t>Standard III.B.3.a.1. Associate MD Responsibilities</t>
  </si>
  <si>
    <t>Standard III.B.3.b.1. Associate MD Qualifications</t>
  </si>
  <si>
    <t>Standard III.B.3.b.2. Associate MD Qualifications</t>
  </si>
  <si>
    <t>Standard III.B.3.b.3. Associate MD Qualifications</t>
  </si>
  <si>
    <t>Standard III.B.3.b.4. Associate MD Qualifications</t>
  </si>
  <si>
    <t>Standard III.B.4.a.1. Assistant MD Responsibilities</t>
  </si>
  <si>
    <t>Standard III.B.4.b.1. Assistant MD Qualifications</t>
  </si>
  <si>
    <t>Standard III.B.4.b.2. Assistant MD Qualifications</t>
  </si>
  <si>
    <t>Standard III.B.4.b.3. Assistant MD Qualifications</t>
  </si>
  <si>
    <t>Standard III.B.4.b.4. Assistant MD Qualifications</t>
  </si>
  <si>
    <t>Standard III.B.6.b.1. Lead Instructor Qualifications</t>
  </si>
  <si>
    <t>Standard III.B.6.b.2. Lead Instructor Qualifications</t>
  </si>
  <si>
    <t>Standard III.B.6.b.3. Lead Instructor Qualifications</t>
  </si>
  <si>
    <t>Standard III.B.6.b.4. Lead Instructor Qualifications</t>
  </si>
  <si>
    <t>Standard III.B.6.b.5. Lead Instructor Qualifications</t>
  </si>
  <si>
    <t>Standard IV.A.2.a. Stud Eval - Documentation</t>
  </si>
  <si>
    <t>Standard IV.A.2.b. Stud Eval - Documentation</t>
  </si>
  <si>
    <t>Standard V.A.1. Publications &amp; Disclosure</t>
  </si>
  <si>
    <t>Standard V.A.2. Publications &amp; Disclosure</t>
  </si>
  <si>
    <t>Standard V.A.3. Publications &amp; Disclosure</t>
  </si>
  <si>
    <t>Standard V.A.4. Publications &amp; Disclosure</t>
  </si>
  <si>
    <t xml:space="preserve">Evidence of periodic assessment &amp; review of evaluations of student, faculty, employer, clinical &amp; field internship sites   </t>
  </si>
  <si>
    <t>Supervision and periodic assessment of clinical and field internship preceptors</t>
  </si>
  <si>
    <t>Executive Analysis of Initial/Continuing Accreditation Self Study Report (ISSR/CSSR)</t>
  </si>
  <si>
    <r>
      <t xml:space="preserve">Site Visitors Please Note:  
The CoAEMSP Site Visit Team no longer leaves a copy of the SV Report with the program.  The Site Visit Team may leave a </t>
    </r>
    <r>
      <rPr>
        <b/>
        <u/>
        <sz val="14"/>
        <color rgb="FFC00000"/>
        <rFont val="Calibri"/>
        <family val="2"/>
        <scheme val="minor"/>
      </rPr>
      <t>paper</t>
    </r>
    <r>
      <rPr>
        <b/>
        <sz val="14"/>
        <color rgb="FFC00000"/>
        <rFont val="Calibri"/>
        <family val="2"/>
        <scheme val="minor"/>
      </rPr>
      <t xml:space="preserve"> copy of the 'Summary of Findings' worksheet ONLY.  Under no circumtances is the report to be emailed to the program.
     </t>
    </r>
  </si>
  <si>
    <t xml:space="preserve">14. When you are in the clinical portion of your course, who do you report to?   </t>
  </si>
  <si>
    <t>Executive Analysis Question/Comment</t>
  </si>
  <si>
    <t>Rick Ellis, MSEDM, NRP</t>
  </si>
  <si>
    <t>Ritu Sahni, MD, MPH, FACEP, FAEM</t>
  </si>
  <si>
    <t>Bill Young, EdD, NRP</t>
  </si>
  <si>
    <t>Bradley E Dean, MA, NRP</t>
  </si>
  <si>
    <t>Chris Caulkins, EdD, MPH, MA, NRP</t>
  </si>
  <si>
    <t>Christopher DeMorse, DHSc, NRP</t>
  </si>
  <si>
    <t>Christopher Metsgar, MBA, MS, NRP, CCEMTP</t>
  </si>
  <si>
    <t>Daniel Benard, MBA, EMT-P, I/C</t>
  </si>
  <si>
    <t>David Becker, MA, EMT-P, EFO</t>
  </si>
  <si>
    <t>Dennis Allin, MD, FACEP, FAAEM</t>
  </si>
  <si>
    <t>Dewey Eric Anderson, MHA, EMT-P</t>
  </si>
  <si>
    <t>Eric Allmon, MSEd, NRP, NCEE</t>
  </si>
  <si>
    <t>Gregory Frailey, DO, FACOEP</t>
  </si>
  <si>
    <t>James Dinsch, MS, NRP, CCEMTP</t>
  </si>
  <si>
    <t>Jerry Findley, MA, LP</t>
  </si>
  <si>
    <t>John Brown, MD, MPA, FACEP, FAEMS</t>
  </si>
  <si>
    <t>John C Cook, EdD, MBA, NRP</t>
  </si>
  <si>
    <t>Kim McKenna, PhD, RN, EMT-P</t>
  </si>
  <si>
    <t>Kristina Long, MPA, NRP</t>
  </si>
  <si>
    <t>Mark Branon, MA, NRP</t>
  </si>
  <si>
    <t>Mark Simpson, MSN, NRP, RN, PHIC</t>
  </si>
  <si>
    <t>Michael Miller, EdD, MS, BSEMS, RN</t>
  </si>
  <si>
    <t>Paul Blusys, MD, FACEP, FAAFP</t>
  </si>
  <si>
    <t>Steven Moyers, EdD, NRP</t>
  </si>
  <si>
    <t>Taylor Ratcliff, MD, FACEP, EMT-P, LP</t>
  </si>
  <si>
    <t>Timothy Reitz, BS, NRP, NCEE</t>
  </si>
  <si>
    <t xml:space="preserve">    (e.g., January 5-7, 20XX)</t>
  </si>
  <si>
    <t>Please Note:  When the site visitors' names do not appear 
                         below, the 'Cover Page' worksheet has not been
                         completed.  Please complete the 'Cover Page'.</t>
  </si>
  <si>
    <t>ISSR/CSSR TABS</t>
  </si>
  <si>
    <t>Organizational Chart</t>
  </si>
  <si>
    <t xml:space="preserve">Course Requirements (Appendix D)                    </t>
  </si>
  <si>
    <t>Assistant MD(s)</t>
  </si>
  <si>
    <t xml:space="preserve">Summary Record                                       </t>
  </si>
  <si>
    <t>STANDARD III: PERSONNEL</t>
  </si>
  <si>
    <t>STANDARD III: AFFILIATES</t>
  </si>
  <si>
    <t>STANDARD III: PRECEPTORS</t>
  </si>
  <si>
    <t>Items 1 thru 25</t>
  </si>
  <si>
    <t>Sponsor Type</t>
  </si>
  <si>
    <t>Ambulance Services</t>
  </si>
  <si>
    <t>Community College</t>
  </si>
  <si>
    <t>Consortium</t>
  </si>
  <si>
    <t>Fire Services</t>
  </si>
  <si>
    <t>Hospital Based</t>
  </si>
  <si>
    <t>Junior College</t>
  </si>
  <si>
    <t>Military</t>
  </si>
  <si>
    <t>Technical College</t>
  </si>
  <si>
    <t>University</t>
  </si>
  <si>
    <t>Vocational School</t>
  </si>
  <si>
    <t>Sponsor Status</t>
  </si>
  <si>
    <t>Federal Government</t>
  </si>
  <si>
    <t>State OEMS Approval</t>
  </si>
  <si>
    <t>Sponsor Award College Credit</t>
  </si>
  <si>
    <t>Articulation Agreement(s)</t>
  </si>
  <si>
    <t>STANDARD II: GOALS</t>
  </si>
  <si>
    <t xml:space="preserve">Advisory Cmte Minutes (3yrs)   </t>
  </si>
  <si>
    <t>STANDARD III: RESOURCES</t>
  </si>
  <si>
    <t>Curriculum Content</t>
  </si>
  <si>
    <t>CoAEMSP Personnel Verification</t>
  </si>
  <si>
    <t>Complete</t>
  </si>
  <si>
    <t>FSV Item</t>
  </si>
  <si>
    <t>SVT Review</t>
  </si>
  <si>
    <t>Answer
/Evidence Provided</t>
  </si>
  <si>
    <t>County/
Municipality</t>
  </si>
  <si>
    <t>State, Cty, or Local Gov't</t>
  </si>
  <si>
    <t>Private - 
For Profit</t>
  </si>
  <si>
    <t>Private - 
Not For Profit</t>
  </si>
  <si>
    <t>Public - 
Not For Profit</t>
  </si>
  <si>
    <t>Type of Completion Award(s)</t>
  </si>
  <si>
    <t>AS Degree</t>
  </si>
  <si>
    <t>BS Degree</t>
  </si>
  <si>
    <t>MS Degree</t>
  </si>
  <si>
    <t>Cert/Diploma</t>
  </si>
  <si>
    <t>AS &amp; BS</t>
  </si>
  <si>
    <t>AS, BS, &amp; MS</t>
  </si>
  <si>
    <t>BS &amp; MS</t>
  </si>
  <si>
    <t>Cert/Diploma 
&amp; AS</t>
  </si>
  <si>
    <t>Cert/Diploma 
&amp; BS</t>
  </si>
  <si>
    <t>Cert/Diploma 
&amp; MS</t>
  </si>
  <si>
    <t>Cert/Diploma, 
AS, &amp; BS</t>
  </si>
  <si>
    <t>Cert/Diploma, 
AS, BS, &amp; MS</t>
  </si>
  <si>
    <t>ACAOM</t>
  </si>
  <si>
    <t>ABHES</t>
  </si>
  <si>
    <t>ACCJC</t>
  </si>
  <si>
    <t>ACCSC</t>
  </si>
  <si>
    <t>ACICS</t>
  </si>
  <si>
    <t>ACGME</t>
  </si>
  <si>
    <t>AHC-USA-NIAHO</t>
  </si>
  <si>
    <t>CAAS</t>
  </si>
  <si>
    <t>COE</t>
  </si>
  <si>
    <t>DEAC</t>
  </si>
  <si>
    <t>HFAP</t>
  </si>
  <si>
    <t>HLC</t>
  </si>
  <si>
    <t>MIEMSS</t>
  </si>
  <si>
    <t>MSCHE</t>
  </si>
  <si>
    <t>MSACS</t>
  </si>
  <si>
    <t>NEASC</t>
  </si>
  <si>
    <t>NCA</t>
  </si>
  <si>
    <t>NWCCU</t>
  </si>
  <si>
    <t>OK Board</t>
  </si>
  <si>
    <t>SACS</t>
  </si>
  <si>
    <t>State - OEMS</t>
  </si>
  <si>
    <t>Joint 
Commission</t>
  </si>
  <si>
    <t>WASC</t>
  </si>
  <si>
    <t>WSCUSC</t>
  </si>
  <si>
    <t>DNV 
Healthcare</t>
  </si>
  <si>
    <t xml:space="preserve">   Proper Advisory Cmte Representation</t>
  </si>
  <si>
    <t xml:space="preserve">   Additional Communities of Interest</t>
  </si>
  <si>
    <t xml:space="preserve">   Advisory Cmte Meets Annually    </t>
  </si>
  <si>
    <t>Action Plan - Students Not Meeting Numbers</t>
  </si>
  <si>
    <t>Reader Returned</t>
  </si>
  <si>
    <t>Exec Dir Returned</t>
  </si>
  <si>
    <t>Staff Sent to Program</t>
  </si>
  <si>
    <t>Program Publication(s)</t>
  </si>
  <si>
    <t>Catalog</t>
  </si>
  <si>
    <t>Program Disclosures</t>
  </si>
  <si>
    <t>Policies &amp; 
Procedures (P&amp;P)</t>
  </si>
  <si>
    <t>Catalog, 
Student Hdbk</t>
  </si>
  <si>
    <t>Student 
Handbook (Hdbk)</t>
  </si>
  <si>
    <t>Catalog, P&amp;P</t>
  </si>
  <si>
    <t>P&amp;P, 
Student Hdbk</t>
  </si>
  <si>
    <t>Catalog, P&amp;P, 
Student Hdbk</t>
  </si>
  <si>
    <t>The site visit team will review student records during the on-site evaluation.</t>
  </si>
  <si>
    <t xml:space="preserve">   Inst. Accreditation Cycle       (i.e., year to year)                </t>
  </si>
  <si>
    <t>CAAHEP Sponsorship Category
(according to Standard IA)</t>
  </si>
  <si>
    <t>Forwarded to Program Director:</t>
  </si>
  <si>
    <t xml:space="preserve">PD Approved </t>
  </si>
  <si>
    <t>MD Approved</t>
  </si>
  <si>
    <t xml:space="preserve">LI(s) Approved </t>
  </si>
  <si>
    <t>Associate MD(s) Approved</t>
  </si>
  <si>
    <t>Assistant MD(s) Approved [out of state]</t>
  </si>
  <si>
    <t>Pending</t>
  </si>
  <si>
    <t>Faculty  (Full time)</t>
  </si>
  <si>
    <t>More than 1 Track Offered; Same Program</t>
  </si>
  <si>
    <t>PD Curriculum Vitae</t>
  </si>
  <si>
    <t>MD Curriculum Vitae</t>
  </si>
  <si>
    <r>
      <t xml:space="preserve">      </t>
    </r>
    <r>
      <rPr>
        <sz val="11"/>
        <rFont val="Calibri"/>
        <family val="2"/>
        <scheme val="minor"/>
      </rPr>
      <t>Responsibilities Form</t>
    </r>
  </si>
  <si>
    <r>
      <t xml:space="preserve">        </t>
    </r>
    <r>
      <rPr>
        <sz val="11"/>
        <rFont val="Calibri"/>
        <family val="2"/>
        <scheme val="minor"/>
      </rPr>
      <t>Responsibilities Form</t>
    </r>
  </si>
  <si>
    <t xml:space="preserve">Medical Director (MD)         </t>
  </si>
  <si>
    <t xml:space="preserve">        Curriculum Vitae(s)</t>
  </si>
  <si>
    <t>Full Time Faculty Table</t>
  </si>
  <si>
    <t>Part Time Faculty Table</t>
  </si>
  <si>
    <t>Summative Evaluations (all 3 domains)</t>
  </si>
  <si>
    <t xml:space="preserve">Terminal Competency Form (1 completed)     </t>
  </si>
  <si>
    <t xml:space="preserve">Summary Tracking                              </t>
  </si>
  <si>
    <t>Additional Reader/Executive Director Comment (if any)</t>
  </si>
  <si>
    <t xml:space="preserve">   Website</t>
  </si>
  <si>
    <t xml:space="preserve">   Recruiting Material(s)</t>
  </si>
  <si>
    <t xml:space="preserve">   Other Publications</t>
  </si>
  <si>
    <t xml:space="preserve">   Institutional Accreditation Status</t>
  </si>
  <si>
    <t xml:space="preserve">   Programmatic Accreditation Statement/Status</t>
  </si>
  <si>
    <t xml:space="preserve">   Publication of Outcomes               </t>
  </si>
  <si>
    <t>~ Please Select ~</t>
  </si>
  <si>
    <t>Clinical/Field Experience Affiliates</t>
  </si>
  <si>
    <t xml:space="preserve">   Out of State Sites Identified</t>
  </si>
  <si>
    <t xml:space="preserve">   Affiliate Data Forms Complete                     </t>
  </si>
  <si>
    <t xml:space="preserve">   Affiliation Agreements (fully executed)               </t>
  </si>
  <si>
    <t>Capstone Field Internship Affiliates</t>
  </si>
  <si>
    <t xml:space="preserve">   Total # of Credits/Contact Hours Required </t>
  </si>
  <si>
    <t xml:space="preserve">   Overall Length of Program (in months)</t>
  </si>
  <si>
    <r>
      <rPr>
        <b/>
        <sz val="11"/>
        <rFont val="Calibri"/>
        <family val="2"/>
        <scheme val="minor"/>
      </rPr>
      <t>Capstone Field Internship Preceptors Trained</t>
    </r>
    <r>
      <rPr>
        <sz val="11"/>
        <rFont val="Calibri"/>
        <family val="2"/>
        <scheme val="minor"/>
      </rPr>
      <t xml:space="preserve">
[all active at each capstone field intern affiliate]</t>
    </r>
  </si>
  <si>
    <t xml:space="preserve">   Total # of Capstone Field Internship Preceptors </t>
  </si>
  <si>
    <t xml:space="preserve">   Maximum Class Size</t>
  </si>
  <si>
    <t>SATELLITE LOCATION(S)</t>
  </si>
  <si>
    <t xml:space="preserve">   Number of Same State Locations </t>
  </si>
  <si>
    <t xml:space="preserve">   Number of Out of State Locations </t>
  </si>
  <si>
    <t>1. Blue shaded rows are section headings.
2. For each element of each Standard, based on evidence presented, indicate if the element of the Standard is:
    • Complete – there is sufficient evidence to demonstrate that the program meets the minimum requirement of that element of the Standard.
    • SVT Review – the program has either:
                      &gt; not demonstrated that it meets that element of the Standard and/or 
                      &gt; there is evidence to show that the program is in violation of that element of the Standard or 
                      &gt; a portion of the element of the Standard is adequate, but a portion of the element does not meet the Standard.  
    • FSV Item – further evidence was required no later than the first day of the site visit.  The program has either:
                      &gt; provided the evidence, Executive Office approved it, and demonstrated that it meets that element of the Standard and/or
                      &gt; the evidence was not provided and there is no evidence the Standard is met 
    • N/A – the item is not applicable and no evidence is required.
    • The site visit team must write a Rationale to document the basis for this finding.</t>
  </si>
  <si>
    <t>3. Check the evidence that was presented. (Not all evidence listed for a given Standard is required to consider it “Met”.)
4. Provide a detailed rationale if a Standard is marked as SVT Review or FSV Item.  The team must state the reason(s) why that element of the Standard is not in compliance.
5. Examples listed in the evidence column are common ways that Standards may be demonstrated as “Complete" (Met). Other mechanisms may be acceptable, and if present, describe in the Rationale/Comments column.</t>
  </si>
  <si>
    <t xml:space="preserve">   Documents Utilized</t>
  </si>
  <si>
    <t>Brief History and Development</t>
  </si>
  <si>
    <t>Title Page Information</t>
  </si>
  <si>
    <t>Both Release Boxes Answered</t>
  </si>
  <si>
    <t>CAAHEP Sponsorship Category:</t>
  </si>
  <si>
    <t xml:space="preserve">   Inst. Accreditation Cycle      (i.e., year to year)</t>
  </si>
  <si>
    <t xml:space="preserve">   Sponsor Award College Credit</t>
  </si>
  <si>
    <t xml:space="preserve">   Sponsor Type</t>
  </si>
  <si>
    <t xml:space="preserve">   Sponsor Status</t>
  </si>
  <si>
    <t xml:space="preserve">   Type of Completion Award(s)                     </t>
  </si>
  <si>
    <t xml:space="preserve">   State OEMS Approval  </t>
  </si>
  <si>
    <t xml:space="preserve">   Articulation Agreement(s)                  </t>
  </si>
  <si>
    <t xml:space="preserve">   Advisory Cmte Minutes (3yrs)    </t>
  </si>
  <si>
    <t xml:space="preserve">      Proper Advisory Cmte Representation</t>
  </si>
  <si>
    <t xml:space="preserve">      Additional Communities of Interest</t>
  </si>
  <si>
    <t xml:space="preserve">      Advisory Cmte Meets Annually</t>
  </si>
  <si>
    <t xml:space="preserve">   Minimum Expected Goal</t>
  </si>
  <si>
    <t xml:space="preserve">   Organizational Chart                        </t>
  </si>
  <si>
    <t xml:space="preserve">   Resource Assessment (3yrs) - at least annually                    </t>
  </si>
  <si>
    <t xml:space="preserve">   Resources sufficient</t>
  </si>
  <si>
    <t xml:space="preserve">   Required Minimum Numbers (Appendix G)                   </t>
  </si>
  <si>
    <t>Required Minimum Numbers (Appendix G)</t>
  </si>
  <si>
    <t xml:space="preserve">   Action Plan - Students Not Meeting Numbers</t>
  </si>
  <si>
    <t xml:space="preserve">   Course Requirements (Appendix D)             </t>
  </si>
  <si>
    <t xml:space="preserve">   More than 1 Track Offered; Same Program</t>
  </si>
  <si>
    <t xml:space="preserve">   Course Sequence</t>
  </si>
  <si>
    <t xml:space="preserve">   Course Syllabi                                  </t>
  </si>
  <si>
    <t xml:space="preserve">   Curriculum Content</t>
  </si>
  <si>
    <t>Job Descriptions</t>
  </si>
  <si>
    <t xml:space="preserve">   PD Curriculum Vitae</t>
  </si>
  <si>
    <t xml:space="preserve">   Program Director (PD)</t>
  </si>
  <si>
    <t xml:space="preserve">   Medical Director (MD)</t>
  </si>
  <si>
    <t xml:space="preserve">   Lead Instructor(s)</t>
  </si>
  <si>
    <t xml:space="preserve">   Associate MD(s) </t>
  </si>
  <si>
    <t xml:space="preserve">   Assistant MD(s) </t>
  </si>
  <si>
    <t xml:space="preserve">   Faculty  (Full time)</t>
  </si>
  <si>
    <t xml:space="preserve">      Responsibilities Form</t>
  </si>
  <si>
    <t xml:space="preserve">      Workload Table</t>
  </si>
  <si>
    <t xml:space="preserve">   MD Curriculum Vitae</t>
  </si>
  <si>
    <t xml:space="preserve">   Full Time Faculty Table</t>
  </si>
  <si>
    <t xml:space="preserve">      Curriculum Vitae(s)</t>
  </si>
  <si>
    <t xml:space="preserve">   Part Time Faculty Table</t>
  </si>
  <si>
    <t>Clinical /Field Experience Affiliates</t>
  </si>
  <si>
    <t xml:space="preserve">   Affiliate Data Forms Complete                                </t>
  </si>
  <si>
    <t>Affiliation Agreements (fully executed)</t>
  </si>
  <si>
    <t>Capstone Field Intern Precept Training Materials</t>
  </si>
  <si>
    <t>Clinical/Field Exp Precept Orientation Materials</t>
  </si>
  <si>
    <t xml:space="preserve">   Clinical/Field Exp Precept Orientation Materials</t>
  </si>
  <si>
    <t xml:space="preserve">   Capstone Field Intern Precept Training Materials</t>
  </si>
  <si>
    <t xml:space="preserve">   Clinical/Field Experience Preceptors Oriented</t>
  </si>
  <si>
    <t>Capstone Field Internship Preceptors Trained</t>
  </si>
  <si>
    <t xml:space="preserve">   Item Analysis</t>
  </si>
  <si>
    <t xml:space="preserve">   Summative Exam (all 3 domains)</t>
  </si>
  <si>
    <t xml:space="preserve">   Terminal Competency Form      </t>
  </si>
  <si>
    <t xml:space="preserve">   Summary Tracking                                      </t>
  </si>
  <si>
    <t>Summary Record</t>
  </si>
  <si>
    <t xml:space="preserve">   Capstone experience</t>
  </si>
  <si>
    <t>Recruiting Material(s)</t>
  </si>
  <si>
    <t xml:space="preserve">   Program Documents Utilized</t>
  </si>
  <si>
    <t>Other Publications</t>
  </si>
  <si>
    <t xml:space="preserve">   Institutional Accreditation Status                             </t>
  </si>
  <si>
    <t xml:space="preserve">   Programmatic Accreditation Statement/Status                           </t>
  </si>
  <si>
    <t>Capstone Experience</t>
  </si>
  <si>
    <t xml:space="preserve">   Admissions Policies</t>
  </si>
  <si>
    <t xml:space="preserve">   # of Credits Required for Program Completion</t>
  </si>
  <si>
    <t xml:space="preserve">   Tuition, Fees, and Other Program Costs</t>
  </si>
  <si>
    <t xml:space="preserve">   Student Withdrawal Policy</t>
  </si>
  <si>
    <t xml:space="preserve">   Refunds of Tuition/Fees Policy</t>
  </si>
  <si>
    <t xml:space="preserve">   Academic Calendar</t>
  </si>
  <si>
    <t xml:space="preserve">   Student Grievance Policy</t>
  </si>
  <si>
    <t xml:space="preserve">   Program Required Courses (criteria to complete)</t>
  </si>
  <si>
    <t xml:space="preserve">   Criteria for Graduation</t>
  </si>
  <si>
    <t xml:space="preserve">   Policy for Rotations while in Program</t>
  </si>
  <si>
    <t xml:space="preserve">   Faculty Grievance Policy</t>
  </si>
  <si>
    <t xml:space="preserve">   Faculty Recruitment</t>
  </si>
  <si>
    <t xml:space="preserve">   Health &amp; Safety Policies</t>
  </si>
  <si>
    <t xml:space="preserve">   Completed Health Assessment Checkoff Tool</t>
  </si>
  <si>
    <t xml:space="preserve">   Student Records</t>
  </si>
  <si>
    <t xml:space="preserve">   Permanent Transcript Location</t>
  </si>
  <si>
    <t xml:space="preserve">   Technical Standards Compliance with ADA</t>
  </si>
  <si>
    <t>Advanced Placement Policiy    (program specific)</t>
  </si>
  <si>
    <t>Transfer of Credits Policy         (program specific)</t>
  </si>
  <si>
    <t>Experiential Learning Policy    (program specific)</t>
  </si>
  <si>
    <t># of Credits Required for Program Completion</t>
  </si>
  <si>
    <t>Tuition, Fees, and Other Program Costs</t>
  </si>
  <si>
    <t>Student Withdrawal Policy</t>
  </si>
  <si>
    <t>Refunds of Tuition/Fees Policy</t>
  </si>
  <si>
    <t>Academic Calendar</t>
  </si>
  <si>
    <t>Program Required Courses (criteria to complete)</t>
  </si>
  <si>
    <t>Criteria for Graduation</t>
  </si>
  <si>
    <t xml:space="preserve">   Policy for Rotations while in Program       </t>
  </si>
  <si>
    <t>Completed Health Assessment Checkoff Tool</t>
  </si>
  <si>
    <t>Student Records</t>
  </si>
  <si>
    <t>SATELLITE LOCATION(s)</t>
  </si>
  <si>
    <t>FYI  (Site Visitors not required to comment unless EA indicates a "SVT Review")</t>
  </si>
  <si>
    <t>CoAEMSP Approved Satellite(s)</t>
  </si>
  <si>
    <t>Rationale - Numbers Below Recommended</t>
  </si>
  <si>
    <t xml:space="preserve">   Rationale - Numbers Below Recommended</t>
  </si>
  <si>
    <t xml:space="preserve">   Transfer of Credits Policy         (program specific)</t>
  </si>
  <si>
    <t xml:space="preserve">   Advanced Placement Policy     (program specific)</t>
  </si>
  <si>
    <t xml:space="preserve">   Experiential Learning Policy     (program specific)</t>
  </si>
  <si>
    <t>Baxter Larmon, PhD, MICP</t>
  </si>
  <si>
    <t>Cissy Matthews, EdD, MS, MHSM, NREMTP</t>
  </si>
  <si>
    <t>Douglas K. York, NRP, PS</t>
  </si>
  <si>
    <t>Jeff McDonald, Med, NRP</t>
  </si>
  <si>
    <t>Walt Stoy, PhD, EMTP</t>
  </si>
  <si>
    <t xml:space="preserve">Course Syllabi  (1 for each Core Course)                                </t>
  </si>
  <si>
    <t>Minimum Expected Goal
(verbatim to Standard IIC)</t>
  </si>
  <si>
    <t xml:space="preserve">   Faculty Recruitment Criteria</t>
  </si>
  <si>
    <t xml:space="preserve">Reader Review Reminders: 
</t>
  </si>
  <si>
    <t>* A copy of this completed form is sent to the program and used as basis for follow-up communication.</t>
  </si>
  <si>
    <t>* Row heights should auto adjust; however, if they do not then the row height can be adjusted to show
   all text by "pulling" the row down.</t>
  </si>
  <si>
    <t>* Review the avaliable selections and their meaning by hovering over the Answer/Evidence Provided 
   column title and Additional Reader/Executive Director Comment (if any) column title below.</t>
  </si>
  <si>
    <t>The item(s) above identified as requiring Site Visit Team Review (SVT Review) may result in a Standard Citation and potentially lead to an adverse accreditation action (i.e., Probationary Accreditation, Withhold of Accreditation, Withdrawal of Accreditation - Involuntary) if not satisfied in a timely manner.</t>
  </si>
  <si>
    <t>The item(s) below identified as requiring Site Visit Team Review (SVT Review) may result in a Standard Citation and potentially lead to an adverse accreditation action (i.e., Probationary Accreditation, Withhold of Accreditation, Withdrawal of Accreditation - Involuntary) if not satisfied in a timely manner.</t>
  </si>
  <si>
    <r>
      <rPr>
        <b/>
        <sz val="11"/>
        <rFont val="Calibri"/>
        <family val="2"/>
        <scheme val="minor"/>
      </rPr>
      <t>Clinical/Field Experience Preceptors Oriented</t>
    </r>
    <r>
      <rPr>
        <sz val="11"/>
        <rFont val="Calibri"/>
        <family val="2"/>
        <scheme val="minor"/>
      </rPr>
      <t xml:space="preserve">
[current supervisor for each clinical/field exp affiliate]</t>
    </r>
  </si>
  <si>
    <t>Resources sufficient per RAM(s)</t>
  </si>
  <si>
    <t xml:space="preserve">   Technical Standards</t>
  </si>
  <si>
    <t xml:space="preserve">Resource Assessment (3 meetings)-at least annually                </t>
  </si>
  <si>
    <t xml:space="preserve">   Number of Cohorts each Calendar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</si>
</sst>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mmmm\ d\,\ yyyy;@"/>
    <numFmt numFmtId="165" formatCode="[&lt;=9999999]###\-####;\(###\)\ ###\-####"/>
  </numFmts>
  <fonts count="95" x14ac:knownFonts="1">
    <font>
      <sz val="11"/>
      <color theme="1"/>
      <name val="Calibri"/>
      <family val="2"/>
      <scheme val="minor"/>
    </font>
    <font>
      <b/>
      <sz val="11"/>
      <color theme="1"/>
      <name val="Calibri"/>
      <family val="2"/>
      <scheme val="minor"/>
    </font>
    <font>
      <b/>
      <sz val="14"/>
      <color theme="1"/>
      <name val="Calibri"/>
      <family val="2"/>
      <scheme val="minor"/>
    </font>
    <font>
      <b/>
      <sz val="11"/>
      <color theme="0"/>
      <name val="Calibri"/>
      <family val="2"/>
      <scheme val="minor"/>
    </font>
    <font>
      <sz val="14"/>
      <color rgb="FF003080"/>
      <name val="Arial"/>
      <family val="2"/>
    </font>
    <font>
      <u/>
      <sz val="11"/>
      <color theme="10"/>
      <name val="Calibri"/>
      <family val="2"/>
      <scheme val="minor"/>
    </font>
    <font>
      <sz val="10"/>
      <color theme="1"/>
      <name val="Arial"/>
      <family val="2"/>
    </font>
    <font>
      <sz val="10"/>
      <color rgb="FF7F7F7F"/>
      <name val="Arial"/>
      <family val="2"/>
    </font>
    <font>
      <sz val="11"/>
      <color rgb="FF008000"/>
      <name val="Arial"/>
      <family val="2"/>
    </font>
    <font>
      <sz val="10"/>
      <color indexed="53"/>
      <name val="Arial"/>
      <family val="2"/>
    </font>
    <font>
      <sz val="10"/>
      <name val="Arial"/>
      <family val="2"/>
    </font>
    <font>
      <b/>
      <sz val="10"/>
      <color rgb="FF008000"/>
      <name val="Arial"/>
      <family val="2"/>
    </font>
    <font>
      <sz val="11"/>
      <color theme="5" tint="-0.499984740745262"/>
      <name val="Arial"/>
      <family val="2"/>
    </font>
    <font>
      <b/>
      <sz val="8"/>
      <color indexed="81"/>
      <name val="Tahoma"/>
      <family val="2"/>
    </font>
    <font>
      <b/>
      <sz val="24"/>
      <color theme="0"/>
      <name val="Arial"/>
      <family val="2"/>
    </font>
    <font>
      <b/>
      <i/>
      <sz val="24"/>
      <color theme="0"/>
      <name val="Arial"/>
      <family val="2"/>
    </font>
    <font>
      <b/>
      <sz val="14"/>
      <name val="Calibri"/>
      <family val="2"/>
      <scheme val="minor"/>
    </font>
    <font>
      <sz val="9"/>
      <color indexed="81"/>
      <name val="Tahoma"/>
      <family val="2"/>
    </font>
    <font>
      <b/>
      <sz val="9"/>
      <color indexed="81"/>
      <name val="Tahoma"/>
      <family val="2"/>
    </font>
    <font>
      <b/>
      <sz val="10"/>
      <color theme="1"/>
      <name val="Arial"/>
      <family val="2"/>
    </font>
    <font>
      <b/>
      <sz val="16"/>
      <color rgb="FF984806"/>
      <name val="Arial"/>
      <family val="2"/>
    </font>
    <font>
      <sz val="11"/>
      <name val="Arial"/>
      <family val="2"/>
    </font>
    <font>
      <b/>
      <sz val="16"/>
      <color rgb="FF008000"/>
      <name val="Arial"/>
      <family val="2"/>
    </font>
    <font>
      <i/>
      <sz val="11"/>
      <name val="Arial"/>
      <family val="2"/>
    </font>
    <font>
      <b/>
      <i/>
      <sz val="11"/>
      <name val="Arial"/>
      <family val="2"/>
    </font>
    <font>
      <b/>
      <sz val="36"/>
      <color theme="8"/>
      <name val="Calibri"/>
      <family val="2"/>
      <scheme val="minor"/>
    </font>
    <font>
      <b/>
      <sz val="11"/>
      <color theme="9" tint="-0.249977111117893"/>
      <name val="Calibri"/>
      <family val="2"/>
      <scheme val="minor"/>
    </font>
    <font>
      <sz val="11"/>
      <color rgb="FFFF0000"/>
      <name val="Calibri"/>
      <family val="2"/>
      <scheme val="minor"/>
    </font>
    <font>
      <i/>
      <sz val="11"/>
      <color theme="1"/>
      <name val="Calibri"/>
      <family val="2"/>
      <scheme val="minor"/>
    </font>
    <font>
      <b/>
      <sz val="11"/>
      <color rgb="FFC00000"/>
      <name val="Calibri"/>
      <family val="2"/>
      <scheme val="minor"/>
    </font>
    <font>
      <b/>
      <sz val="11"/>
      <color rgb="FFFFB7B7"/>
      <name val="Calibri"/>
      <family val="2"/>
      <scheme val="minor"/>
    </font>
    <font>
      <vertAlign val="superscript"/>
      <sz val="11"/>
      <color theme="1"/>
      <name val="Calibri"/>
      <family val="2"/>
      <scheme val="minor"/>
    </font>
    <font>
      <b/>
      <sz val="11"/>
      <name val="Calibri"/>
      <family val="2"/>
      <scheme val="minor"/>
    </font>
    <font>
      <sz val="11"/>
      <name val="Calibri"/>
      <family val="2"/>
      <scheme val="minor"/>
    </font>
    <font>
      <b/>
      <sz val="11"/>
      <color rgb="FF0070C0"/>
      <name val="Calibri"/>
      <family val="2"/>
      <scheme val="minor"/>
    </font>
    <font>
      <sz val="14"/>
      <color theme="1"/>
      <name val="Calibri"/>
      <family val="2"/>
      <scheme val="minor"/>
    </font>
    <font>
      <sz val="11"/>
      <color theme="0"/>
      <name val="Calibri"/>
      <family val="2"/>
      <scheme val="minor"/>
    </font>
    <font>
      <b/>
      <sz val="12"/>
      <color theme="1"/>
      <name val="Calibri"/>
      <family val="2"/>
      <scheme val="minor"/>
    </font>
    <font>
      <b/>
      <sz val="12"/>
      <color theme="0"/>
      <name val="Calibri"/>
      <family val="2"/>
      <scheme val="minor"/>
    </font>
    <font>
      <sz val="11"/>
      <color theme="0" tint="-0.249977111117893"/>
      <name val="Calibri"/>
      <family val="2"/>
      <scheme val="minor"/>
    </font>
    <font>
      <sz val="9"/>
      <color theme="1"/>
      <name val="Calibri"/>
      <family val="2"/>
      <scheme val="minor"/>
    </font>
    <font>
      <b/>
      <sz val="11"/>
      <color theme="5" tint="-0.249977111117893"/>
      <name val="Calibri"/>
      <family val="2"/>
      <scheme val="minor"/>
    </font>
    <font>
      <sz val="11"/>
      <color rgb="FFC00000"/>
      <name val="Calibri"/>
      <family val="2"/>
      <scheme val="minor"/>
    </font>
    <font>
      <sz val="10"/>
      <color rgb="FF002060"/>
      <name val="Arial"/>
      <family val="2"/>
    </font>
    <font>
      <b/>
      <sz val="11"/>
      <color rgb="FF002060"/>
      <name val="Calibri"/>
      <family val="2"/>
      <scheme val="minor"/>
    </font>
    <font>
      <b/>
      <sz val="10"/>
      <color rgb="FF002060"/>
      <name val="Arial"/>
      <family val="2"/>
    </font>
    <font>
      <b/>
      <sz val="10"/>
      <color theme="0"/>
      <name val="Arial"/>
      <family val="2"/>
    </font>
    <font>
      <b/>
      <i/>
      <sz val="9"/>
      <color indexed="81"/>
      <name val="Tahoma"/>
      <family val="2"/>
    </font>
    <font>
      <i/>
      <sz val="9"/>
      <color indexed="81"/>
      <name val="Tahoma"/>
      <family val="2"/>
    </font>
    <font>
      <b/>
      <sz val="11"/>
      <color theme="10"/>
      <name val="Calibri"/>
      <family val="2"/>
      <scheme val="minor"/>
    </font>
    <font>
      <b/>
      <sz val="16"/>
      <color theme="0"/>
      <name val="Calibri"/>
      <family val="2"/>
      <scheme val="minor"/>
    </font>
    <font>
      <sz val="16"/>
      <color theme="1"/>
      <name val="Calibri"/>
      <family val="2"/>
      <scheme val="minor"/>
    </font>
    <font>
      <b/>
      <sz val="14"/>
      <color rgb="FF0070C0"/>
      <name val="Calibri"/>
      <family val="2"/>
      <scheme val="minor"/>
    </font>
    <font>
      <sz val="14"/>
      <color rgb="FF0070C0"/>
      <name val="Calibri"/>
      <family val="2"/>
      <scheme val="minor"/>
    </font>
    <font>
      <i/>
      <sz val="14"/>
      <color theme="1"/>
      <name val="Calibri"/>
      <family val="2"/>
      <scheme val="minor"/>
    </font>
    <font>
      <b/>
      <sz val="16"/>
      <color theme="10"/>
      <name val="Calibri"/>
      <family val="2"/>
      <scheme val="minor"/>
    </font>
    <font>
      <b/>
      <sz val="14"/>
      <color theme="10"/>
      <name val="Calibri"/>
      <family val="2"/>
      <scheme val="minor"/>
    </font>
    <font>
      <b/>
      <sz val="14"/>
      <color theme="0"/>
      <name val="Calibri"/>
      <family val="2"/>
      <scheme val="minor"/>
    </font>
    <font>
      <i/>
      <sz val="14"/>
      <color rgb="FF0070C0"/>
      <name val="Calibri"/>
      <family val="2"/>
      <scheme val="minor"/>
    </font>
    <font>
      <b/>
      <i/>
      <sz val="14"/>
      <color rgb="FF0070C0"/>
      <name val="Calibri"/>
      <family val="2"/>
      <scheme val="minor"/>
    </font>
    <font>
      <b/>
      <i/>
      <sz val="14"/>
      <color theme="1"/>
      <name val="Calibri"/>
      <family val="2"/>
      <scheme val="minor"/>
    </font>
    <font>
      <sz val="14"/>
      <color rgb="FFFF0000"/>
      <name val="Calibri"/>
      <family val="2"/>
      <scheme val="minor"/>
    </font>
    <font>
      <b/>
      <i/>
      <sz val="14"/>
      <color theme="0"/>
      <name val="Calibri"/>
      <family val="2"/>
      <scheme val="minor"/>
    </font>
    <font>
      <sz val="12"/>
      <color rgb="FF0070C0"/>
      <name val="Calibri"/>
      <family val="2"/>
      <scheme val="minor"/>
    </font>
    <font>
      <b/>
      <sz val="12"/>
      <color rgb="FF0070C0"/>
      <name val="Calibri"/>
      <family val="2"/>
      <scheme val="minor"/>
    </font>
    <font>
      <b/>
      <i/>
      <sz val="12"/>
      <color theme="1"/>
      <name val="Calibri"/>
      <family val="2"/>
      <scheme val="minor"/>
    </font>
    <font>
      <sz val="14"/>
      <color theme="0"/>
      <name val="Calibri"/>
      <family val="2"/>
      <scheme val="minor"/>
    </font>
    <font>
      <b/>
      <sz val="16"/>
      <color rgb="FF0070C0"/>
      <name val="Calibri"/>
      <family val="2"/>
      <scheme val="minor"/>
    </font>
    <font>
      <b/>
      <sz val="16"/>
      <color rgb="FFC00000"/>
      <name val="Calibri"/>
      <family val="2"/>
      <scheme val="minor"/>
    </font>
    <font>
      <b/>
      <sz val="16"/>
      <color rgb="FF0563C1"/>
      <name val="Calibri"/>
      <family val="2"/>
      <scheme val="minor"/>
    </font>
    <font>
      <b/>
      <sz val="14"/>
      <color rgb="FF0563C1"/>
      <name val="Calibri"/>
      <family val="2"/>
      <scheme val="minor"/>
    </font>
    <font>
      <b/>
      <sz val="13"/>
      <color theme="1"/>
      <name val="Calibri"/>
      <family val="2"/>
      <scheme val="minor"/>
    </font>
    <font>
      <b/>
      <sz val="20"/>
      <color theme="0"/>
      <name val="Arial"/>
      <family val="2"/>
    </font>
    <font>
      <b/>
      <i/>
      <sz val="20"/>
      <color theme="0"/>
      <name val="Arial"/>
      <family val="2"/>
    </font>
    <font>
      <b/>
      <sz val="28"/>
      <color theme="8"/>
      <name val="Calibri"/>
      <family val="2"/>
      <scheme val="minor"/>
    </font>
    <font>
      <b/>
      <sz val="22"/>
      <color theme="0"/>
      <name val="Arial"/>
      <family val="2"/>
    </font>
    <font>
      <b/>
      <i/>
      <sz val="22"/>
      <color theme="0"/>
      <name val="Arial"/>
      <family val="2"/>
    </font>
    <font>
      <sz val="11"/>
      <color rgb="FF0070C0"/>
      <name val="Calibri"/>
      <family val="2"/>
      <scheme val="minor"/>
    </font>
    <font>
      <b/>
      <sz val="13.5"/>
      <color theme="1"/>
      <name val="Calibri"/>
      <family val="2"/>
      <scheme val="minor"/>
    </font>
    <font>
      <b/>
      <sz val="18"/>
      <name val="Calibri"/>
      <family val="2"/>
      <scheme val="minor"/>
    </font>
    <font>
      <b/>
      <sz val="20"/>
      <name val="Arial"/>
      <family val="2"/>
    </font>
    <font>
      <b/>
      <sz val="14"/>
      <color rgb="FFC00000"/>
      <name val="Calibri"/>
      <family val="2"/>
      <scheme val="minor"/>
    </font>
    <font>
      <sz val="10"/>
      <color rgb="FF0070C0"/>
      <name val="Arial"/>
      <family val="2"/>
    </font>
    <font>
      <b/>
      <u/>
      <sz val="14"/>
      <color rgb="FFC00000"/>
      <name val="Calibri"/>
      <family val="2"/>
      <scheme val="minor"/>
    </font>
    <font>
      <b/>
      <sz val="12"/>
      <color rgb="FF0563C1"/>
      <name val="Calibri"/>
      <family val="2"/>
      <scheme val="minor"/>
    </font>
    <font>
      <b/>
      <sz val="10"/>
      <color rgb="FF0070C0"/>
      <name val="Calibri"/>
      <family val="2"/>
      <scheme val="minor"/>
    </font>
    <font>
      <sz val="10"/>
      <color theme="1"/>
      <name val="Calibri"/>
      <family val="2"/>
      <scheme val="minor"/>
    </font>
    <font>
      <sz val="8"/>
      <color theme="1"/>
      <name val="Calibri"/>
      <family val="2"/>
      <scheme val="minor"/>
    </font>
    <font>
      <sz val="8"/>
      <name val="Calibri"/>
      <family val="2"/>
      <scheme val="minor"/>
    </font>
    <font>
      <b/>
      <sz val="9"/>
      <name val="Calibri"/>
      <family val="2"/>
      <scheme val="minor"/>
    </font>
    <font>
      <sz val="8"/>
      <color indexed="81"/>
      <name val="Tahoma"/>
      <family val="2"/>
    </font>
    <font>
      <i/>
      <sz val="8"/>
      <color indexed="81"/>
      <name val="Tahoma"/>
      <family val="2"/>
    </font>
    <font>
      <sz val="10"/>
      <color theme="0"/>
      <name val="Arial"/>
      <family val="2"/>
    </font>
    <font>
      <sz val="8"/>
      <color theme="0"/>
      <name val="Calibri"/>
      <family val="2"/>
      <scheme val="minor"/>
    </font>
    <font>
      <sz val="10"/>
      <color theme="9" tint="-0.249977111117893"/>
      <name val="Calibri"/>
      <family val="2"/>
      <scheme val="minor"/>
    </font>
  </fonts>
  <fills count="33">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9" tint="0.79998168889431442"/>
        <bgColor indexed="64"/>
      </patternFill>
    </fill>
    <fill>
      <patternFill patternType="solid">
        <fgColor indexed="42"/>
        <bgColor indexed="64"/>
      </patternFill>
    </fill>
    <fill>
      <patternFill patternType="solid">
        <fgColor rgb="FFECF5E7"/>
        <bgColor indexed="64"/>
      </patternFill>
    </fill>
    <fill>
      <patternFill patternType="solid">
        <fgColor rgb="FFEFF6FB"/>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rgb="FFEAF3FA"/>
        <bgColor indexed="64"/>
      </patternFill>
    </fill>
    <fill>
      <patternFill patternType="solid">
        <fgColor theme="7" tint="0.59999389629810485"/>
        <bgColor indexed="64"/>
      </patternFill>
    </fill>
    <fill>
      <patternFill patternType="solid">
        <fgColor rgb="FFFFE1E1"/>
        <bgColor indexed="64"/>
      </patternFill>
    </fill>
    <fill>
      <patternFill patternType="solid">
        <fgColor rgb="FFCCFFCC"/>
        <bgColor indexed="64"/>
      </patternFill>
    </fill>
    <fill>
      <patternFill patternType="solid">
        <fgColor rgb="FF002060"/>
        <bgColor indexed="64"/>
      </patternFill>
    </fill>
    <fill>
      <patternFill patternType="solid">
        <fgColor theme="5" tint="0.79998168889431442"/>
        <bgColor indexed="64"/>
      </patternFill>
    </fill>
    <fill>
      <patternFill patternType="solid">
        <fgColor rgb="FFFFFF99"/>
        <bgColor indexed="64"/>
      </patternFill>
    </fill>
    <fill>
      <patternFill patternType="solid">
        <fgColor rgb="FFD8BEEC"/>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rgb="FF609ED6"/>
        <bgColor indexed="64"/>
      </patternFill>
    </fill>
    <fill>
      <patternFill patternType="solid">
        <fgColor rgb="FFFFF8E5"/>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5" tint="0.59996337778862885"/>
        <bgColor indexed="64"/>
      </patternFill>
    </fill>
    <fill>
      <patternFill patternType="solid">
        <fgColor rgb="FFFFFFA3"/>
        <bgColor indexed="64"/>
      </patternFill>
    </fill>
    <fill>
      <patternFill patternType="solid">
        <fgColor theme="8" tint="0.39997558519241921"/>
        <bgColor indexed="64"/>
      </patternFill>
    </fill>
    <fill>
      <patternFill patternType="solid">
        <fgColor rgb="FFBFCFEB"/>
        <bgColor indexed="64"/>
      </patternFill>
    </fill>
    <fill>
      <patternFill patternType="solid">
        <fgColor theme="0" tint="-4.9989318521683403E-2"/>
        <bgColor indexed="64"/>
      </patternFill>
    </fill>
    <fill>
      <patternFill patternType="solid">
        <fgColor rgb="FFFFA3A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s>
  <cellStyleXfs count="2">
    <xf numFmtId="0" fontId="0" fillId="0" borderId="0"/>
    <xf numFmtId="0" fontId="5" fillId="0" borderId="0" applyNumberFormat="0" applyFill="0" applyBorder="0" applyAlignment="0" applyProtection="0"/>
  </cellStyleXfs>
  <cellXfs count="952">
    <xf numFmtId="0" fontId="0" fillId="0" borderId="0" xfId="0"/>
    <xf numFmtId="0" fontId="0" fillId="0" borderId="0" xfId="0"/>
    <xf numFmtId="0" fontId="0" fillId="0" borderId="0" xfId="0" applyAlignment="1" applyProtection="1">
      <alignment wrapText="1"/>
    </xf>
    <xf numFmtId="0" fontId="0" fillId="0" borderId="0" xfId="0" applyProtection="1">
      <protection locked="0"/>
    </xf>
    <xf numFmtId="0" fontId="4" fillId="0" borderId="0" xfId="0" applyFont="1" applyAlignment="1">
      <alignment horizontal="center"/>
    </xf>
    <xf numFmtId="0" fontId="5" fillId="0" borderId="0" xfId="1" applyProtection="1">
      <protection locked="0"/>
    </xf>
    <xf numFmtId="0" fontId="6" fillId="0" borderId="0" xfId="0" applyFont="1"/>
    <xf numFmtId="0" fontId="9" fillId="0" borderId="0" xfId="0" applyFont="1" applyFill="1" applyAlignment="1" applyProtection="1">
      <alignment horizontal="left" vertical="center" wrapText="1" indent="1"/>
    </xf>
    <xf numFmtId="0" fontId="10" fillId="6" borderId="1" xfId="0" applyFont="1" applyFill="1" applyBorder="1" applyAlignment="1" applyProtection="1">
      <alignment horizontal="left" vertical="center" wrapText="1" indent="1"/>
    </xf>
    <xf numFmtId="0" fontId="0" fillId="0" borderId="0" xfId="0" quotePrefix="1"/>
    <xf numFmtId="0" fontId="0" fillId="0" borderId="0" xfId="0" applyAlignment="1">
      <alignment horizontal="center" vertical="center"/>
    </xf>
    <xf numFmtId="0" fontId="7" fillId="0" borderId="0" xfId="0" applyFont="1" applyAlignment="1"/>
    <xf numFmtId="0" fontId="19" fillId="0" borderId="0" xfId="0" applyFont="1" applyAlignment="1">
      <alignment vertical="center"/>
    </xf>
    <xf numFmtId="0" fontId="19" fillId="0" borderId="0" xfId="0" applyFont="1" applyAlignment="1">
      <alignment horizontal="right" vertical="center"/>
    </xf>
    <xf numFmtId="0" fontId="19" fillId="0" borderId="0" xfId="0" applyFont="1" applyAlignment="1">
      <alignment horizontal="left" vertical="center"/>
    </xf>
    <xf numFmtId="0" fontId="0" fillId="9" borderId="0" xfId="0" applyFill="1" applyAlignment="1"/>
    <xf numFmtId="0" fontId="0" fillId="0" borderId="0" xfId="0" applyAlignment="1">
      <alignment vertical="center"/>
    </xf>
    <xf numFmtId="0" fontId="12" fillId="7" borderId="1" xfId="0" applyFont="1" applyFill="1" applyBorder="1" applyAlignment="1">
      <alignment horizontal="center" vertical="center"/>
    </xf>
    <xf numFmtId="0" fontId="5" fillId="7" borderId="1" xfId="1" applyFill="1" applyBorder="1" applyAlignment="1" applyProtection="1">
      <alignment horizontal="center" vertical="center" wrapText="1"/>
      <protection locked="0"/>
    </xf>
    <xf numFmtId="0" fontId="8" fillId="0" borderId="0" xfId="0" applyFont="1" applyAlignment="1">
      <alignment horizontal="left" vertical="center"/>
    </xf>
    <xf numFmtId="0" fontId="0" fillId="2" borderId="0" xfId="0" applyFill="1"/>
    <xf numFmtId="0" fontId="0" fillId="2" borderId="1" xfId="0" applyFill="1" applyBorder="1" applyAlignment="1" applyProtection="1">
      <alignment horizontal="center" vertical="center"/>
      <protection locked="0"/>
    </xf>
    <xf numFmtId="0" fontId="0" fillId="9" borderId="3" xfId="0" applyFill="1" applyBorder="1" applyAlignment="1" applyProtection="1">
      <alignment horizontal="center" vertical="center"/>
      <protection locked="0"/>
    </xf>
    <xf numFmtId="0" fontId="0" fillId="9" borderId="3" xfId="0" applyFill="1" applyBorder="1" applyAlignment="1" applyProtection="1">
      <alignment horizontal="center" vertical="center" wrapText="1"/>
      <protection locked="0"/>
    </xf>
    <xf numFmtId="0" fontId="0" fillId="2" borderId="13" xfId="0" applyFill="1" applyBorder="1" applyAlignment="1" applyProtection="1">
      <alignment horizontal="center" vertical="center"/>
      <protection locked="0"/>
    </xf>
    <xf numFmtId="0" fontId="0" fillId="0" borderId="1" xfId="0" applyBorder="1" applyAlignment="1">
      <alignment horizontal="center" vertical="center" wrapText="1"/>
    </xf>
    <xf numFmtId="0" fontId="1" fillId="0" borderId="1" xfId="0" applyFont="1" applyBorder="1" applyAlignment="1">
      <alignment horizontal="center" vertical="center"/>
    </xf>
    <xf numFmtId="0" fontId="0" fillId="2" borderId="15" xfId="0" applyFill="1" applyBorder="1" applyAlignment="1" applyProtection="1">
      <alignment horizontal="center" vertical="center"/>
      <protection locked="0"/>
    </xf>
    <xf numFmtId="0" fontId="1" fillId="0" borderId="5" xfId="0" applyFont="1" applyBorder="1" applyAlignment="1">
      <alignment horizontal="center" vertical="center"/>
    </xf>
    <xf numFmtId="0" fontId="0" fillId="2" borderId="1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1" fillId="0" borderId="8" xfId="0" applyFont="1" applyBorder="1" applyAlignment="1">
      <alignment horizontal="center" vertical="center"/>
    </xf>
    <xf numFmtId="0" fontId="0" fillId="13" borderId="5" xfId="0" applyFill="1" applyBorder="1" applyAlignment="1" applyProtection="1">
      <alignment horizontal="center" vertical="center"/>
      <protection locked="0"/>
    </xf>
    <xf numFmtId="0" fontId="0" fillId="13" borderId="1" xfId="0" applyFill="1" applyBorder="1" applyAlignment="1" applyProtection="1">
      <alignment horizontal="center" vertical="center"/>
      <protection locked="0"/>
    </xf>
    <xf numFmtId="0" fontId="1" fillId="0" borderId="13" xfId="0" applyFont="1" applyBorder="1" applyAlignment="1">
      <alignment horizontal="center" vertical="center"/>
    </xf>
    <xf numFmtId="0" fontId="0" fillId="2" borderId="4" xfId="0" applyFill="1" applyBorder="1" applyAlignment="1" applyProtection="1">
      <alignment horizontal="center" vertical="center"/>
      <protection locked="0"/>
    </xf>
    <xf numFmtId="0" fontId="1" fillId="0" borderId="2" xfId="0" applyFont="1" applyBorder="1" applyAlignment="1">
      <alignment horizontal="center" vertical="center"/>
    </xf>
    <xf numFmtId="0" fontId="35" fillId="0" borderId="0" xfId="0" applyFont="1"/>
    <xf numFmtId="0" fontId="0" fillId="13" borderId="11" xfId="0" applyFill="1" applyBorder="1" applyAlignment="1" applyProtection="1">
      <alignment horizontal="center" vertical="center"/>
      <protection locked="0"/>
    </xf>
    <xf numFmtId="0" fontId="1" fillId="0" borderId="14" xfId="0" applyFont="1" applyBorder="1" applyAlignment="1">
      <alignment horizontal="center" vertical="center"/>
    </xf>
    <xf numFmtId="0" fontId="1" fillId="0" borderId="5" xfId="0" applyFont="1" applyBorder="1" applyAlignment="1">
      <alignment horizontal="center" vertical="center"/>
    </xf>
    <xf numFmtId="0" fontId="0" fillId="13" borderId="1" xfId="0" applyFill="1" applyBorder="1" applyAlignment="1" applyProtection="1">
      <alignment horizontal="left" vertical="center" wrapText="1"/>
      <protection locked="0"/>
    </xf>
    <xf numFmtId="0" fontId="0" fillId="2" borderId="1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13" borderId="1" xfId="0" applyFill="1" applyBorder="1" applyAlignment="1">
      <alignment horizontal="left" vertical="center"/>
    </xf>
    <xf numFmtId="0" fontId="0" fillId="13" borderId="10" xfId="0" applyFill="1" applyBorder="1" applyAlignment="1" applyProtection="1">
      <alignment horizontal="left" vertical="center" wrapText="1"/>
    </xf>
    <xf numFmtId="0" fontId="0" fillId="13" borderId="1" xfId="0" applyFill="1" applyBorder="1" applyAlignment="1">
      <alignment horizontal="left" vertical="center" wrapText="1"/>
    </xf>
    <xf numFmtId="0" fontId="0" fillId="0" borderId="0" xfId="0" applyAlignment="1">
      <alignment horizontal="left" vertical="center"/>
    </xf>
    <xf numFmtId="0" fontId="16" fillId="3" borderId="8" xfId="0" applyFont="1" applyFill="1" applyBorder="1" applyAlignment="1" applyProtection="1">
      <alignment horizontal="left"/>
    </xf>
    <xf numFmtId="0" fontId="3" fillId="11" borderId="8" xfId="0" applyFont="1" applyFill="1" applyBorder="1" applyAlignment="1">
      <alignment horizontal="center" vertical="center" wrapText="1"/>
    </xf>
    <xf numFmtId="0" fontId="3" fillId="11" borderId="0" xfId="0" applyFont="1" applyFill="1" applyBorder="1" applyAlignment="1">
      <alignment horizontal="center" vertical="center" wrapText="1"/>
    </xf>
    <xf numFmtId="0" fontId="1" fillId="0" borderId="5" xfId="0" applyFont="1" applyBorder="1" applyAlignment="1">
      <alignment horizontal="center" vertical="center"/>
    </xf>
    <xf numFmtId="0" fontId="33" fillId="0" borderId="0" xfId="0" applyFont="1"/>
    <xf numFmtId="0" fontId="0" fillId="13" borderId="4" xfId="0" applyFill="1" applyBorder="1" applyAlignment="1" applyProtection="1">
      <alignment horizontal="center" vertical="center"/>
      <protection locked="0"/>
    </xf>
    <xf numFmtId="0" fontId="1" fillId="0" borderId="5" xfId="0" applyFont="1" applyBorder="1" applyAlignment="1">
      <alignment horizontal="center" vertical="center"/>
    </xf>
    <xf numFmtId="0" fontId="0" fillId="13" borderId="10" xfId="0" applyFill="1" applyBorder="1" applyAlignment="1" applyProtection="1">
      <alignment horizontal="left" vertical="center" wrapText="1"/>
      <protection locked="0"/>
    </xf>
    <xf numFmtId="0" fontId="37" fillId="0" borderId="0" xfId="0" applyFont="1" applyAlignment="1">
      <alignment horizontal="center"/>
    </xf>
    <xf numFmtId="0" fontId="0" fillId="0" borderId="0" xfId="0" applyAlignment="1">
      <alignment horizontal="right"/>
    </xf>
    <xf numFmtId="0" fontId="0" fillId="0" borderId="0" xfId="0" applyAlignment="1">
      <alignment vertical="top"/>
    </xf>
    <xf numFmtId="0" fontId="0" fillId="18" borderId="1" xfId="0" applyFill="1" applyBorder="1" applyAlignment="1">
      <alignment horizontal="center"/>
    </xf>
    <xf numFmtId="0" fontId="36" fillId="0" borderId="0" xfId="0" applyFont="1" applyAlignment="1">
      <alignment horizontal="center"/>
    </xf>
    <xf numFmtId="14" fontId="0" fillId="15" borderId="1" xfId="0" applyNumberFormat="1" applyFill="1" applyBorder="1" applyProtection="1">
      <protection locked="0"/>
    </xf>
    <xf numFmtId="0" fontId="39" fillId="0" borderId="0" xfId="0" applyFont="1" applyAlignment="1">
      <alignment horizontal="center"/>
    </xf>
    <xf numFmtId="0" fontId="0" fillId="15" borderId="1" xfId="0" applyFill="1" applyBorder="1" applyProtection="1">
      <protection locked="0"/>
    </xf>
    <xf numFmtId="0" fontId="0" fillId="0" borderId="0" xfId="0" applyBorder="1"/>
    <xf numFmtId="0" fontId="36" fillId="0" borderId="0" xfId="0" applyFont="1"/>
    <xf numFmtId="0" fontId="36" fillId="0" borderId="0" xfId="0" applyFont="1" applyBorder="1"/>
    <xf numFmtId="0" fontId="1" fillId="0" borderId="0" xfId="0" applyFont="1"/>
    <xf numFmtId="0" fontId="0" fillId="0" borderId="2" xfId="0" applyBorder="1" applyAlignment="1">
      <alignment horizontal="left" indent="1"/>
    </xf>
    <xf numFmtId="0" fontId="0" fillId="0" borderId="4" xfId="0" applyBorder="1" applyAlignment="1">
      <alignment horizontal="left" indent="1"/>
    </xf>
    <xf numFmtId="0" fontId="0" fillId="0" borderId="0" xfId="0" applyProtection="1"/>
    <xf numFmtId="0" fontId="0" fillId="0" borderId="2" xfId="0" applyFill="1" applyBorder="1" applyAlignment="1">
      <alignment horizontal="left" indent="1"/>
    </xf>
    <xf numFmtId="0" fontId="0" fillId="0" borderId="0" xfId="0" applyAlignment="1">
      <alignment horizontal="center"/>
    </xf>
    <xf numFmtId="0" fontId="0" fillId="0" borderId="0" xfId="0" applyFill="1" applyBorder="1" applyAlignment="1" applyProtection="1">
      <alignment horizontal="center"/>
      <protection locked="0"/>
    </xf>
    <xf numFmtId="0" fontId="0" fillId="0" borderId="4" xfId="0" applyBorder="1" applyAlignment="1">
      <alignment horizontal="left"/>
    </xf>
    <xf numFmtId="0" fontId="0" fillId="0" borderId="2" xfId="0" applyFill="1" applyBorder="1" applyAlignment="1">
      <alignment horizontal="left"/>
    </xf>
    <xf numFmtId="0" fontId="0" fillId="0" borderId="4" xfId="0" applyFill="1" applyBorder="1" applyAlignment="1">
      <alignment horizontal="left"/>
    </xf>
    <xf numFmtId="0" fontId="41" fillId="0" borderId="4" xfId="0" applyFont="1" applyFill="1" applyBorder="1" applyAlignment="1">
      <alignment horizontal="right"/>
    </xf>
    <xf numFmtId="0" fontId="0" fillId="0" borderId="0" xfId="0" applyAlignment="1">
      <alignment vertical="center" wrapText="1"/>
    </xf>
    <xf numFmtId="0" fontId="0" fillId="0" borderId="3" xfId="0" applyFill="1" applyBorder="1" applyAlignment="1">
      <alignment horizontal="left"/>
    </xf>
    <xf numFmtId="0" fontId="1" fillId="17" borderId="4" xfId="0" applyFont="1" applyFill="1" applyBorder="1" applyAlignment="1">
      <alignment horizontal="left"/>
    </xf>
    <xf numFmtId="0" fontId="0" fillId="0" borderId="0" xfId="0" applyFill="1" applyBorder="1" applyAlignment="1">
      <alignment horizontal="left" vertical="center"/>
    </xf>
    <xf numFmtId="0" fontId="42" fillId="0" borderId="0" xfId="0" applyFont="1"/>
    <xf numFmtId="0" fontId="0" fillId="0" borderId="7" xfId="0" applyBorder="1"/>
    <xf numFmtId="0" fontId="37" fillId="0" borderId="0" xfId="0" applyFont="1" applyAlignment="1">
      <alignment horizontal="right"/>
    </xf>
    <xf numFmtId="0" fontId="29" fillId="0" borderId="0" xfId="0" applyFont="1"/>
    <xf numFmtId="14" fontId="40" fillId="15" borderId="1" xfId="0" applyNumberFormat="1" applyFont="1" applyFill="1" applyBorder="1" applyProtection="1">
      <protection locked="0"/>
    </xf>
    <xf numFmtId="14" fontId="0" fillId="15" borderId="1" xfId="0" applyNumberFormat="1" applyFill="1" applyBorder="1" applyAlignment="1" applyProtection="1">
      <alignment wrapText="1"/>
      <protection locked="0"/>
    </xf>
    <xf numFmtId="0" fontId="43" fillId="0" borderId="0" xfId="0" applyFont="1"/>
    <xf numFmtId="0" fontId="44" fillId="0" borderId="0" xfId="0" applyFont="1"/>
    <xf numFmtId="0" fontId="45" fillId="0" borderId="0" xfId="0" applyFont="1"/>
    <xf numFmtId="0" fontId="16" fillId="3" borderId="8" xfId="0" applyFont="1" applyFill="1" applyBorder="1" applyAlignment="1" applyProtection="1">
      <alignment horizontal="center"/>
    </xf>
    <xf numFmtId="0" fontId="0" fillId="0" borderId="5" xfId="0" applyFill="1" applyBorder="1" applyAlignment="1">
      <alignment horizontal="left"/>
    </xf>
    <xf numFmtId="0" fontId="1" fillId="0" borderId="4" xfId="0" applyFont="1" applyFill="1" applyBorder="1"/>
    <xf numFmtId="0" fontId="0" fillId="0" borderId="4" xfId="0" applyBorder="1"/>
    <xf numFmtId="0" fontId="3" fillId="11" borderId="6" xfId="0" applyFont="1" applyFill="1" applyBorder="1" applyAlignment="1">
      <alignment horizontal="center" vertical="center"/>
    </xf>
    <xf numFmtId="0" fontId="0" fillId="0" borderId="5" xfId="0" applyBorder="1" applyAlignment="1">
      <alignment horizontal="left" vertical="center" indent="1"/>
    </xf>
    <xf numFmtId="0" fontId="0" fillId="0" borderId="4" xfId="0" applyBorder="1" applyAlignment="1">
      <alignment horizontal="left" vertical="center" indent="1"/>
    </xf>
    <xf numFmtId="0" fontId="0" fillId="0" borderId="14" xfId="0" applyBorder="1" applyAlignment="1">
      <alignment horizontal="left" vertical="center" indent="1"/>
    </xf>
    <xf numFmtId="0" fontId="0" fillId="0" borderId="2" xfId="0" applyBorder="1" applyAlignment="1">
      <alignment horizontal="left" vertical="center"/>
    </xf>
    <xf numFmtId="0" fontId="0" fillId="0" borderId="4" xfId="0" applyBorder="1" applyAlignment="1">
      <alignment horizontal="left" vertical="center"/>
    </xf>
    <xf numFmtId="0" fontId="0" fillId="0" borderId="2" xfId="0" applyFill="1" applyBorder="1" applyAlignment="1">
      <alignment horizontal="left" vertical="center"/>
    </xf>
    <xf numFmtId="0" fontId="0" fillId="0" borderId="4" xfId="0" applyFill="1" applyBorder="1" applyAlignment="1">
      <alignment horizontal="left" vertical="center"/>
    </xf>
    <xf numFmtId="0" fontId="0" fillId="0" borderId="2" xfId="0" applyFont="1" applyFill="1" applyBorder="1" applyAlignment="1">
      <alignment horizontal="left" vertical="center" indent="1"/>
    </xf>
    <xf numFmtId="0" fontId="0" fillId="0" borderId="4" xfId="0" applyBorder="1" applyAlignment="1">
      <alignment horizontal="left" vertical="top"/>
    </xf>
    <xf numFmtId="0" fontId="0" fillId="0" borderId="2" xfId="0" applyBorder="1" applyAlignment="1">
      <alignment horizontal="left" vertical="center" indent="1"/>
    </xf>
    <xf numFmtId="0" fontId="0" fillId="0" borderId="2" xfId="0" applyFill="1" applyBorder="1" applyAlignment="1">
      <alignment horizontal="left" vertical="center" indent="1"/>
    </xf>
    <xf numFmtId="0" fontId="0" fillId="0" borderId="0" xfId="0" applyAlignment="1">
      <alignment horizontal="left" vertical="top"/>
    </xf>
    <xf numFmtId="0" fontId="0" fillId="9" borderId="2" xfId="0" applyFill="1" applyBorder="1" applyAlignment="1">
      <alignment horizontal="left" vertical="center"/>
    </xf>
    <xf numFmtId="0" fontId="41" fillId="0" borderId="4" xfId="0" applyFont="1" applyFill="1" applyBorder="1" applyAlignment="1">
      <alignment horizontal="right" vertical="center"/>
    </xf>
    <xf numFmtId="0" fontId="41" fillId="0" borderId="4" xfId="0" applyFont="1" applyBorder="1" applyAlignment="1">
      <alignment horizontal="right" vertical="center"/>
    </xf>
    <xf numFmtId="0" fontId="0" fillId="0" borderId="14" xfId="0" applyBorder="1" applyAlignment="1">
      <alignment horizontal="left" vertical="center"/>
    </xf>
    <xf numFmtId="0" fontId="0" fillId="9" borderId="4" xfId="0" applyFill="1" applyBorder="1" applyAlignment="1">
      <alignment horizontal="left" vertical="center"/>
    </xf>
    <xf numFmtId="0" fontId="41" fillId="0" borderId="16" xfId="0" applyFont="1" applyFill="1" applyBorder="1" applyAlignment="1">
      <alignment horizontal="right" vertical="center"/>
    </xf>
    <xf numFmtId="0" fontId="0" fillId="0" borderId="2" xfId="0" applyFill="1" applyBorder="1" applyAlignment="1">
      <alignment horizontal="left" vertical="center" indent="2"/>
    </xf>
    <xf numFmtId="0" fontId="0" fillId="9" borderId="2" xfId="0" applyFont="1" applyFill="1" applyBorder="1" applyAlignment="1">
      <alignment horizontal="left" vertical="center" indent="2"/>
    </xf>
    <xf numFmtId="0" fontId="0" fillId="0" borderId="4" xfId="0" applyFill="1" applyBorder="1" applyAlignment="1">
      <alignment horizontal="right" vertical="center"/>
    </xf>
    <xf numFmtId="0" fontId="0" fillId="0" borderId="4" xfId="0" applyBorder="1" applyAlignment="1">
      <alignment horizontal="right" vertical="center"/>
    </xf>
    <xf numFmtId="0" fontId="0" fillId="0" borderId="5" xfId="0" applyFont="1" applyFill="1" applyBorder="1" applyAlignment="1">
      <alignment horizontal="left" vertical="center" indent="1"/>
    </xf>
    <xf numFmtId="0" fontId="0" fillId="0" borderId="5" xfId="0" applyFill="1" applyBorder="1" applyAlignment="1">
      <alignment horizontal="left" vertical="center"/>
    </xf>
    <xf numFmtId="0" fontId="0" fillId="0" borderId="3" xfId="0" applyFill="1" applyBorder="1" applyAlignment="1">
      <alignment horizontal="left" vertical="center"/>
    </xf>
    <xf numFmtId="0" fontId="0" fillId="0" borderId="14" xfId="0" applyFill="1" applyBorder="1" applyAlignment="1">
      <alignment horizontal="left" vertical="center"/>
    </xf>
    <xf numFmtId="0" fontId="2" fillId="8" borderId="1" xfId="0" applyFont="1" applyFill="1" applyBorder="1" applyAlignment="1" applyProtection="1">
      <alignment horizontal="left" vertical="center"/>
    </xf>
    <xf numFmtId="0" fontId="33" fillId="13" borderId="11" xfId="0" applyFont="1" applyFill="1" applyBorder="1" applyAlignment="1" applyProtection="1">
      <alignment horizontal="left" vertical="center" wrapText="1"/>
    </xf>
    <xf numFmtId="0" fontId="0" fillId="0" borderId="1" xfId="0" applyBorder="1" applyAlignment="1" applyProtection="1">
      <alignment horizontal="left" vertical="top" wrapText="1"/>
      <protection locked="0"/>
    </xf>
    <xf numFmtId="0" fontId="0" fillId="13" borderId="11" xfId="0" applyFill="1" applyBorder="1" applyAlignment="1" applyProtection="1">
      <alignment horizontal="left" vertical="center" wrapText="1"/>
    </xf>
    <xf numFmtId="0" fontId="0" fillId="13" borderId="1" xfId="0" applyFill="1" applyBorder="1" applyAlignment="1" applyProtection="1">
      <alignment horizontal="left" vertical="center" wrapText="1"/>
    </xf>
    <xf numFmtId="0" fontId="0" fillId="13" borderId="13" xfId="0" applyFill="1" applyBorder="1" applyAlignment="1" applyProtection="1">
      <alignment horizontal="left" vertical="center" wrapText="1"/>
    </xf>
    <xf numFmtId="0" fontId="0" fillId="13" borderId="14" xfId="0" applyFill="1" applyBorder="1" applyAlignment="1" applyProtection="1">
      <alignment vertical="center" wrapText="1"/>
    </xf>
    <xf numFmtId="0" fontId="0" fillId="13" borderId="1" xfId="0" applyFill="1" applyBorder="1" applyAlignment="1" applyProtection="1">
      <alignment vertical="center" wrapText="1"/>
    </xf>
    <xf numFmtId="0" fontId="0" fillId="13" borderId="1" xfId="0" applyFill="1" applyBorder="1" applyAlignment="1" applyProtection="1">
      <alignment horizontal="left" vertical="center"/>
    </xf>
    <xf numFmtId="0" fontId="0" fillId="13" borderId="1" xfId="0" applyFill="1" applyBorder="1" applyAlignment="1" applyProtection="1">
      <alignment horizontal="left" vertical="center"/>
      <protection locked="0"/>
    </xf>
    <xf numFmtId="0" fontId="25" fillId="3" borderId="14" xfId="0" applyFont="1" applyFill="1" applyBorder="1" applyAlignment="1">
      <alignment vertical="center"/>
    </xf>
    <xf numFmtId="0" fontId="25" fillId="3" borderId="12" xfId="0" applyFont="1" applyFill="1" applyBorder="1" applyAlignment="1">
      <alignment vertical="center"/>
    </xf>
    <xf numFmtId="0" fontId="25" fillId="3" borderId="16" xfId="0" applyFont="1" applyFill="1" applyBorder="1" applyAlignment="1">
      <alignment vertical="center"/>
    </xf>
    <xf numFmtId="0" fontId="19" fillId="0" borderId="0" xfId="0" applyFont="1" applyAlignment="1">
      <alignment horizontal="center" vertical="center" wrapText="1"/>
    </xf>
    <xf numFmtId="0" fontId="3" fillId="11" borderId="15" xfId="0" applyFont="1" applyFill="1" applyBorder="1" applyAlignment="1">
      <alignment horizontal="center" vertical="center" wrapText="1"/>
    </xf>
    <xf numFmtId="0" fontId="0" fillId="0" borderId="0" xfId="0" applyAlignment="1">
      <alignment horizontal="left"/>
    </xf>
    <xf numFmtId="0" fontId="0" fillId="5" borderId="2" xfId="0" applyFill="1" applyBorder="1" applyAlignment="1">
      <alignment horizontal="left" vertical="center" wrapText="1"/>
    </xf>
    <xf numFmtId="0" fontId="27" fillId="0" borderId="0" xfId="0" applyFont="1"/>
    <xf numFmtId="0" fontId="51" fillId="0" borderId="0" xfId="0" applyFont="1"/>
    <xf numFmtId="0" fontId="0" fillId="0" borderId="8" xfId="0" applyBorder="1"/>
    <xf numFmtId="0" fontId="0" fillId="24" borderId="14" xfId="0" applyFill="1" applyBorder="1"/>
    <xf numFmtId="0" fontId="0" fillId="24" borderId="12" xfId="0" applyFill="1" applyBorder="1"/>
    <xf numFmtId="0" fontId="0" fillId="24" borderId="16" xfId="0" applyFill="1" applyBorder="1"/>
    <xf numFmtId="0" fontId="0" fillId="24" borderId="8" xfId="0" applyFill="1" applyBorder="1"/>
    <xf numFmtId="0" fontId="35" fillId="24" borderId="0" xfId="0" applyFont="1" applyFill="1" applyBorder="1"/>
    <xf numFmtId="0" fontId="0" fillId="24" borderId="0" xfId="0" applyFill="1" applyBorder="1"/>
    <xf numFmtId="0" fontId="0" fillId="24" borderId="7" xfId="0" applyFill="1" applyBorder="1"/>
    <xf numFmtId="0" fontId="0" fillId="24" borderId="5" xfId="0" applyFill="1" applyBorder="1"/>
    <xf numFmtId="0" fontId="0" fillId="24" borderId="6" xfId="0" applyFill="1" applyBorder="1"/>
    <xf numFmtId="0" fontId="0" fillId="24" borderId="15" xfId="0" applyFill="1" applyBorder="1"/>
    <xf numFmtId="0" fontId="27" fillId="24" borderId="8" xfId="0" applyFont="1" applyFill="1" applyBorder="1"/>
    <xf numFmtId="0" fontId="34" fillId="24" borderId="0" xfId="1" applyFont="1" applyFill="1" applyBorder="1" applyAlignment="1" applyProtection="1">
      <alignment vertical="center" wrapText="1"/>
      <protection locked="0"/>
    </xf>
    <xf numFmtId="0" fontId="34" fillId="24" borderId="7" xfId="0" applyFont="1" applyFill="1" applyBorder="1" applyAlignment="1" applyProtection="1">
      <alignment vertical="center" wrapText="1"/>
      <protection locked="0"/>
    </xf>
    <xf numFmtId="0" fontId="1" fillId="17" borderId="2" xfId="0" applyFont="1" applyFill="1" applyBorder="1" applyAlignment="1">
      <alignment horizontal="left" vertical="center"/>
    </xf>
    <xf numFmtId="0" fontId="1" fillId="0" borderId="14" xfId="0" applyFont="1" applyBorder="1" applyAlignment="1">
      <alignment horizontal="center" vertical="center"/>
    </xf>
    <xf numFmtId="0" fontId="1" fillId="0" borderId="5" xfId="0" applyFont="1" applyBorder="1" applyAlignment="1">
      <alignment horizontal="center" vertical="center"/>
    </xf>
    <xf numFmtId="0" fontId="0" fillId="2" borderId="10"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13" borderId="10"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33" fillId="13" borderId="1" xfId="0" applyFont="1" applyFill="1" applyBorder="1" applyAlignment="1" applyProtection="1">
      <alignment horizontal="left" vertical="center" wrapText="1"/>
    </xf>
    <xf numFmtId="0" fontId="33" fillId="13" borderId="10" xfId="0" applyFont="1" applyFill="1" applyBorder="1" applyAlignment="1" applyProtection="1">
      <alignment horizontal="left" vertical="center" wrapText="1"/>
    </xf>
    <xf numFmtId="0" fontId="0" fillId="13" borderId="1" xfId="0" applyFill="1" applyBorder="1" applyAlignment="1" applyProtection="1">
      <alignment horizontal="left" vertical="center" wrapText="1"/>
      <protection locked="0"/>
    </xf>
    <xf numFmtId="0" fontId="0" fillId="13" borderId="13" xfId="0" applyFill="1" applyBorder="1" applyAlignment="1" applyProtection="1">
      <alignment horizontal="left" vertical="center" wrapText="1"/>
      <protection locked="0"/>
    </xf>
    <xf numFmtId="0" fontId="0" fillId="13" borderId="11" xfId="0" applyFill="1" applyBorder="1" applyAlignment="1">
      <alignment horizontal="left" vertical="center"/>
    </xf>
    <xf numFmtId="0" fontId="0" fillId="13" borderId="10" xfId="0" applyFill="1" applyBorder="1" applyAlignment="1">
      <alignment horizontal="left" vertical="center"/>
    </xf>
    <xf numFmtId="0" fontId="0" fillId="25" borderId="5" xfId="0" applyFill="1" applyBorder="1" applyAlignment="1">
      <alignment horizontal="left"/>
    </xf>
    <xf numFmtId="0" fontId="50" fillId="23" borderId="5" xfId="0" applyFont="1" applyFill="1" applyBorder="1" applyAlignment="1" applyProtection="1">
      <alignment horizontal="left" vertical="center"/>
      <protection locked="0"/>
    </xf>
    <xf numFmtId="0" fontId="50" fillId="23" borderId="6" xfId="0" applyFont="1" applyFill="1" applyBorder="1" applyAlignment="1" applyProtection="1">
      <alignment horizontal="left" vertical="center"/>
      <protection locked="0"/>
    </xf>
    <xf numFmtId="0" fontId="50" fillId="23" borderId="15" xfId="0" applyFont="1" applyFill="1" applyBorder="1" applyAlignment="1" applyProtection="1">
      <alignment horizontal="left" vertical="center"/>
      <protection locked="0"/>
    </xf>
    <xf numFmtId="0" fontId="0" fillId="2" borderId="16"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1" fillId="0" borderId="5" xfId="0" applyFont="1" applyBorder="1" applyAlignment="1">
      <alignment horizontal="center" vertical="center"/>
    </xf>
    <xf numFmtId="0" fontId="0" fillId="13" borderId="10" xfId="0" applyFill="1" applyBorder="1" applyAlignment="1" applyProtection="1">
      <alignment vertical="center"/>
      <protection locked="0"/>
    </xf>
    <xf numFmtId="0" fontId="0" fillId="13" borderId="2" xfId="0" applyFill="1" applyBorder="1" applyAlignment="1" applyProtection="1">
      <alignment horizontal="left" vertical="center" wrapText="1"/>
    </xf>
    <xf numFmtId="0" fontId="0" fillId="13" borderId="0" xfId="0" applyFill="1" applyAlignment="1" applyProtection="1">
      <alignment vertical="center" wrapText="1"/>
    </xf>
    <xf numFmtId="0" fontId="0" fillId="13" borderId="0" xfId="0" applyFill="1" applyAlignment="1" applyProtection="1">
      <alignment horizontal="left" vertical="center" wrapText="1"/>
    </xf>
    <xf numFmtId="0" fontId="0" fillId="13" borderId="0" xfId="0" applyFill="1" applyAlignment="1" applyProtection="1">
      <alignment horizontal="left" vertical="center"/>
    </xf>
    <xf numFmtId="0" fontId="0" fillId="13" borderId="5" xfId="0" applyFill="1" applyBorder="1" applyAlignment="1" applyProtection="1">
      <alignment horizontal="left" vertical="center" wrapText="1"/>
    </xf>
    <xf numFmtId="0" fontId="0" fillId="13" borderId="1" xfId="0" applyFill="1" applyBorder="1" applyAlignment="1" applyProtection="1">
      <alignment wrapText="1"/>
    </xf>
    <xf numFmtId="0" fontId="33" fillId="13" borderId="1" xfId="0" applyFont="1" applyFill="1" applyBorder="1" applyAlignment="1" applyProtection="1">
      <alignment vertical="center" wrapText="1"/>
    </xf>
    <xf numFmtId="0" fontId="0" fillId="13" borderId="15" xfId="0" applyFill="1" applyBorder="1" applyAlignment="1" applyProtection="1">
      <alignment horizontal="left" vertical="center" wrapText="1"/>
    </xf>
    <xf numFmtId="0" fontId="1" fillId="0" borderId="5" xfId="0" applyFont="1" applyBorder="1" applyAlignment="1">
      <alignment horizontal="center" vertical="center"/>
    </xf>
    <xf numFmtId="0" fontId="1" fillId="0" borderId="14" xfId="0" applyFont="1" applyBorder="1" applyAlignment="1">
      <alignment horizontal="center" vertical="center"/>
    </xf>
    <xf numFmtId="0" fontId="0" fillId="2" borderId="1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13" borderId="1" xfId="0" applyFill="1" applyBorder="1" applyAlignment="1" applyProtection="1">
      <alignment horizontal="left" vertical="center" wrapText="1"/>
    </xf>
    <xf numFmtId="0" fontId="0" fillId="2" borderId="16"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1" fillId="0" borderId="14" xfId="0" applyFont="1" applyBorder="1" applyAlignment="1">
      <alignment horizontal="center" vertical="center"/>
    </xf>
    <xf numFmtId="0" fontId="1" fillId="0" borderId="5" xfId="0" applyFont="1" applyBorder="1" applyAlignment="1">
      <alignment horizontal="center" vertical="center"/>
    </xf>
    <xf numFmtId="0" fontId="55" fillId="14" borderId="2" xfId="1" applyFont="1" applyFill="1" applyBorder="1" applyAlignment="1" applyProtection="1">
      <alignment vertical="center"/>
      <protection locked="0"/>
    </xf>
    <xf numFmtId="0" fontId="55" fillId="14" borderId="3" xfId="1" applyFont="1" applyFill="1" applyBorder="1" applyAlignment="1" applyProtection="1">
      <alignment vertical="center"/>
      <protection locked="0"/>
    </xf>
    <xf numFmtId="0" fontId="55" fillId="14" borderId="4" xfId="1" applyFont="1" applyFill="1" applyBorder="1" applyAlignment="1" applyProtection="1">
      <alignment vertical="center"/>
      <protection locked="0"/>
    </xf>
    <xf numFmtId="0" fontId="56" fillId="14" borderId="2" xfId="1" applyFont="1" applyFill="1" applyBorder="1" applyAlignment="1" applyProtection="1">
      <alignment vertical="center"/>
      <protection locked="0"/>
    </xf>
    <xf numFmtId="0" fontId="56" fillId="14" borderId="3" xfId="1" applyFont="1" applyFill="1" applyBorder="1" applyAlignment="1" applyProtection="1">
      <alignment vertical="center"/>
      <protection locked="0"/>
    </xf>
    <xf numFmtId="0" fontId="56" fillId="14" borderId="4" xfId="1" applyFont="1" applyFill="1" applyBorder="1" applyAlignment="1" applyProtection="1">
      <alignment vertical="center"/>
      <protection locked="0"/>
    </xf>
    <xf numFmtId="0" fontId="27" fillId="13" borderId="1" xfId="0" applyFont="1" applyFill="1" applyBorder="1" applyAlignment="1" applyProtection="1">
      <alignment horizontal="left" vertical="center" wrapText="1"/>
      <protection locked="0"/>
    </xf>
    <xf numFmtId="0" fontId="0" fillId="2" borderId="14" xfId="0" applyFill="1" applyBorder="1"/>
    <xf numFmtId="0" fontId="0" fillId="2" borderId="12" xfId="0" applyFill="1" applyBorder="1"/>
    <xf numFmtId="0" fontId="0" fillId="2" borderId="16" xfId="0" applyFill="1" applyBorder="1"/>
    <xf numFmtId="0" fontId="0" fillId="20" borderId="14" xfId="0" applyFill="1" applyBorder="1"/>
    <xf numFmtId="0" fontId="0" fillId="20" borderId="12" xfId="0" applyFill="1" applyBorder="1"/>
    <xf numFmtId="0" fontId="0" fillId="20" borderId="16" xfId="0" applyFill="1" applyBorder="1"/>
    <xf numFmtId="0" fontId="0" fillId="20" borderId="5" xfId="0" applyFill="1" applyBorder="1"/>
    <xf numFmtId="0" fontId="0" fillId="20" borderId="6" xfId="0" applyFill="1" applyBorder="1"/>
    <xf numFmtId="0" fontId="0" fillId="20" borderId="15" xfId="0" applyFill="1" applyBorder="1"/>
    <xf numFmtId="0" fontId="35" fillId="20" borderId="12" xfId="0" applyFont="1" applyFill="1" applyBorder="1" applyAlignment="1">
      <alignment wrapText="1"/>
    </xf>
    <xf numFmtId="0" fontId="5" fillId="14" borderId="3" xfId="1" applyFill="1" applyBorder="1" applyAlignment="1" applyProtection="1">
      <alignment vertical="center"/>
      <protection locked="0"/>
    </xf>
    <xf numFmtId="0" fontId="5" fillId="14" borderId="4" xfId="1" applyFill="1" applyBorder="1" applyAlignment="1" applyProtection="1">
      <alignment vertical="center"/>
      <protection locked="0"/>
    </xf>
    <xf numFmtId="0" fontId="50" fillId="23" borderId="8" xfId="1" applyFont="1" applyFill="1" applyBorder="1" applyAlignment="1" applyProtection="1">
      <alignment vertical="center"/>
      <protection locked="0"/>
    </xf>
    <xf numFmtId="0" fontId="50" fillId="23" borderId="0" xfId="1" applyFont="1" applyFill="1" applyBorder="1" applyAlignment="1" applyProtection="1">
      <alignment vertical="center"/>
      <protection locked="0"/>
    </xf>
    <xf numFmtId="0" fontId="50" fillId="23" borderId="7" xfId="1" applyFont="1" applyFill="1" applyBorder="1" applyAlignment="1" applyProtection="1">
      <alignment vertical="center"/>
      <protection locked="0"/>
    </xf>
    <xf numFmtId="0" fontId="55" fillId="24" borderId="8" xfId="1" applyFont="1" applyFill="1" applyBorder="1" applyAlignment="1" applyProtection="1">
      <alignment vertical="center"/>
      <protection locked="0"/>
    </xf>
    <xf numFmtId="0" fontId="55" fillId="24" borderId="0" xfId="1" applyFont="1" applyFill="1" applyBorder="1" applyAlignment="1" applyProtection="1">
      <alignment vertical="center"/>
      <protection locked="0"/>
    </xf>
    <xf numFmtId="0" fontId="55" fillId="24" borderId="7" xfId="1" applyFont="1" applyFill="1" applyBorder="1" applyAlignment="1" applyProtection="1">
      <alignment vertical="center"/>
      <protection locked="0"/>
    </xf>
    <xf numFmtId="0" fontId="55" fillId="24" borderId="0" xfId="1" applyFont="1" applyFill="1" applyBorder="1" applyAlignment="1" applyProtection="1">
      <alignment horizontal="center" vertical="center" wrapText="1"/>
      <protection locked="0"/>
    </xf>
    <xf numFmtId="0" fontId="55" fillId="24" borderId="7" xfId="1" applyFont="1" applyFill="1" applyBorder="1" applyAlignment="1" applyProtection="1">
      <alignment horizontal="center" vertical="center" wrapText="1"/>
      <protection locked="0"/>
    </xf>
    <xf numFmtId="0" fontId="50" fillId="23" borderId="8" xfId="1" applyFont="1" applyFill="1" applyBorder="1" applyAlignment="1" applyProtection="1">
      <alignment horizontal="left" vertical="center"/>
      <protection locked="0"/>
    </xf>
    <xf numFmtId="0" fontId="50" fillId="23" borderId="0" xfId="1" applyFont="1" applyFill="1" applyBorder="1" applyAlignment="1" applyProtection="1">
      <alignment horizontal="left" vertical="center"/>
      <protection locked="0"/>
    </xf>
    <xf numFmtId="0" fontId="50" fillId="23" borderId="7" xfId="1" applyFont="1" applyFill="1" applyBorder="1" applyAlignment="1" applyProtection="1">
      <alignment horizontal="left" vertical="center"/>
      <protection locked="0"/>
    </xf>
    <xf numFmtId="0" fontId="5" fillId="0" borderId="0" xfId="1"/>
    <xf numFmtId="0" fontId="0" fillId="2" borderId="0" xfId="0" applyFill="1" applyBorder="1" applyAlignment="1" applyProtection="1">
      <alignment horizontal="left" vertical="center"/>
      <protection locked="0"/>
    </xf>
    <xf numFmtId="0" fontId="5" fillId="2" borderId="5" xfId="1" applyFill="1" applyBorder="1" applyAlignment="1" applyProtection="1">
      <alignment horizontal="center" vertical="center" wrapText="1"/>
      <protection locked="0"/>
    </xf>
    <xf numFmtId="0" fontId="5" fillId="2" borderId="15" xfId="1" applyFill="1" applyBorder="1" applyAlignment="1" applyProtection="1">
      <alignment vertical="center"/>
      <protection locked="0"/>
    </xf>
    <xf numFmtId="0" fontId="33" fillId="13" borderId="1" xfId="0" applyFont="1" applyFill="1" applyBorder="1" applyAlignment="1" applyProtection="1">
      <alignment horizontal="left" vertical="center"/>
    </xf>
    <xf numFmtId="0" fontId="27" fillId="13" borderId="1" xfId="0" applyFont="1" applyFill="1" applyBorder="1" applyAlignment="1" applyProtection="1">
      <alignment horizontal="left" vertical="center"/>
      <protection locked="0"/>
    </xf>
    <xf numFmtId="0" fontId="33" fillId="13" borderId="13" xfId="0" applyFont="1" applyFill="1" applyBorder="1" applyAlignment="1" applyProtection="1">
      <alignment horizontal="left" vertical="center" wrapText="1"/>
    </xf>
    <xf numFmtId="0" fontId="0" fillId="9" borderId="0" xfId="0" applyFill="1" applyBorder="1"/>
    <xf numFmtId="0" fontId="37" fillId="10" borderId="16" xfId="0" applyFont="1" applyFill="1" applyBorder="1" applyAlignment="1">
      <alignment horizontal="center" vertical="center"/>
    </xf>
    <xf numFmtId="0" fontId="1" fillId="3" borderId="15" xfId="0" applyFont="1" applyFill="1" applyBorder="1" applyAlignment="1"/>
    <xf numFmtId="165" fontId="64" fillId="27" borderId="4" xfId="0" applyNumberFormat="1" applyFont="1" applyFill="1" applyBorder="1" applyAlignment="1" applyProtection="1">
      <alignment horizontal="center" vertical="center"/>
      <protection locked="0"/>
    </xf>
    <xf numFmtId="0" fontId="37" fillId="9" borderId="1" xfId="0" applyFont="1" applyFill="1" applyBorder="1" applyAlignment="1">
      <alignment horizontal="center" vertical="center"/>
    </xf>
    <xf numFmtId="0" fontId="0" fillId="2" borderId="11" xfId="0" applyFill="1" applyBorder="1" applyAlignment="1" applyProtection="1">
      <alignment horizontal="center" vertical="center"/>
      <protection locked="0"/>
    </xf>
    <xf numFmtId="0" fontId="0" fillId="13" borderId="10" xfId="0" applyFill="1" applyBorder="1" applyAlignment="1" applyProtection="1">
      <alignment horizontal="left" vertical="center" wrapText="1"/>
    </xf>
    <xf numFmtId="0" fontId="33" fillId="0" borderId="4" xfId="0" applyFont="1" applyBorder="1" applyAlignment="1" applyProtection="1">
      <alignment horizontal="left" vertical="center" wrapText="1"/>
      <protection locked="0"/>
    </xf>
    <xf numFmtId="0" fontId="33" fillId="0" borderId="0" xfId="0" applyFont="1" applyProtection="1">
      <protection locked="0"/>
    </xf>
    <xf numFmtId="49" fontId="0" fillId="2" borderId="1" xfId="0" applyNumberFormat="1" applyFill="1" applyBorder="1" applyAlignment="1" applyProtection="1">
      <alignment horizontal="center" vertical="center" wrapText="1"/>
      <protection locked="0"/>
    </xf>
    <xf numFmtId="0" fontId="1" fillId="3" borderId="6" xfId="0" applyFont="1" applyFill="1" applyBorder="1" applyAlignment="1">
      <alignment vertical="center"/>
    </xf>
    <xf numFmtId="0" fontId="66" fillId="0" borderId="0" xfId="0" applyFont="1"/>
    <xf numFmtId="0" fontId="36" fillId="0" borderId="0" xfId="0" applyFont="1" applyAlignment="1">
      <alignment horizontal="left" vertical="center"/>
    </xf>
    <xf numFmtId="0" fontId="36" fillId="0" borderId="0" xfId="0" applyFont="1" applyAlignment="1">
      <alignment vertical="center"/>
    </xf>
    <xf numFmtId="0" fontId="37" fillId="9" borderId="0" xfId="0" applyFont="1" applyFill="1" applyBorder="1" applyAlignment="1">
      <alignment horizontal="center"/>
    </xf>
    <xf numFmtId="0" fontId="37" fillId="9" borderId="0" xfId="0" applyFont="1" applyFill="1" applyBorder="1" applyAlignment="1">
      <alignment horizontal="center" wrapText="1"/>
    </xf>
    <xf numFmtId="0" fontId="42" fillId="28" borderId="1" xfId="0" applyFont="1" applyFill="1" applyBorder="1" applyAlignment="1">
      <alignment horizontal="center" vertical="center" wrapText="1"/>
    </xf>
    <xf numFmtId="0" fontId="49" fillId="14" borderId="6" xfId="1" applyFont="1" applyFill="1" applyBorder="1" applyAlignment="1" applyProtection="1">
      <alignment horizontal="center" vertical="center" wrapText="1"/>
      <protection locked="0"/>
    </xf>
    <xf numFmtId="0" fontId="36" fillId="0" borderId="0" xfId="0" applyFont="1" applyProtection="1">
      <protection locked="0"/>
    </xf>
    <xf numFmtId="0" fontId="34" fillId="24" borderId="8" xfId="0" applyFont="1" applyFill="1" applyBorder="1" applyAlignment="1" applyProtection="1">
      <alignment horizontal="left" vertical="center" wrapText="1"/>
      <protection locked="0"/>
    </xf>
    <xf numFmtId="0" fontId="49" fillId="24" borderId="0" xfId="1" applyFont="1" applyFill="1" applyBorder="1" applyAlignment="1" applyProtection="1">
      <alignment horizontal="left" vertical="center" wrapText="1"/>
      <protection locked="0"/>
    </xf>
    <xf numFmtId="14" fontId="37" fillId="9" borderId="0" xfId="0" applyNumberFormat="1" applyFont="1" applyFill="1" applyBorder="1" applyAlignment="1" applyProtection="1">
      <alignment horizontal="center" vertical="center"/>
      <protection locked="0"/>
    </xf>
    <xf numFmtId="0" fontId="37" fillId="9" borderId="0" xfId="0" applyFont="1" applyFill="1" applyBorder="1" applyAlignment="1" applyProtection="1">
      <alignment horizontal="center" vertical="center"/>
      <protection locked="0"/>
    </xf>
    <xf numFmtId="0" fontId="34" fillId="14" borderId="5" xfId="0" applyFont="1" applyFill="1" applyBorder="1" applyAlignment="1" applyProtection="1">
      <alignment vertical="center"/>
    </xf>
    <xf numFmtId="0" fontId="64" fillId="26" borderId="1" xfId="0" applyFont="1" applyFill="1" applyBorder="1" applyAlignment="1" applyProtection="1">
      <alignment horizontal="center" vertical="center" wrapText="1"/>
      <protection locked="0"/>
    </xf>
    <xf numFmtId="0" fontId="0" fillId="13" borderId="1" xfId="0" applyFill="1" applyBorder="1" applyAlignment="1" applyProtection="1">
      <alignment vertical="center"/>
    </xf>
    <xf numFmtId="0" fontId="0" fillId="13" borderId="0" xfId="0" applyFill="1" applyAlignment="1" applyProtection="1">
      <alignment vertical="center"/>
    </xf>
    <xf numFmtId="0" fontId="0" fillId="0" borderId="15" xfId="0" applyFill="1" applyBorder="1" applyAlignment="1">
      <alignment horizontal="right" vertical="center"/>
    </xf>
    <xf numFmtId="0" fontId="36" fillId="0" borderId="0" xfId="0" applyFont="1" applyAlignment="1">
      <alignment horizontal="center" vertical="center"/>
    </xf>
    <xf numFmtId="0" fontId="69" fillId="24" borderId="8" xfId="1" applyFont="1" applyFill="1" applyBorder="1" applyAlignment="1" applyProtection="1">
      <alignment vertical="center"/>
      <protection locked="0"/>
    </xf>
    <xf numFmtId="0" fontId="69" fillId="24" borderId="0" xfId="1" applyFont="1" applyFill="1" applyBorder="1" applyAlignment="1" applyProtection="1">
      <alignment horizontal="center" vertical="center" wrapText="1"/>
      <protection locked="0"/>
    </xf>
    <xf numFmtId="0" fontId="70" fillId="14" borderId="2" xfId="1" applyFont="1" applyFill="1" applyBorder="1" applyAlignment="1" applyProtection="1">
      <alignment vertical="center"/>
      <protection locked="0"/>
    </xf>
    <xf numFmtId="0" fontId="5" fillId="24" borderId="0" xfId="1" applyFill="1" applyBorder="1" applyAlignment="1" applyProtection="1">
      <alignment horizontal="center" vertical="center" wrapText="1"/>
      <protection locked="0"/>
    </xf>
    <xf numFmtId="0" fontId="5" fillId="24" borderId="7" xfId="1" applyFill="1" applyBorder="1" applyAlignment="1" applyProtection="1">
      <alignment horizontal="center" vertical="center" wrapText="1"/>
      <protection locked="0"/>
    </xf>
    <xf numFmtId="0" fontId="37" fillId="25" borderId="15" xfId="0" applyFont="1" applyFill="1" applyBorder="1" applyAlignment="1">
      <alignment horizontal="center" vertical="center"/>
    </xf>
    <xf numFmtId="0" fontId="27" fillId="0" borderId="0" xfId="0" applyFont="1" applyAlignment="1">
      <alignment horizontal="center" vertical="center"/>
    </xf>
    <xf numFmtId="0" fontId="16" fillId="3" borderId="0" xfId="0" applyFont="1" applyFill="1" applyBorder="1" applyAlignment="1" applyProtection="1"/>
    <xf numFmtId="0" fontId="16" fillId="3" borderId="7" xfId="0" applyFont="1" applyFill="1" applyBorder="1" applyAlignment="1" applyProtection="1"/>
    <xf numFmtId="0" fontId="16" fillId="3" borderId="0" xfId="0" applyFont="1" applyFill="1" applyBorder="1" applyAlignment="1" applyProtection="1">
      <alignment horizontal="center" vertical="center"/>
    </xf>
    <xf numFmtId="0" fontId="1" fillId="12" borderId="6" xfId="0" applyFont="1" applyFill="1" applyBorder="1" applyAlignment="1">
      <alignment vertical="center" wrapText="1"/>
    </xf>
    <xf numFmtId="0" fontId="1" fillId="12" borderId="15" xfId="0" applyFont="1" applyFill="1" applyBorder="1" applyAlignment="1">
      <alignment vertical="center" wrapText="1"/>
    </xf>
    <xf numFmtId="0" fontId="0" fillId="13" borderId="11" xfId="0" applyFill="1" applyBorder="1" applyAlignment="1" applyProtection="1">
      <alignment vertical="center" wrapText="1"/>
    </xf>
    <xf numFmtId="0" fontId="0" fillId="13" borderId="11" xfId="0" applyFill="1" applyBorder="1" applyAlignment="1" applyProtection="1">
      <alignment horizontal="center" vertical="center"/>
      <protection locked="0"/>
    </xf>
    <xf numFmtId="0" fontId="37" fillId="12" borderId="6" xfId="0" applyFont="1" applyFill="1" applyBorder="1" applyAlignment="1">
      <alignment horizontal="right" vertical="center" wrapText="1"/>
    </xf>
    <xf numFmtId="0" fontId="0" fillId="17" borderId="1" xfId="0" applyFill="1" applyBorder="1" applyAlignment="1" applyProtection="1">
      <alignment horizontal="left" vertical="top" wrapText="1"/>
      <protection locked="0"/>
    </xf>
    <xf numFmtId="0" fontId="53" fillId="9" borderId="0" xfId="0" applyFont="1" applyFill="1" applyBorder="1" applyAlignment="1" applyProtection="1">
      <alignment vertical="center"/>
      <protection locked="0"/>
    </xf>
    <xf numFmtId="0" fontId="0" fillId="9" borderId="0" xfId="0" applyFill="1" applyBorder="1" applyAlignment="1" applyProtection="1">
      <alignment horizontal="left" vertical="top" wrapText="1"/>
      <protection locked="0"/>
    </xf>
    <xf numFmtId="0" fontId="0" fillId="0" borderId="0" xfId="0" applyAlignment="1" applyProtection="1">
      <alignment vertical="center"/>
      <protection locked="0"/>
    </xf>
    <xf numFmtId="0" fontId="33" fillId="0" borderId="0" xfId="0" applyFont="1" applyAlignment="1" applyProtection="1">
      <alignment vertical="center"/>
      <protection locked="0"/>
    </xf>
    <xf numFmtId="0" fontId="0" fillId="9" borderId="0" xfId="0" applyFill="1" applyProtection="1">
      <protection locked="0"/>
    </xf>
    <xf numFmtId="0" fontId="49" fillId="27" borderId="1" xfId="1" applyFont="1" applyFill="1" applyBorder="1" applyAlignment="1" applyProtection="1">
      <alignment horizontal="left" vertical="center"/>
      <protection locked="0"/>
    </xf>
    <xf numFmtId="0" fontId="33" fillId="0" borderId="0" xfId="0" applyFont="1" applyAlignment="1">
      <alignment vertical="center"/>
    </xf>
    <xf numFmtId="0" fontId="1" fillId="12" borderId="1" xfId="0" applyFont="1" applyFill="1" applyBorder="1" applyAlignment="1" applyProtection="1">
      <alignment horizontal="center" vertical="center" wrapText="1"/>
      <protection locked="0"/>
    </xf>
    <xf numFmtId="0" fontId="0" fillId="13" borderId="10" xfId="0" applyFill="1" applyBorder="1" applyAlignment="1" applyProtection="1">
      <alignment horizontal="left" vertical="center" wrapText="1"/>
    </xf>
    <xf numFmtId="0" fontId="37" fillId="9" borderId="1" xfId="0" applyFont="1" applyFill="1" applyBorder="1" applyAlignment="1">
      <alignment horizontal="center" vertical="center"/>
    </xf>
    <xf numFmtId="0" fontId="33" fillId="0" borderId="0" xfId="0" applyFont="1" applyAlignment="1">
      <alignment horizontal="center" vertical="center"/>
    </xf>
    <xf numFmtId="0" fontId="0" fillId="2" borderId="16" xfId="0" applyFill="1" applyBorder="1" applyAlignment="1" applyProtection="1">
      <alignment horizontal="center" vertical="center"/>
      <protection locked="0"/>
    </xf>
    <xf numFmtId="0" fontId="0" fillId="13" borderId="11" xfId="0" applyFill="1" applyBorder="1" applyAlignment="1" applyProtection="1">
      <alignment vertical="center" wrapText="1"/>
    </xf>
    <xf numFmtId="0" fontId="0" fillId="13" borderId="1" xfId="0" applyFill="1" applyBorder="1" applyAlignment="1" applyProtection="1">
      <alignment horizontal="left" vertical="center" wrapText="1"/>
    </xf>
    <xf numFmtId="0" fontId="37" fillId="9" borderId="1" xfId="0" applyFont="1" applyFill="1" applyBorder="1" applyAlignment="1">
      <alignment horizontal="center" vertical="center"/>
    </xf>
    <xf numFmtId="0" fontId="16" fillId="8" borderId="1" xfId="0" applyFont="1" applyFill="1" applyBorder="1" applyAlignment="1" applyProtection="1">
      <alignment horizontal="left" vertical="center"/>
    </xf>
    <xf numFmtId="0" fontId="0" fillId="13" borderId="0" xfId="0" applyFill="1" applyAlignment="1" applyProtection="1">
      <alignment horizontal="left" vertical="center" wrapText="1"/>
      <protection locked="0"/>
    </xf>
    <xf numFmtId="0" fontId="33" fillId="13" borderId="13" xfId="0" applyFont="1" applyFill="1" applyBorder="1" applyAlignment="1" applyProtection="1">
      <alignment horizontal="left" vertical="center" wrapText="1"/>
      <protection locked="0"/>
    </xf>
    <xf numFmtId="0" fontId="33" fillId="13" borderId="1" xfId="0" applyFont="1" applyFill="1" applyBorder="1" applyAlignment="1" applyProtection="1">
      <alignment horizontal="left" vertical="center" wrapText="1"/>
      <protection locked="0"/>
    </xf>
    <xf numFmtId="0" fontId="0" fillId="13" borderId="11" xfId="0" applyFill="1" applyBorder="1" applyAlignment="1" applyProtection="1">
      <alignment vertical="center"/>
      <protection locked="0"/>
    </xf>
    <xf numFmtId="0" fontId="0" fillId="13" borderId="10" xfId="0" applyFill="1" applyBorder="1" applyAlignment="1" applyProtection="1">
      <alignment horizontal="left" vertical="center" wrapText="1"/>
    </xf>
    <xf numFmtId="0" fontId="0" fillId="13" borderId="11" xfId="0" applyFill="1" applyBorder="1" applyAlignment="1" applyProtection="1">
      <alignment horizontal="left" vertical="center" wrapText="1"/>
    </xf>
    <xf numFmtId="0" fontId="0" fillId="13" borderId="1" xfId="0" applyFill="1" applyBorder="1" applyAlignment="1" applyProtection="1">
      <alignment horizontal="left" vertical="center" wrapText="1"/>
    </xf>
    <xf numFmtId="0" fontId="0" fillId="2" borderId="16" xfId="0" applyFill="1" applyBorder="1" applyAlignment="1" applyProtection="1">
      <alignment horizontal="center" vertical="center"/>
      <protection locked="0"/>
    </xf>
    <xf numFmtId="0" fontId="33" fillId="0" borderId="4" xfId="0" applyFont="1" applyBorder="1" applyAlignment="1" applyProtection="1">
      <alignment horizontal="left" vertical="center" wrapText="1"/>
      <protection locked="0"/>
    </xf>
    <xf numFmtId="0" fontId="77" fillId="0" borderId="0" xfId="0" applyFont="1" applyAlignment="1">
      <alignment vertical="center"/>
    </xf>
    <xf numFmtId="0" fontId="77" fillId="0" borderId="0" xfId="0" applyFont="1" applyAlignment="1">
      <alignment horizontal="center" vertical="center"/>
    </xf>
    <xf numFmtId="0" fontId="77" fillId="0" borderId="0" xfId="0" applyFont="1" applyAlignment="1">
      <alignment horizontal="left" vertical="center"/>
    </xf>
    <xf numFmtId="0" fontId="77" fillId="0" borderId="0" xfId="0" applyFont="1" applyAlignment="1" applyProtection="1">
      <alignment horizontal="center" vertical="center"/>
      <protection locked="0"/>
    </xf>
    <xf numFmtId="0" fontId="1" fillId="9" borderId="0" xfId="0" applyFont="1" applyFill="1" applyBorder="1" applyAlignment="1"/>
    <xf numFmtId="0" fontId="1" fillId="0" borderId="0" xfId="0" applyFont="1" applyAlignment="1">
      <alignment horizontal="center" vertical="center"/>
    </xf>
    <xf numFmtId="0" fontId="0" fillId="9" borderId="0" xfId="0" applyFill="1"/>
    <xf numFmtId="0" fontId="0" fillId="0" borderId="0" xfId="0"/>
    <xf numFmtId="0" fontId="77" fillId="0" borderId="0" xfId="0" applyFont="1" applyFill="1" applyBorder="1" applyAlignment="1" applyProtection="1">
      <alignment horizontal="center" vertical="center"/>
      <protection locked="0"/>
    </xf>
    <xf numFmtId="0" fontId="6" fillId="0" borderId="0" xfId="0" applyFont="1" applyAlignment="1">
      <alignment vertical="center" wrapText="1"/>
    </xf>
    <xf numFmtId="0" fontId="6" fillId="0" borderId="0" xfId="0" applyFont="1" applyAlignment="1"/>
    <xf numFmtId="1" fontId="29" fillId="0" borderId="0" xfId="0" applyNumberFormat="1" applyFont="1"/>
    <xf numFmtId="0" fontId="0" fillId="0" borderId="0" xfId="0"/>
    <xf numFmtId="0" fontId="0" fillId="0" borderId="0" xfId="0" applyAlignment="1">
      <alignment horizontal="left" vertical="center"/>
    </xf>
    <xf numFmtId="0" fontId="36" fillId="9" borderId="0" xfId="0" applyFont="1" applyFill="1"/>
    <xf numFmtId="0" fontId="0" fillId="0" borderId="0" xfId="0" applyFill="1" applyBorder="1" applyAlignment="1" applyProtection="1">
      <alignment horizontal="center" vertical="center"/>
      <protection locked="0"/>
    </xf>
    <xf numFmtId="1" fontId="29" fillId="0" borderId="0" xfId="0" applyNumberFormat="1" applyFont="1" applyAlignment="1">
      <alignment horizontal="center" vertical="center"/>
    </xf>
    <xf numFmtId="1" fontId="29" fillId="0" borderId="0" xfId="0" applyNumberFormat="1" applyFont="1" applyProtection="1">
      <protection locked="0"/>
    </xf>
    <xf numFmtId="0" fontId="0" fillId="0" borderId="0" xfId="0"/>
    <xf numFmtId="0" fontId="0" fillId="0" borderId="0" xfId="0"/>
    <xf numFmtId="0" fontId="0" fillId="0" borderId="0" xfId="0"/>
    <xf numFmtId="0" fontId="0" fillId="0" borderId="0" xfId="0" applyFont="1"/>
    <xf numFmtId="0" fontId="0" fillId="0" borderId="0" xfId="0"/>
    <xf numFmtId="0" fontId="77" fillId="0" borderId="0" xfId="0" applyFont="1"/>
    <xf numFmtId="0" fontId="16" fillId="9" borderId="0" xfId="0" applyFont="1" applyFill="1" applyBorder="1" applyAlignment="1"/>
    <xf numFmtId="0" fontId="32" fillId="9" borderId="0" xfId="0" applyFont="1" applyFill="1" applyBorder="1" applyAlignment="1"/>
    <xf numFmtId="0" fontId="34" fillId="9" borderId="8" xfId="0" applyFont="1" applyFill="1" applyBorder="1" applyAlignment="1">
      <alignment vertical="center" wrapText="1"/>
    </xf>
    <xf numFmtId="0" fontId="84" fillId="27" borderId="1" xfId="0" applyFont="1" applyFill="1" applyBorder="1" applyAlignment="1" applyProtection="1">
      <alignment horizontal="left" vertical="center"/>
      <protection locked="0"/>
    </xf>
    <xf numFmtId="165" fontId="84" fillId="27" borderId="4" xfId="0" applyNumberFormat="1" applyFont="1" applyFill="1" applyBorder="1" applyAlignment="1" applyProtection="1">
      <alignment horizontal="center" vertical="center"/>
      <protection locked="0"/>
    </xf>
    <xf numFmtId="0" fontId="0" fillId="0" borderId="0" xfId="0"/>
    <xf numFmtId="0" fontId="1" fillId="0" borderId="0" xfId="0" applyFont="1" applyAlignment="1">
      <alignment wrapText="1"/>
    </xf>
    <xf numFmtId="0" fontId="1" fillId="0" borderId="0" xfId="0" applyFont="1" applyAlignment="1">
      <alignment horizontal="center" vertical="center" wrapText="1"/>
    </xf>
    <xf numFmtId="0" fontId="0" fillId="0" borderId="0" xfId="0" applyProtection="1">
      <protection locked="0"/>
    </xf>
    <xf numFmtId="0" fontId="0" fillId="0" borderId="0" xfId="0" applyAlignment="1">
      <alignment vertical="center" wrapText="1"/>
    </xf>
    <xf numFmtId="0" fontId="33" fillId="0" borderId="4" xfId="0" applyFont="1" applyFill="1" applyBorder="1" applyAlignment="1">
      <alignment horizontal="right" vertical="center"/>
    </xf>
    <xf numFmtId="0" fontId="0" fillId="0" borderId="16" xfId="0" applyFill="1" applyBorder="1" applyAlignment="1">
      <alignment horizontal="right" vertical="center"/>
    </xf>
    <xf numFmtId="0" fontId="0" fillId="0" borderId="0" xfId="0"/>
    <xf numFmtId="0" fontId="0" fillId="0" borderId="0" xfId="0"/>
    <xf numFmtId="0" fontId="36" fillId="0" borderId="0" xfId="0" applyFont="1" applyFill="1" applyBorder="1"/>
    <xf numFmtId="0" fontId="37" fillId="0" borderId="0" xfId="0" applyFont="1" applyAlignment="1">
      <alignment vertical="center" wrapText="1"/>
    </xf>
    <xf numFmtId="0" fontId="0" fillId="2" borderId="5" xfId="0" applyFill="1" applyBorder="1" applyAlignment="1" applyProtection="1">
      <alignment vertical="center" wrapText="1"/>
      <protection locked="0"/>
    </xf>
    <xf numFmtId="0" fontId="0" fillId="2" borderId="7" xfId="0" applyFill="1" applyBorder="1" applyAlignment="1" applyProtection="1">
      <alignment vertical="center" wrapText="1"/>
      <protection locked="0"/>
    </xf>
    <xf numFmtId="0" fontId="36" fillId="0" borderId="0" xfId="0" applyFont="1" applyFill="1" applyBorder="1" applyAlignment="1">
      <alignment wrapText="1"/>
    </xf>
    <xf numFmtId="0" fontId="87" fillId="9" borderId="0" xfId="0" applyFont="1" applyFill="1" applyAlignment="1">
      <alignment vertical="center"/>
    </xf>
    <xf numFmtId="0" fontId="87" fillId="0" borderId="0" xfId="0" applyFont="1" applyFill="1" applyBorder="1" applyAlignment="1" applyProtection="1">
      <alignment horizontal="center"/>
      <protection locked="0"/>
    </xf>
    <xf numFmtId="0" fontId="0" fillId="0" borderId="0" xfId="0"/>
    <xf numFmtId="0" fontId="0" fillId="0" borderId="0" xfId="0"/>
    <xf numFmtId="0" fontId="0" fillId="0" borderId="0" xfId="0" applyAlignment="1" applyProtection="1">
      <alignment wrapText="1"/>
      <protection locked="0"/>
    </xf>
    <xf numFmtId="0" fontId="0" fillId="0" borderId="0" xfId="0" applyAlignment="1">
      <alignment horizontal="right" vertical="center"/>
    </xf>
    <xf numFmtId="0" fontId="87" fillId="9" borderId="0" xfId="0" applyFont="1" applyFill="1" applyAlignment="1">
      <alignment vertical="center" wrapText="1"/>
    </xf>
    <xf numFmtId="0" fontId="1" fillId="0" borderId="2" xfId="0" applyFont="1" applyBorder="1" applyAlignment="1">
      <alignment horizontal="left"/>
    </xf>
    <xf numFmtId="0" fontId="1" fillId="0" borderId="2" xfId="0" applyFont="1" applyFill="1" applyBorder="1" applyAlignment="1">
      <alignment horizontal="left" vertical="center"/>
    </xf>
    <xf numFmtId="0" fontId="33" fillId="0" borderId="14" xfId="0" applyFont="1" applyFill="1" applyBorder="1" applyAlignment="1">
      <alignment horizontal="left" vertical="center" indent="1"/>
    </xf>
    <xf numFmtId="0" fontId="89" fillId="29" borderId="1" xfId="0" applyFont="1" applyFill="1" applyBorder="1" applyAlignment="1">
      <alignment horizontal="center" vertical="center" wrapText="1"/>
    </xf>
    <xf numFmtId="0" fontId="0" fillId="25" borderId="1" xfId="0" applyFill="1" applyBorder="1" applyAlignment="1">
      <alignment horizontal="right" vertical="center"/>
    </xf>
    <xf numFmtId="0" fontId="1" fillId="9" borderId="2" xfId="0" applyFont="1" applyFill="1" applyBorder="1" applyAlignment="1">
      <alignment horizontal="left" vertical="center"/>
    </xf>
    <xf numFmtId="0" fontId="1" fillId="9" borderId="4" xfId="0" applyFont="1" applyFill="1" applyBorder="1" applyAlignment="1">
      <alignment horizontal="left"/>
    </xf>
    <xf numFmtId="0" fontId="29" fillId="0" borderId="4" xfId="0" applyFont="1" applyFill="1" applyBorder="1" applyAlignment="1">
      <alignment horizontal="right" vertical="center"/>
    </xf>
    <xf numFmtId="0" fontId="42" fillId="0" borderId="4" xfId="0" applyFont="1" applyFill="1" applyBorder="1" applyAlignment="1">
      <alignment horizontal="left" vertical="center"/>
    </xf>
    <xf numFmtId="0" fontId="42" fillId="0" borderId="0" xfId="0" applyFont="1" applyAlignment="1">
      <alignment horizontal="right"/>
    </xf>
    <xf numFmtId="0" fontId="37" fillId="9" borderId="0" xfId="0" applyFont="1" applyFill="1" applyBorder="1" applyAlignment="1">
      <alignment vertical="center" wrapText="1"/>
    </xf>
    <xf numFmtId="0" fontId="0" fillId="0" borderId="0" xfId="0"/>
    <xf numFmtId="0" fontId="0" fillId="0" borderId="2" xfId="0" applyFill="1" applyBorder="1" applyAlignment="1">
      <alignment horizontal="left" vertical="center" indent="1"/>
    </xf>
    <xf numFmtId="0" fontId="82" fillId="0" borderId="0" xfId="0" applyFont="1" applyAlignment="1">
      <alignment wrapText="1"/>
    </xf>
    <xf numFmtId="0" fontId="87" fillId="0" borderId="0" xfId="0" applyFont="1"/>
    <xf numFmtId="0" fontId="1" fillId="0" borderId="2" xfId="0" applyFont="1" applyBorder="1" applyAlignment="1">
      <alignment horizontal="left" vertical="center"/>
    </xf>
    <xf numFmtId="0" fontId="1" fillId="0" borderId="2" xfId="0" applyFont="1" applyBorder="1" applyAlignment="1">
      <alignment horizontal="left" vertical="center" wrapText="1"/>
    </xf>
    <xf numFmtId="0" fontId="41" fillId="30" borderId="3" xfId="0" applyFont="1" applyFill="1" applyBorder="1" applyAlignment="1">
      <alignment horizontal="right"/>
    </xf>
    <xf numFmtId="0" fontId="41" fillId="30" borderId="3" xfId="0" applyFont="1" applyFill="1" applyBorder="1" applyAlignment="1"/>
    <xf numFmtId="0" fontId="41" fillId="30" borderId="4" xfId="0" applyFont="1" applyFill="1" applyBorder="1" applyAlignment="1"/>
    <xf numFmtId="0" fontId="0" fillId="0" borderId="0" xfId="0" applyAlignment="1"/>
    <xf numFmtId="0" fontId="33" fillId="0" borderId="2" xfId="0" applyFont="1" applyFill="1" applyBorder="1" applyAlignment="1">
      <alignment horizontal="left" vertical="center"/>
    </xf>
    <xf numFmtId="0" fontId="32" fillId="0" borderId="4" xfId="0" applyFont="1" applyFill="1" applyBorder="1" applyAlignment="1">
      <alignment horizontal="right" vertical="center"/>
    </xf>
    <xf numFmtId="0" fontId="33" fillId="0" borderId="4" xfId="0" applyFont="1" applyFill="1" applyBorder="1" applyAlignment="1">
      <alignment horizontal="left" vertical="center"/>
    </xf>
    <xf numFmtId="0" fontId="33" fillId="0" borderId="2" xfId="0" applyFont="1" applyFill="1" applyBorder="1" applyAlignment="1">
      <alignment horizontal="left" vertical="center"/>
    </xf>
    <xf numFmtId="0" fontId="0" fillId="0" borderId="0" xfId="0"/>
    <xf numFmtId="0" fontId="32" fillId="0" borderId="2" xfId="0" applyFont="1" applyBorder="1" applyAlignment="1">
      <alignment horizontal="left"/>
    </xf>
    <xf numFmtId="0" fontId="1" fillId="0" borderId="5" xfId="0" applyFont="1" applyFill="1" applyBorder="1" applyAlignment="1">
      <alignment vertical="center"/>
    </xf>
    <xf numFmtId="0" fontId="32" fillId="0" borderId="2" xfId="0" applyFont="1" applyBorder="1" applyAlignment="1">
      <alignment horizontal="left" vertical="center"/>
    </xf>
    <xf numFmtId="0" fontId="1" fillId="30" borderId="2" xfId="0" applyFont="1" applyFill="1" applyBorder="1" applyAlignment="1"/>
    <xf numFmtId="0" fontId="32" fillId="0" borderId="2" xfId="0" applyFont="1" applyFill="1" applyBorder="1" applyAlignment="1">
      <alignment horizontal="left" vertical="center"/>
    </xf>
    <xf numFmtId="0" fontId="33" fillId="9" borderId="2" xfId="0" applyFont="1" applyFill="1" applyBorder="1" applyAlignment="1">
      <alignment vertical="center"/>
    </xf>
    <xf numFmtId="0" fontId="32" fillId="9" borderId="2" xfId="0" applyFont="1" applyFill="1" applyBorder="1" applyAlignment="1">
      <alignment vertical="center"/>
    </xf>
    <xf numFmtId="0" fontId="32" fillId="0" borderId="2" xfId="0" applyFont="1" applyFill="1" applyBorder="1" applyAlignment="1">
      <alignment vertical="center"/>
    </xf>
    <xf numFmtId="0" fontId="32" fillId="0" borderId="2" xfId="0" applyFont="1" applyFill="1" applyBorder="1" applyAlignment="1">
      <alignment horizontal="left"/>
    </xf>
    <xf numFmtId="0" fontId="1" fillId="0" borderId="2" xfId="0" applyFont="1" applyFill="1" applyBorder="1" applyAlignment="1">
      <alignment horizontal="left"/>
    </xf>
    <xf numFmtId="0" fontId="33" fillId="0" borderId="2" xfId="0" applyFont="1" applyFill="1" applyBorder="1" applyAlignment="1">
      <alignment horizontal="left" vertical="center" indent="1"/>
    </xf>
    <xf numFmtId="0" fontId="0" fillId="2" borderId="1" xfId="0" applyFill="1" applyBorder="1" applyAlignment="1" applyProtection="1">
      <alignment horizontal="center"/>
      <protection locked="0"/>
    </xf>
    <xf numFmtId="0" fontId="2" fillId="2" borderId="10" xfId="0" applyFont="1" applyFill="1" applyBorder="1" applyAlignment="1" applyProtection="1">
      <alignment horizontal="center"/>
      <protection locked="0"/>
    </xf>
    <xf numFmtId="0" fontId="1" fillId="2" borderId="1" xfId="0" applyFont="1" applyFill="1" applyBorder="1" applyAlignment="1" applyProtection="1">
      <alignment horizontal="left" vertical="center"/>
      <protection locked="0"/>
    </xf>
    <xf numFmtId="0" fontId="0" fillId="0" borderId="0" xfId="0"/>
    <xf numFmtId="0" fontId="33" fillId="0" borderId="2" xfId="0" applyFont="1" applyFill="1" applyBorder="1" applyAlignment="1">
      <alignment horizontal="left" vertical="center"/>
    </xf>
    <xf numFmtId="0" fontId="0" fillId="0" borderId="0" xfId="0" applyProtection="1">
      <protection locked="0"/>
    </xf>
    <xf numFmtId="0" fontId="86" fillId="31" borderId="1" xfId="0" applyFont="1" applyFill="1" applyBorder="1" applyAlignment="1" applyProtection="1">
      <alignment horizontal="center" vertical="center" wrapText="1"/>
      <protection locked="0"/>
    </xf>
    <xf numFmtId="0" fontId="87" fillId="31" borderId="1" xfId="0" applyFont="1" applyFill="1" applyBorder="1" applyAlignment="1" applyProtection="1">
      <alignment horizontal="center" vertical="center" wrapText="1"/>
      <protection locked="0"/>
    </xf>
    <xf numFmtId="0" fontId="0" fillId="0" borderId="0" xfId="0"/>
    <xf numFmtId="0" fontId="0" fillId="0" borderId="0" xfId="0" applyAlignment="1" applyProtection="1">
      <alignment wrapText="1"/>
      <protection locked="0"/>
    </xf>
    <xf numFmtId="0" fontId="88" fillId="0" borderId="0" xfId="0" applyFont="1" applyAlignment="1">
      <alignment horizontal="center"/>
    </xf>
    <xf numFmtId="0" fontId="33" fillId="0" borderId="2" xfId="0" applyFont="1" applyFill="1" applyBorder="1" applyAlignment="1">
      <alignment horizontal="left" indent="1"/>
    </xf>
    <xf numFmtId="0" fontId="32" fillId="9" borderId="2" xfId="0" applyFont="1" applyFill="1" applyBorder="1" applyAlignment="1">
      <alignment horizontal="left" vertical="center"/>
    </xf>
    <xf numFmtId="0" fontId="85" fillId="2" borderId="1" xfId="0" applyFont="1" applyFill="1" applyBorder="1" applyAlignment="1" applyProtection="1">
      <alignment horizontal="center" vertical="center" wrapText="1"/>
      <protection locked="0"/>
    </xf>
    <xf numFmtId="0" fontId="36" fillId="9" borderId="0" xfId="0" applyFont="1" applyFill="1" applyAlignment="1" applyProtection="1">
      <alignment horizontal="center" vertical="center"/>
    </xf>
    <xf numFmtId="0" fontId="92" fillId="0" borderId="0" xfId="0" applyFont="1" applyAlignment="1">
      <alignment wrapText="1"/>
    </xf>
    <xf numFmtId="0" fontId="93" fillId="0" borderId="0" xfId="0" applyFont="1" applyAlignment="1">
      <alignment wrapText="1"/>
    </xf>
    <xf numFmtId="0" fontId="93" fillId="0" borderId="0" xfId="0" applyFont="1" applyFill="1" applyBorder="1" applyAlignment="1" applyProtection="1">
      <alignment horizontal="center" vertical="center"/>
      <protection locked="0"/>
    </xf>
    <xf numFmtId="0" fontId="93" fillId="0" borderId="0" xfId="0" applyFont="1"/>
    <xf numFmtId="0" fontId="36" fillId="0" borderId="0" xfId="0" applyFont="1" applyBorder="1" applyAlignment="1" applyProtection="1">
      <alignment wrapText="1"/>
      <protection locked="0"/>
    </xf>
    <xf numFmtId="0" fontId="36" fillId="0" borderId="0" xfId="0" applyFont="1" applyAlignment="1" applyProtection="1">
      <alignment wrapText="1"/>
      <protection locked="0"/>
    </xf>
    <xf numFmtId="0" fontId="38" fillId="9" borderId="0" xfId="0" applyFont="1" applyFill="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wrapText="1"/>
    </xf>
    <xf numFmtId="0" fontId="3" fillId="0" borderId="0" xfId="0" applyFont="1" applyAlignment="1">
      <alignment wrapText="1"/>
    </xf>
    <xf numFmtId="0" fontId="36" fillId="0" borderId="0" xfId="0" applyFont="1" applyAlignment="1" applyProtection="1">
      <protection locked="0"/>
    </xf>
    <xf numFmtId="0" fontId="93" fillId="0" borderId="0" xfId="0" applyFont="1" applyAlignment="1" applyProtection="1">
      <protection locked="0"/>
    </xf>
    <xf numFmtId="0" fontId="93" fillId="0" borderId="0" xfId="0" applyFont="1" applyProtection="1">
      <protection locked="0"/>
    </xf>
    <xf numFmtId="1" fontId="3" fillId="0" borderId="0" xfId="0" applyNumberFormat="1" applyFont="1" applyProtection="1">
      <protection locked="0"/>
    </xf>
    <xf numFmtId="0" fontId="36" fillId="0" borderId="0" xfId="0" applyFont="1" applyFill="1" applyBorder="1" applyAlignment="1" applyProtection="1">
      <alignment horizontal="center"/>
      <protection locked="0"/>
    </xf>
    <xf numFmtId="0" fontId="93" fillId="9" borderId="0" xfId="0" applyFont="1" applyFill="1" applyAlignment="1">
      <alignment vertical="center"/>
    </xf>
    <xf numFmtId="0" fontId="93" fillId="9" borderId="0" xfId="0" applyFont="1" applyFill="1" applyAlignment="1">
      <alignment vertical="center" wrapText="1"/>
    </xf>
    <xf numFmtId="1" fontId="3" fillId="0" borderId="0" xfId="0" applyNumberFormat="1" applyFont="1"/>
    <xf numFmtId="0" fontId="93" fillId="0" borderId="0" xfId="0" applyFont="1" applyAlignment="1">
      <alignment vertical="center"/>
    </xf>
    <xf numFmtId="0" fontId="93" fillId="0" borderId="0" xfId="0" applyFont="1" applyAlignment="1">
      <alignment vertical="center" wrapText="1"/>
    </xf>
    <xf numFmtId="0" fontId="93" fillId="0" borderId="0" xfId="0" applyFont="1" applyAlignment="1">
      <alignment horizontal="center" vertical="center" wrapText="1"/>
    </xf>
    <xf numFmtId="0" fontId="93" fillId="0" borderId="0" xfId="0" applyFont="1" applyAlignment="1">
      <alignment horizontal="center" vertical="center"/>
    </xf>
    <xf numFmtId="0" fontId="93" fillId="0" borderId="0" xfId="0" applyFont="1" applyAlignment="1" applyProtection="1">
      <alignment wrapText="1"/>
      <protection locked="0"/>
    </xf>
    <xf numFmtId="1" fontId="93" fillId="0" borderId="0" xfId="0" applyNumberFormat="1" applyFont="1" applyAlignment="1">
      <alignment wrapText="1"/>
    </xf>
    <xf numFmtId="0" fontId="93" fillId="0" borderId="0" xfId="0" applyFont="1" applyFill="1" applyBorder="1" applyAlignment="1" applyProtection="1">
      <alignment horizontal="center" wrapText="1"/>
      <protection locked="0"/>
    </xf>
    <xf numFmtId="0" fontId="93" fillId="0" borderId="0" xfId="0" applyFont="1" applyFill="1" applyBorder="1" applyAlignment="1" applyProtection="1">
      <alignment horizontal="center"/>
      <protection locked="0"/>
    </xf>
    <xf numFmtId="0" fontId="93" fillId="0" borderId="0" xfId="0" applyFont="1" applyAlignment="1">
      <alignment horizontal="center"/>
    </xf>
    <xf numFmtId="0" fontId="93" fillId="0" borderId="0" xfId="0" applyFont="1" applyFill="1" applyBorder="1" applyAlignment="1">
      <alignment wrapText="1"/>
    </xf>
    <xf numFmtId="0" fontId="29" fillId="0" borderId="0" xfId="0" applyFont="1" applyAlignment="1">
      <alignment horizontal="center" vertical="center"/>
    </xf>
    <xf numFmtId="0" fontId="33" fillId="0" borderId="2" xfId="0" applyFont="1" applyFill="1" applyBorder="1" applyAlignment="1">
      <alignment horizontal="left" vertical="center"/>
    </xf>
    <xf numFmtId="0" fontId="0" fillId="0" borderId="0" xfId="0"/>
    <xf numFmtId="0" fontId="0" fillId="0" borderId="2" xfId="0" applyFill="1" applyBorder="1" applyAlignment="1">
      <alignment horizontal="left" vertical="center"/>
    </xf>
    <xf numFmtId="0" fontId="0" fillId="0" borderId="4" xfId="0" applyFill="1" applyBorder="1" applyAlignment="1">
      <alignment horizontal="left" vertical="center"/>
    </xf>
    <xf numFmtId="0" fontId="0" fillId="0" borderId="2" xfId="0" applyFill="1" applyBorder="1" applyAlignment="1">
      <alignment horizontal="left" vertical="center" indent="1"/>
    </xf>
    <xf numFmtId="0" fontId="0" fillId="0" borderId="4" xfId="0" applyFill="1" applyBorder="1" applyAlignment="1">
      <alignment horizontal="left" vertical="center" indent="1"/>
    </xf>
    <xf numFmtId="0" fontId="93" fillId="9" borderId="0" xfId="0" applyFont="1" applyFill="1" applyBorder="1" applyAlignment="1">
      <alignment horizontal="center" wrapText="1"/>
    </xf>
    <xf numFmtId="0" fontId="93" fillId="0" borderId="0" xfId="0" applyFont="1" applyAlignment="1">
      <alignment horizontal="center" wrapText="1"/>
    </xf>
    <xf numFmtId="0" fontId="0" fillId="0" borderId="0" xfId="0"/>
    <xf numFmtId="0" fontId="0" fillId="0" borderId="5" xfId="0" applyBorder="1" applyAlignment="1">
      <alignment horizontal="left"/>
    </xf>
    <xf numFmtId="0" fontId="0" fillId="0" borderId="4" xfId="0" applyBorder="1" applyAlignment="1">
      <alignment horizontal="left" vertical="center"/>
    </xf>
    <xf numFmtId="0" fontId="1" fillId="3" borderId="5" xfId="0" applyFont="1" applyFill="1" applyBorder="1" applyAlignment="1"/>
    <xf numFmtId="0" fontId="41" fillId="3" borderId="6" xfId="0" applyFont="1" applyFill="1" applyBorder="1" applyAlignment="1">
      <alignment horizontal="right"/>
    </xf>
    <xf numFmtId="0" fontId="0" fillId="3" borderId="6" xfId="0" applyFill="1" applyBorder="1"/>
    <xf numFmtId="0" fontId="0" fillId="3" borderId="15" xfId="0" applyFill="1" applyBorder="1"/>
    <xf numFmtId="0" fontId="0" fillId="0" borderId="2" xfId="0" applyFill="1" applyBorder="1" applyAlignment="1">
      <alignment vertical="center"/>
    </xf>
    <xf numFmtId="0" fontId="0" fillId="9" borderId="2" xfId="0" applyFont="1" applyFill="1" applyBorder="1" applyAlignment="1">
      <alignment vertical="center"/>
    </xf>
    <xf numFmtId="0" fontId="0" fillId="0" borderId="5" xfId="0" applyBorder="1" applyAlignment="1">
      <alignment vertical="center"/>
    </xf>
    <xf numFmtId="0" fontId="0" fillId="0" borderId="5" xfId="0" applyFont="1" applyFill="1" applyBorder="1" applyAlignment="1">
      <alignment vertical="center"/>
    </xf>
    <xf numFmtId="0" fontId="33" fillId="0" borderId="2" xfId="0" applyFont="1" applyBorder="1" applyAlignment="1">
      <alignment vertical="center"/>
    </xf>
    <xf numFmtId="0" fontId="0" fillId="9" borderId="2" xfId="0" applyFont="1" applyFill="1" applyBorder="1" applyAlignment="1">
      <alignment horizontal="left" vertical="center"/>
    </xf>
    <xf numFmtId="0" fontId="41" fillId="9" borderId="4" xfId="0" applyFont="1" applyFill="1" applyBorder="1" applyAlignment="1">
      <alignment horizontal="right" vertical="center"/>
    </xf>
    <xf numFmtId="0" fontId="0" fillId="0" borderId="4" xfId="0" applyFill="1" applyBorder="1" applyAlignment="1">
      <alignment vertical="center"/>
    </xf>
    <xf numFmtId="0" fontId="86" fillId="31" borderId="1" xfId="0" applyFont="1" applyFill="1" applyBorder="1" applyAlignment="1" applyProtection="1">
      <alignment horizontal="left" vertical="center" wrapText="1"/>
      <protection locked="0"/>
    </xf>
    <xf numFmtId="0" fontId="87" fillId="31" borderId="1" xfId="0" applyFont="1" applyFill="1" applyBorder="1" applyAlignment="1" applyProtection="1">
      <alignment horizontal="center" vertical="center" wrapText="1"/>
    </xf>
    <xf numFmtId="0" fontId="0" fillId="25" borderId="2" xfId="0" applyFill="1" applyBorder="1" applyAlignment="1">
      <alignment horizontal="right" vertical="center"/>
    </xf>
    <xf numFmtId="0" fontId="33" fillId="0" borderId="2" xfId="0" applyFont="1" applyFill="1" applyBorder="1" applyAlignment="1">
      <alignment horizontal="left" vertical="center"/>
    </xf>
    <xf numFmtId="0" fontId="0" fillId="0" borderId="0" xfId="0"/>
    <xf numFmtId="0" fontId="0" fillId="0" borderId="0" xfId="0"/>
    <xf numFmtId="0" fontId="0" fillId="0" borderId="0" xfId="0" applyAlignment="1">
      <alignment horizontal="right"/>
    </xf>
    <xf numFmtId="0" fontId="0" fillId="25" borderId="1" xfId="0" applyFont="1" applyFill="1" applyBorder="1" applyAlignment="1">
      <alignment horizontal="right" vertical="center"/>
    </xf>
    <xf numFmtId="0" fontId="86" fillId="31" borderId="1" xfId="0" applyFont="1" applyFill="1" applyBorder="1" applyAlignment="1" applyProtection="1">
      <alignment horizontal="center" vertical="center" wrapText="1"/>
    </xf>
    <xf numFmtId="0" fontId="0" fillId="17" borderId="1" xfId="0" applyFill="1" applyBorder="1" applyAlignment="1">
      <alignment horizontal="left" vertical="top" wrapText="1"/>
    </xf>
    <xf numFmtId="0" fontId="0" fillId="0" borderId="0" xfId="0"/>
    <xf numFmtId="0" fontId="33" fillId="0" borderId="2" xfId="0" applyFont="1" applyFill="1" applyBorder="1" applyAlignment="1">
      <alignment horizontal="left" vertical="center"/>
    </xf>
    <xf numFmtId="0" fontId="33" fillId="0" borderId="4" xfId="0" applyFont="1" applyFill="1" applyBorder="1" applyAlignment="1">
      <alignment horizontal="left" vertical="center"/>
    </xf>
    <xf numFmtId="0" fontId="32" fillId="29" borderId="14" xfId="0" applyFont="1" applyFill="1" applyBorder="1"/>
    <xf numFmtId="0" fontId="1" fillId="29" borderId="12" xfId="0" applyFont="1" applyFill="1" applyBorder="1"/>
    <xf numFmtId="0" fontId="1" fillId="29" borderId="3" xfId="0" applyFont="1" applyFill="1" applyBorder="1"/>
    <xf numFmtId="0" fontId="1" fillId="29" borderId="4" xfId="0" applyFont="1" applyFill="1" applyBorder="1"/>
    <xf numFmtId="0" fontId="86" fillId="31" borderId="2" xfId="0" applyFont="1" applyFill="1" applyBorder="1" applyAlignment="1" applyProtection="1">
      <alignment horizontal="left" vertical="center" wrapText="1"/>
      <protection locked="0"/>
    </xf>
    <xf numFmtId="0" fontId="86" fillId="31" borderId="4" xfId="0" applyFont="1" applyFill="1" applyBorder="1" applyAlignment="1" applyProtection="1">
      <alignment horizontal="left" vertical="center" wrapText="1"/>
      <protection locked="0"/>
    </xf>
    <xf numFmtId="0" fontId="1" fillId="0" borderId="2" xfId="0" applyFont="1" applyBorder="1" applyAlignment="1">
      <alignment horizontal="left"/>
    </xf>
    <xf numFmtId="0" fontId="1" fillId="0" borderId="4" xfId="0" applyFont="1" applyBorder="1" applyAlignment="1">
      <alignment horizontal="left"/>
    </xf>
    <xf numFmtId="0" fontId="33" fillId="9" borderId="2" xfId="0" applyFont="1" applyFill="1" applyBorder="1" applyAlignment="1">
      <alignment horizontal="left" vertical="center"/>
    </xf>
    <xf numFmtId="0" fontId="33" fillId="9" borderId="4" xfId="0" applyFont="1" applyFill="1" applyBorder="1" applyAlignment="1">
      <alignment horizontal="left" vertical="center"/>
    </xf>
    <xf numFmtId="0" fontId="33" fillId="0" borderId="2" xfId="0" applyFont="1" applyFill="1" applyBorder="1" applyAlignment="1">
      <alignment vertical="center" wrapText="1"/>
    </xf>
    <xf numFmtId="0" fontId="33" fillId="0" borderId="4" xfId="0" applyFont="1" applyFill="1" applyBorder="1" applyAlignment="1">
      <alignment vertical="center" wrapText="1"/>
    </xf>
    <xf numFmtId="0" fontId="33" fillId="0" borderId="2"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2" fillId="29" borderId="5" xfId="0" applyFont="1" applyFill="1" applyBorder="1"/>
    <xf numFmtId="0" fontId="32" fillId="29" borderId="6" xfId="0" applyFont="1" applyFill="1" applyBorder="1"/>
    <xf numFmtId="0" fontId="32" fillId="29" borderId="15" xfId="0" applyFont="1" applyFill="1" applyBorder="1"/>
    <xf numFmtId="0" fontId="0" fillId="0" borderId="0" xfId="0" applyAlignment="1" applyProtection="1">
      <alignment wrapText="1"/>
      <protection locked="0"/>
    </xf>
    <xf numFmtId="0" fontId="0" fillId="0" borderId="0" xfId="0"/>
    <xf numFmtId="0" fontId="0" fillId="0" borderId="2" xfId="0" applyFill="1" applyBorder="1" applyAlignment="1">
      <alignment horizontal="left" vertical="center"/>
    </xf>
    <xf numFmtId="0" fontId="0" fillId="0" borderId="4" xfId="0" applyFill="1" applyBorder="1" applyAlignment="1">
      <alignment horizontal="left" vertical="center"/>
    </xf>
    <xf numFmtId="0" fontId="36" fillId="0" borderId="0" xfId="0" applyFont="1" applyProtection="1">
      <protection locked="0"/>
    </xf>
    <xf numFmtId="0" fontId="1" fillId="19" borderId="2" xfId="0" applyFont="1" applyFill="1" applyBorder="1" applyAlignment="1" applyProtection="1">
      <alignment vertical="center"/>
      <protection locked="0"/>
    </xf>
    <xf numFmtId="0" fontId="1" fillId="19" borderId="3" xfId="0" applyFont="1" applyFill="1" applyBorder="1" applyAlignment="1" applyProtection="1">
      <alignment vertical="center"/>
      <protection locked="0"/>
    </xf>
    <xf numFmtId="0" fontId="1" fillId="19" borderId="4" xfId="0" applyFont="1" applyFill="1" applyBorder="1" applyAlignment="1" applyProtection="1">
      <alignment vertical="center"/>
      <protection locked="0"/>
    </xf>
    <xf numFmtId="0" fontId="32" fillId="0" borderId="2" xfId="0" applyFont="1" applyFill="1" applyBorder="1" applyAlignment="1">
      <alignment horizontal="left" wrapText="1"/>
    </xf>
    <xf numFmtId="0" fontId="32" fillId="0" borderId="4" xfId="0" applyFont="1" applyFill="1" applyBorder="1" applyAlignment="1">
      <alignment horizontal="left"/>
    </xf>
    <xf numFmtId="0" fontId="1" fillId="0" borderId="2" xfId="0" applyFont="1" applyFill="1" applyBorder="1" applyAlignment="1">
      <alignment horizontal="left" vertical="center"/>
    </xf>
    <xf numFmtId="0" fontId="1" fillId="0" borderId="4" xfId="0" applyFont="1" applyFill="1" applyBorder="1" applyAlignment="1">
      <alignment horizontal="left" vertical="center"/>
    </xf>
    <xf numFmtId="0" fontId="1" fillId="0" borderId="2" xfId="0" applyFont="1" applyFill="1" applyBorder="1" applyAlignment="1">
      <alignment vertical="center"/>
    </xf>
    <xf numFmtId="0" fontId="1" fillId="0" borderId="4" xfId="0" applyFont="1" applyFill="1" applyBorder="1" applyAlignment="1">
      <alignment vertical="center"/>
    </xf>
    <xf numFmtId="0" fontId="0" fillId="0" borderId="2" xfId="0" applyFill="1" applyBorder="1" applyAlignment="1">
      <alignment horizontal="left" vertical="center" indent="1"/>
    </xf>
    <xf numFmtId="0" fontId="0" fillId="0" borderId="4" xfId="0" applyFill="1" applyBorder="1" applyAlignment="1">
      <alignment horizontal="left" vertical="center" indent="1"/>
    </xf>
    <xf numFmtId="0" fontId="32" fillId="29" borderId="2" xfId="0" applyFont="1" applyFill="1" applyBorder="1"/>
    <xf numFmtId="0" fontId="0" fillId="4" borderId="1" xfId="0" applyFill="1" applyBorder="1"/>
    <xf numFmtId="0" fontId="0" fillId="4" borderId="11" xfId="0" applyFill="1" applyBorder="1"/>
    <xf numFmtId="0" fontId="33" fillId="0" borderId="2" xfId="0" applyFont="1" applyBorder="1" applyAlignment="1">
      <alignment horizontal="left"/>
    </xf>
    <xf numFmtId="0" fontId="33" fillId="0" borderId="4" xfId="0" applyFont="1" applyBorder="1" applyAlignment="1">
      <alignment horizontal="left"/>
    </xf>
    <xf numFmtId="0" fontId="0" fillId="3" borderId="2"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86" fillId="31" borderId="2" xfId="0" applyFont="1" applyFill="1" applyBorder="1" applyAlignment="1" applyProtection="1">
      <alignment horizontal="left" vertical="center" wrapText="1"/>
    </xf>
    <xf numFmtId="0" fontId="86" fillId="31" borderId="4" xfId="0" applyFont="1" applyFill="1" applyBorder="1" applyAlignment="1" applyProtection="1">
      <alignment horizontal="left" vertical="center" wrapText="1"/>
    </xf>
    <xf numFmtId="0" fontId="33" fillId="0" borderId="2" xfId="0" applyFont="1" applyFill="1" applyBorder="1" applyAlignment="1">
      <alignment horizontal="left"/>
    </xf>
    <xf numFmtId="0" fontId="33" fillId="0" borderId="4" xfId="0" applyFont="1" applyFill="1" applyBorder="1" applyAlignment="1">
      <alignment horizontal="left"/>
    </xf>
    <xf numFmtId="0" fontId="37" fillId="3" borderId="2" xfId="0" applyFont="1" applyFill="1" applyBorder="1" applyAlignment="1" applyProtection="1">
      <alignment horizontal="left" vertical="center"/>
      <protection locked="0"/>
    </xf>
    <xf numFmtId="0" fontId="37" fillId="3" borderId="3" xfId="0" applyFont="1" applyFill="1" applyBorder="1" applyAlignment="1" applyProtection="1">
      <alignment horizontal="left" vertical="center"/>
      <protection locked="0"/>
    </xf>
    <xf numFmtId="0" fontId="37" fillId="3" borderId="4" xfId="0" applyFont="1" applyFill="1" applyBorder="1" applyAlignment="1" applyProtection="1">
      <alignment horizontal="left" vertical="center"/>
      <protection locked="0"/>
    </xf>
    <xf numFmtId="0" fontId="37" fillId="0" borderId="0" xfId="0" applyFont="1" applyAlignment="1">
      <alignment horizontal="center" wrapText="1"/>
    </xf>
    <xf numFmtId="0" fontId="38" fillId="16" borderId="0" xfId="0" applyFont="1" applyFill="1" applyAlignment="1">
      <alignment horizontal="center" wrapText="1"/>
    </xf>
    <xf numFmtId="0" fontId="2" fillId="18" borderId="2" xfId="0" applyFont="1" applyFill="1" applyBorder="1"/>
    <xf numFmtId="0" fontId="2" fillId="18" borderId="4" xfId="0" applyFont="1" applyFill="1" applyBorder="1"/>
    <xf numFmtId="0" fontId="37" fillId="2" borderId="1" xfId="0" applyFont="1" applyFill="1" applyBorder="1" applyAlignment="1" applyProtection="1">
      <alignment vertical="center" wrapText="1"/>
      <protection locked="0"/>
    </xf>
    <xf numFmtId="0" fontId="32" fillId="29" borderId="2" xfId="0" applyFont="1" applyFill="1" applyBorder="1" applyAlignment="1">
      <alignment vertical="top"/>
    </xf>
    <xf numFmtId="0" fontId="32" fillId="29" borderId="3" xfId="0" applyFont="1" applyFill="1" applyBorder="1" applyAlignment="1">
      <alignment vertical="top"/>
    </xf>
    <xf numFmtId="0" fontId="32" fillId="29" borderId="4" xfId="0" applyFont="1" applyFill="1" applyBorder="1" applyAlignment="1">
      <alignment vertical="top"/>
    </xf>
    <xf numFmtId="0" fontId="1" fillId="2" borderId="2"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94" fillId="0" borderId="0" xfId="0" applyFont="1" applyBorder="1" applyAlignment="1">
      <alignment vertical="center" wrapText="1"/>
    </xf>
    <xf numFmtId="0" fontId="82" fillId="0" borderId="0" xfId="0" applyFont="1" applyAlignment="1"/>
    <xf numFmtId="0" fontId="82" fillId="0" borderId="0" xfId="0" applyFont="1" applyAlignment="1">
      <alignment vertical="center"/>
    </xf>
    <xf numFmtId="0" fontId="32" fillId="29" borderId="2" xfId="0" applyFont="1" applyFill="1" applyBorder="1" applyAlignment="1">
      <alignment vertical="center"/>
    </xf>
    <xf numFmtId="0" fontId="32" fillId="29" borderId="4" xfId="0" applyFont="1" applyFill="1" applyBorder="1" applyAlignment="1">
      <alignment vertical="center"/>
    </xf>
    <xf numFmtId="0" fontId="89" fillId="29" borderId="2" xfId="0" applyFont="1" applyFill="1" applyBorder="1" applyAlignment="1">
      <alignment horizontal="center" vertical="center" wrapText="1"/>
    </xf>
    <xf numFmtId="0" fontId="89" fillId="29" borderId="4" xfId="0" applyFont="1" applyFill="1" applyBorder="1" applyAlignment="1">
      <alignment horizontal="center" vertical="center" wrapText="1"/>
    </xf>
    <xf numFmtId="0" fontId="0" fillId="3" borderId="0" xfId="0" applyFill="1" applyBorder="1" applyAlignment="1" applyProtection="1">
      <alignment vertical="center"/>
      <protection locked="0"/>
    </xf>
    <xf numFmtId="14" fontId="37" fillId="32" borderId="2" xfId="0" applyNumberFormat="1" applyFont="1" applyFill="1" applyBorder="1" applyAlignment="1" applyProtection="1">
      <alignment horizontal="justify" vertical="center" wrapText="1"/>
    </xf>
    <xf numFmtId="14" fontId="37" fillId="32" borderId="3" xfId="0" applyNumberFormat="1" applyFont="1" applyFill="1" applyBorder="1" applyAlignment="1" applyProtection="1">
      <alignment horizontal="justify" vertical="center" wrapText="1"/>
    </xf>
    <xf numFmtId="14" fontId="37" fillId="32" borderId="4" xfId="0" applyNumberFormat="1" applyFont="1" applyFill="1" applyBorder="1" applyAlignment="1" applyProtection="1">
      <alignment horizontal="justify" vertical="center" wrapText="1"/>
    </xf>
    <xf numFmtId="0" fontId="0" fillId="0" borderId="0" xfId="0" applyAlignment="1">
      <alignment horizontal="left" vertical="center"/>
    </xf>
    <xf numFmtId="0" fontId="36" fillId="0" borderId="0" xfId="0" applyFont="1" applyAlignment="1" applyProtection="1">
      <alignment wrapText="1"/>
      <protection locked="0"/>
    </xf>
    <xf numFmtId="14" fontId="37" fillId="0" borderId="0" xfId="0" applyNumberFormat="1" applyFont="1" applyAlignment="1" applyProtection="1">
      <alignment horizontal="center" vertical="center"/>
    </xf>
    <xf numFmtId="0" fontId="26" fillId="0" borderId="12" xfId="0" applyFont="1" applyBorder="1" applyAlignment="1">
      <alignment vertical="center" wrapText="1"/>
    </xf>
    <xf numFmtId="0" fontId="26" fillId="0" borderId="0" xfId="0" applyFont="1" applyAlignment="1">
      <alignment vertical="center" wrapText="1"/>
    </xf>
    <xf numFmtId="0" fontId="19" fillId="0" borderId="0" xfId="0" applyFont="1" applyAlignment="1">
      <alignment horizontal="right" vertical="center"/>
    </xf>
    <xf numFmtId="164" fontId="16" fillId="8" borderId="2" xfId="0" applyNumberFormat="1" applyFont="1" applyFill="1" applyBorder="1" applyAlignment="1" applyProtection="1">
      <alignment horizontal="left" vertical="center"/>
      <protection locked="0"/>
    </xf>
    <xf numFmtId="164" fontId="16" fillId="8" borderId="3" xfId="0" applyNumberFormat="1" applyFont="1" applyFill="1" applyBorder="1" applyAlignment="1" applyProtection="1">
      <alignment horizontal="left" vertical="center"/>
      <protection locked="0"/>
    </xf>
    <xf numFmtId="164" fontId="16" fillId="8" borderId="4" xfId="0" applyNumberFormat="1" applyFont="1" applyFill="1" applyBorder="1" applyAlignment="1" applyProtection="1">
      <alignment horizontal="left" vertical="center"/>
      <protection locked="0"/>
    </xf>
    <xf numFmtId="0" fontId="8" fillId="0" borderId="0" xfId="0" applyFont="1" applyAlignment="1">
      <alignment horizontal="left" wrapText="1" indent="1"/>
    </xf>
    <xf numFmtId="0" fontId="23" fillId="5" borderId="0" xfId="0" applyFont="1" applyFill="1" applyAlignment="1">
      <alignment horizontal="justify" vertical="center" wrapText="1"/>
    </xf>
    <xf numFmtId="0" fontId="8" fillId="5" borderId="0" xfId="0" applyFont="1" applyFill="1" applyAlignment="1">
      <alignment horizontal="justify" vertical="center" wrapText="1"/>
    </xf>
    <xf numFmtId="0" fontId="20" fillId="2" borderId="9" xfId="0" applyFont="1" applyFill="1" applyBorder="1" applyAlignment="1">
      <alignment horizontal="center" vertical="center"/>
    </xf>
    <xf numFmtId="0" fontId="19" fillId="0" borderId="0" xfId="0" applyFont="1" applyAlignment="1">
      <alignment horizontal="center" vertical="center"/>
    </xf>
    <xf numFmtId="0" fontId="16" fillId="8" borderId="2" xfId="0" applyFont="1" applyFill="1" applyBorder="1" applyAlignment="1" applyProtection="1">
      <alignment horizontal="left" vertical="center"/>
      <protection locked="0"/>
    </xf>
    <xf numFmtId="0" fontId="16" fillId="8" borderId="3" xfId="0" applyFont="1" applyFill="1" applyBorder="1" applyAlignment="1" applyProtection="1">
      <alignment horizontal="left" vertical="center"/>
      <protection locked="0"/>
    </xf>
    <xf numFmtId="0" fontId="16" fillId="8" borderId="4" xfId="0" applyFont="1" applyFill="1" applyBorder="1" applyAlignment="1" applyProtection="1">
      <alignment horizontal="left" vertical="center"/>
      <protection locked="0"/>
    </xf>
    <xf numFmtId="0" fontId="19" fillId="0" borderId="7" xfId="0" applyFont="1" applyBorder="1" applyAlignment="1">
      <alignment horizontal="center" vertical="center"/>
    </xf>
    <xf numFmtId="0" fontId="16" fillId="8" borderId="2" xfId="0" applyFont="1" applyFill="1" applyBorder="1" applyAlignment="1" applyProtection="1">
      <alignment horizontal="left" vertical="center"/>
    </xf>
    <xf numFmtId="0" fontId="16" fillId="8" borderId="3" xfId="0" applyFont="1" applyFill="1" applyBorder="1" applyAlignment="1" applyProtection="1">
      <alignment horizontal="left" vertical="center"/>
    </xf>
    <xf numFmtId="0" fontId="16" fillId="8" borderId="4" xfId="0" applyFont="1" applyFill="1" applyBorder="1" applyAlignment="1" applyProtection="1">
      <alignment horizontal="left" vertical="center"/>
    </xf>
    <xf numFmtId="0" fontId="21" fillId="2" borderId="0" xfId="0" applyFont="1" applyFill="1" applyAlignment="1">
      <alignment horizontal="left" vertical="center" wrapText="1"/>
    </xf>
    <xf numFmtId="0" fontId="22" fillId="5" borderId="0" xfId="0" applyFont="1" applyFill="1" applyAlignment="1">
      <alignment horizontal="center"/>
    </xf>
    <xf numFmtId="0" fontId="11" fillId="0" borderId="8"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4" fillId="3" borderId="0" xfId="0" applyFont="1" applyFill="1" applyAlignment="1">
      <alignment horizontal="center" vertical="center" wrapText="1"/>
    </xf>
    <xf numFmtId="0" fontId="25" fillId="3" borderId="0" xfId="0" applyFont="1" applyFill="1" applyAlignment="1">
      <alignment horizontal="center" vertical="center"/>
    </xf>
    <xf numFmtId="0" fontId="14" fillId="4" borderId="0" xfId="0" applyFont="1" applyFill="1" applyAlignment="1">
      <alignment horizontal="center" vertical="center"/>
    </xf>
    <xf numFmtId="0" fontId="1" fillId="0" borderId="8" xfId="0" applyFont="1" applyBorder="1" applyAlignment="1">
      <alignment horizontal="right" vertical="center"/>
    </xf>
    <xf numFmtId="0" fontId="1" fillId="0" borderId="7" xfId="0" applyFont="1" applyBorder="1" applyAlignment="1">
      <alignment horizontal="right" vertical="center"/>
    </xf>
    <xf numFmtId="0" fontId="0" fillId="4" borderId="0" xfId="0" applyFill="1" applyAlignment="1">
      <alignment horizontal="center"/>
    </xf>
    <xf numFmtId="0" fontId="33" fillId="13" borderId="10" xfId="0" applyFont="1" applyFill="1" applyBorder="1" applyAlignment="1" applyProtection="1">
      <alignment horizontal="left" vertical="center" wrapText="1"/>
    </xf>
    <xf numFmtId="0" fontId="33" fillId="13" borderId="11" xfId="0" applyFont="1" applyFill="1" applyBorder="1" applyAlignment="1" applyProtection="1">
      <alignment horizontal="left" vertical="center" wrapText="1"/>
    </xf>
    <xf numFmtId="0" fontId="0" fillId="13" borderId="10" xfId="0" applyFill="1" applyBorder="1" applyAlignment="1" applyProtection="1">
      <alignment horizontal="center" vertical="center"/>
      <protection locked="0"/>
    </xf>
    <xf numFmtId="0" fontId="0" fillId="13" borderId="11" xfId="0" applyFill="1" applyBorder="1" applyAlignment="1" applyProtection="1">
      <alignment horizontal="center" vertical="center"/>
      <protection locked="0"/>
    </xf>
    <xf numFmtId="0" fontId="1" fillId="13" borderId="2" xfId="0" applyFont="1" applyFill="1" applyBorder="1" applyAlignment="1" applyProtection="1">
      <alignment vertical="center" wrapText="1"/>
    </xf>
    <xf numFmtId="0" fontId="1" fillId="13" borderId="4" xfId="0" applyFont="1" applyFill="1" applyBorder="1" applyAlignment="1" applyProtection="1">
      <alignment vertical="center" wrapText="1"/>
    </xf>
    <xf numFmtId="0" fontId="0" fillId="13" borderId="10" xfId="0" applyFill="1" applyBorder="1" applyAlignment="1" applyProtection="1">
      <alignment vertical="center" wrapText="1"/>
    </xf>
    <xf numFmtId="0" fontId="0" fillId="13" borderId="11" xfId="0" applyFill="1" applyBorder="1" applyAlignment="1" applyProtection="1">
      <alignmen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71" fillId="12" borderId="14" xfId="0" applyFont="1" applyFill="1" applyBorder="1" applyAlignment="1">
      <alignment vertical="center" wrapText="1"/>
    </xf>
    <xf numFmtId="0" fontId="71" fillId="12" borderId="12" xfId="0" applyFont="1" applyFill="1" applyBorder="1" applyAlignment="1">
      <alignment vertical="center" wrapText="1"/>
    </xf>
    <xf numFmtId="0" fontId="71" fillId="12" borderId="3" xfId="0" applyFont="1" applyFill="1" applyBorder="1" applyAlignment="1">
      <alignment vertical="center" wrapText="1"/>
    </xf>
    <xf numFmtId="0" fontId="71" fillId="12" borderId="4" xfId="0" applyFont="1" applyFill="1" applyBorder="1" applyAlignment="1">
      <alignment vertical="center" wrapText="1"/>
    </xf>
    <xf numFmtId="0" fontId="0" fillId="2" borderId="16"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1" fillId="0" borderId="14" xfId="0" applyFont="1" applyBorder="1" applyAlignment="1">
      <alignment horizontal="center" vertical="center"/>
    </xf>
    <xf numFmtId="0" fontId="1" fillId="0" borderId="5" xfId="0" applyFont="1" applyBorder="1" applyAlignment="1">
      <alignment horizontal="center" vertical="center"/>
    </xf>
    <xf numFmtId="0" fontId="0" fillId="0" borderId="14" xfId="0" applyBorder="1" applyAlignment="1">
      <alignment horizontal="left" vertical="center" wrapText="1"/>
    </xf>
    <xf numFmtId="0" fontId="0" fillId="0" borderId="12" xfId="0" applyBorder="1" applyAlignment="1">
      <alignment horizontal="left" vertical="center" wrapText="1"/>
    </xf>
    <xf numFmtId="0" fontId="0" fillId="0" borderId="16"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15" xfId="0" applyBorder="1" applyAlignment="1">
      <alignment horizontal="left" vertical="center" wrapText="1"/>
    </xf>
    <xf numFmtId="0" fontId="0" fillId="2" borderId="14"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14"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0" fillId="2" borderId="16"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15"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16" fillId="3" borderId="0" xfId="0" applyFont="1" applyFill="1" applyBorder="1" applyAlignment="1" applyProtection="1">
      <alignment horizontal="left" vertical="center"/>
    </xf>
    <xf numFmtId="0" fontId="37" fillId="12" borderId="5" xfId="0" applyFont="1" applyFill="1" applyBorder="1" applyAlignment="1">
      <alignment horizontal="left" vertical="center" wrapText="1"/>
    </xf>
    <xf numFmtId="0" fontId="37" fillId="12" borderId="6" xfId="0" applyFont="1" applyFill="1" applyBorder="1" applyAlignment="1">
      <alignment horizontal="left" vertical="center" wrapText="1"/>
    </xf>
    <xf numFmtId="0" fontId="74" fillId="3" borderId="12" xfId="0" applyFont="1" applyFill="1" applyBorder="1" applyAlignment="1">
      <alignment horizontal="center" vertical="center"/>
    </xf>
    <xf numFmtId="0" fontId="0" fillId="9" borderId="3" xfId="0" applyFill="1" applyBorder="1" applyAlignment="1" applyProtection="1">
      <alignment wrapText="1"/>
      <protection locked="0"/>
    </xf>
    <xf numFmtId="0" fontId="1" fillId="0" borderId="8" xfId="0" applyFont="1" applyBorder="1" applyAlignment="1">
      <alignment horizontal="center" vertical="center"/>
    </xf>
    <xf numFmtId="0" fontId="71" fillId="12" borderId="2" xfId="0" applyFont="1" applyFill="1" applyBorder="1" applyAlignment="1">
      <alignment horizontal="left" vertical="center" wrapText="1"/>
    </xf>
    <xf numFmtId="0" fontId="71" fillId="12" borderId="3" xfId="0" applyFont="1" applyFill="1" applyBorder="1" applyAlignment="1">
      <alignment horizontal="left" vertical="center" wrapText="1"/>
    </xf>
    <xf numFmtId="0" fontId="71" fillId="12" borderId="4" xfId="0" applyFont="1" applyFill="1" applyBorder="1" applyAlignment="1">
      <alignment horizontal="left" vertical="center" wrapText="1"/>
    </xf>
    <xf numFmtId="0" fontId="72" fillId="4" borderId="8" xfId="0" applyFont="1" applyFill="1" applyBorder="1" applyAlignment="1">
      <alignment horizontal="center" vertical="center"/>
    </xf>
    <xf numFmtId="0" fontId="72" fillId="4" borderId="0" xfId="0" applyFont="1" applyFill="1" applyBorder="1" applyAlignment="1">
      <alignment horizontal="center" vertical="center"/>
    </xf>
    <xf numFmtId="0" fontId="72" fillId="4" borderId="7" xfId="0" applyFont="1" applyFill="1" applyBorder="1" applyAlignment="1">
      <alignment horizontal="center" vertical="center"/>
    </xf>
    <xf numFmtId="0" fontId="3" fillId="11" borderId="0" xfId="0" applyFont="1" applyFill="1" applyBorder="1" applyAlignment="1" applyProtection="1">
      <alignment horizontal="center" vertical="center" wrapText="1"/>
    </xf>
    <xf numFmtId="0" fontId="3" fillId="11" borderId="7" xfId="0" applyFont="1" applyFill="1" applyBorder="1" applyAlignment="1" applyProtection="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15"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8" xfId="0" applyBorder="1" applyAlignment="1">
      <alignment horizontal="left" vertical="center" wrapText="1"/>
    </xf>
    <xf numFmtId="0" fontId="0" fillId="0" borderId="0" xfId="0" applyBorder="1" applyAlignment="1">
      <alignment horizontal="left" vertical="center" wrapText="1"/>
    </xf>
    <xf numFmtId="0" fontId="0" fillId="0" borderId="7" xfId="0" applyBorder="1" applyAlignment="1">
      <alignment horizontal="left" vertical="center" wrapText="1"/>
    </xf>
    <xf numFmtId="0" fontId="2" fillId="12" borderId="8" xfId="0" applyFont="1" applyFill="1" applyBorder="1" applyAlignment="1">
      <alignment horizontal="left" vertical="center" wrapText="1"/>
    </xf>
    <xf numFmtId="0" fontId="2" fillId="12" borderId="0" xfId="0" applyFont="1" applyFill="1" applyBorder="1" applyAlignment="1">
      <alignment horizontal="left" vertical="center" wrapText="1"/>
    </xf>
    <xf numFmtId="0" fontId="2" fillId="12" borderId="12" xfId="0" applyFont="1" applyFill="1" applyBorder="1" applyAlignment="1">
      <alignment horizontal="left" vertical="center" wrapText="1"/>
    </xf>
    <xf numFmtId="0" fontId="2" fillId="12" borderId="16" xfId="0" applyFont="1" applyFill="1" applyBorder="1" applyAlignment="1">
      <alignment horizontal="left" vertical="center" wrapText="1"/>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1" xfId="0" applyFont="1" applyBorder="1" applyAlignment="1">
      <alignment horizontal="center" vertical="center"/>
    </xf>
    <xf numFmtId="0" fontId="0" fillId="2" borderId="13" xfId="0" applyFill="1" applyBorder="1" applyAlignment="1" applyProtection="1">
      <alignment horizontal="center" vertical="center"/>
      <protection locked="0"/>
    </xf>
    <xf numFmtId="0" fontId="2" fillId="10" borderId="14" xfId="0" applyFont="1" applyFill="1" applyBorder="1" applyAlignment="1">
      <alignment vertical="center"/>
    </xf>
    <xf numFmtId="0" fontId="2" fillId="10" borderId="12" xfId="0" applyFont="1" applyFill="1" applyBorder="1" applyAlignment="1">
      <alignment vertical="center"/>
    </xf>
    <xf numFmtId="0" fontId="2" fillId="10" borderId="16" xfId="0" applyFont="1" applyFill="1" applyBorder="1" applyAlignment="1">
      <alignment vertical="center"/>
    </xf>
    <xf numFmtId="0" fontId="1" fillId="12" borderId="5" xfId="0" applyFont="1" applyFill="1" applyBorder="1" applyAlignment="1">
      <alignment horizontal="left" vertical="center" wrapText="1"/>
    </xf>
    <xf numFmtId="0" fontId="1" fillId="12" borderId="6" xfId="0" applyFont="1" applyFill="1" applyBorder="1" applyAlignment="1">
      <alignment horizontal="left" vertical="center" wrapText="1"/>
    </xf>
    <xf numFmtId="0" fontId="1" fillId="12" borderId="15" xfId="0" applyFont="1" applyFill="1" applyBorder="1" applyAlignment="1">
      <alignment horizontal="left" vertical="center" wrapText="1"/>
    </xf>
    <xf numFmtId="0" fontId="0" fillId="22" borderId="2" xfId="0" applyFill="1" applyBorder="1" applyAlignment="1" applyProtection="1">
      <alignment horizontal="center" vertical="center" wrapText="1"/>
    </xf>
    <xf numFmtId="0" fontId="0" fillId="22" borderId="4" xfId="0" applyFill="1" applyBorder="1" applyAlignment="1" applyProtection="1">
      <alignment horizontal="center" vertical="center" wrapText="1"/>
    </xf>
    <xf numFmtId="0" fontId="0" fillId="22" borderId="2" xfId="0" applyFill="1" applyBorder="1" applyAlignment="1" applyProtection="1">
      <alignment horizontal="center" vertical="center"/>
    </xf>
    <xf numFmtId="0" fontId="0" fillId="22" borderId="4" xfId="0" applyFill="1" applyBorder="1" applyAlignment="1" applyProtection="1">
      <alignment horizontal="center" vertical="center"/>
    </xf>
    <xf numFmtId="0" fontId="0" fillId="2" borderId="2" xfId="0" applyFill="1" applyBorder="1" applyAlignment="1" applyProtection="1">
      <alignment horizontal="left" vertical="center" wrapText="1"/>
      <protection locked="0"/>
    </xf>
    <xf numFmtId="0" fontId="0" fillId="2" borderId="3" xfId="0" applyFill="1" applyBorder="1" applyAlignment="1" applyProtection="1">
      <alignment horizontal="left" vertical="center" wrapText="1"/>
      <protection locked="0"/>
    </xf>
    <xf numFmtId="0" fontId="0" fillId="2" borderId="4" xfId="0" applyFill="1" applyBorder="1" applyAlignment="1" applyProtection="1">
      <alignment horizontal="left" vertical="center" wrapText="1"/>
      <protection locked="0"/>
    </xf>
    <xf numFmtId="0" fontId="1" fillId="12" borderId="2" xfId="0" applyFont="1" applyFill="1" applyBorder="1" applyAlignment="1">
      <alignment horizontal="left" vertical="center" wrapText="1"/>
    </xf>
    <xf numFmtId="0" fontId="1" fillId="12" borderId="3" xfId="0" applyFont="1" applyFill="1" applyBorder="1" applyAlignment="1">
      <alignment horizontal="left" vertical="center" wrapText="1"/>
    </xf>
    <xf numFmtId="0" fontId="1" fillId="12" borderId="4" xfId="0" applyFont="1" applyFill="1" applyBorder="1" applyAlignment="1">
      <alignment horizontal="left" vertical="center" wrapText="1"/>
    </xf>
    <xf numFmtId="0" fontId="71" fillId="12" borderId="5" xfId="0" applyFont="1" applyFill="1" applyBorder="1" applyAlignment="1">
      <alignment horizontal="left" vertical="center" wrapText="1"/>
    </xf>
    <xf numFmtId="0" fontId="71" fillId="12" borderId="6" xfId="0" applyFont="1" applyFill="1" applyBorder="1" applyAlignment="1">
      <alignment horizontal="left" vertical="center" wrapText="1"/>
    </xf>
    <xf numFmtId="0" fontId="71" fillId="12" borderId="15" xfId="0" applyFont="1" applyFill="1" applyBorder="1" applyAlignment="1">
      <alignment horizontal="left" vertical="center" wrapText="1"/>
    </xf>
    <xf numFmtId="0" fontId="1" fillId="0" borderId="2" xfId="0" applyFont="1" applyBorder="1" applyAlignment="1">
      <alignment horizontal="center" vertical="center"/>
    </xf>
    <xf numFmtId="0" fontId="0" fillId="2" borderId="1" xfId="0" applyFill="1" applyBorder="1" applyAlignment="1" applyProtection="1">
      <alignment horizontal="center" vertical="center"/>
      <protection locked="0"/>
    </xf>
    <xf numFmtId="0" fontId="2" fillId="12" borderId="2" xfId="0" applyFont="1" applyFill="1" applyBorder="1" applyAlignment="1">
      <alignment horizontal="left" vertical="center" wrapText="1"/>
    </xf>
    <xf numFmtId="0" fontId="2" fillId="12" borderId="3" xfId="0" applyFont="1" applyFill="1" applyBorder="1" applyAlignment="1">
      <alignment horizontal="left" vertical="center" wrapText="1"/>
    </xf>
    <xf numFmtId="0" fontId="2" fillId="12" borderId="4" xfId="0" applyFont="1" applyFill="1" applyBorder="1" applyAlignment="1">
      <alignment horizontal="left" vertical="center" wrapText="1"/>
    </xf>
    <xf numFmtId="0" fontId="2" fillId="12" borderId="5" xfId="0" applyFont="1" applyFill="1" applyBorder="1" applyAlignment="1">
      <alignment vertical="center" wrapText="1"/>
    </xf>
    <xf numFmtId="0" fontId="2" fillId="12" borderId="6" xfId="0" applyFont="1" applyFill="1" applyBorder="1" applyAlignment="1">
      <alignment vertical="center" wrapText="1"/>
    </xf>
    <xf numFmtId="0" fontId="2" fillId="12" borderId="15" xfId="0" applyFont="1" applyFill="1" applyBorder="1" applyAlignment="1">
      <alignment vertical="center" wrapText="1"/>
    </xf>
    <xf numFmtId="0" fontId="2" fillId="12" borderId="14" xfId="0" applyFont="1" applyFill="1" applyBorder="1" applyAlignment="1">
      <alignment vertical="center" wrapText="1"/>
    </xf>
    <xf numFmtId="0" fontId="2" fillId="12" borderId="12" xfId="0" applyFont="1" applyFill="1" applyBorder="1" applyAlignment="1">
      <alignment vertical="center" wrapText="1"/>
    </xf>
    <xf numFmtId="0" fontId="2" fillId="12" borderId="3" xfId="0" applyFont="1" applyFill="1" applyBorder="1" applyAlignment="1">
      <alignment vertical="center" wrapText="1"/>
    </xf>
    <xf numFmtId="0" fontId="2" fillId="12" borderId="4" xfId="0" applyFont="1" applyFill="1" applyBorder="1" applyAlignment="1">
      <alignment vertical="center" wrapText="1"/>
    </xf>
    <xf numFmtId="0" fontId="33" fillId="2" borderId="14" xfId="0" applyFont="1" applyFill="1" applyBorder="1" applyAlignment="1" applyProtection="1">
      <alignment horizontal="left" vertical="top" wrapText="1"/>
      <protection locked="0"/>
    </xf>
    <xf numFmtId="0" fontId="33" fillId="2" borderId="12" xfId="0" applyFont="1" applyFill="1" applyBorder="1" applyAlignment="1" applyProtection="1">
      <alignment horizontal="left" vertical="top" wrapText="1"/>
      <protection locked="0"/>
    </xf>
    <xf numFmtId="0" fontId="33" fillId="2" borderId="16" xfId="0" applyFont="1" applyFill="1" applyBorder="1" applyAlignment="1" applyProtection="1">
      <alignment horizontal="left" vertical="top" wrapText="1"/>
      <protection locked="0"/>
    </xf>
    <xf numFmtId="0" fontId="33" fillId="2" borderId="8" xfId="0" applyFont="1" applyFill="1" applyBorder="1" applyAlignment="1" applyProtection="1">
      <alignment horizontal="left" vertical="top" wrapText="1"/>
      <protection locked="0"/>
    </xf>
    <xf numFmtId="0" fontId="33" fillId="2" borderId="0" xfId="0" applyFont="1" applyFill="1" applyBorder="1" applyAlignment="1" applyProtection="1">
      <alignment horizontal="left" vertical="top" wrapText="1"/>
      <protection locked="0"/>
    </xf>
    <xf numFmtId="0" fontId="33" fillId="2" borderId="7" xfId="0" applyFont="1" applyFill="1" applyBorder="1" applyAlignment="1" applyProtection="1">
      <alignment horizontal="left" vertical="top" wrapText="1"/>
      <protection locked="0"/>
    </xf>
    <xf numFmtId="0" fontId="33" fillId="2" borderId="5" xfId="0" applyFont="1" applyFill="1" applyBorder="1" applyAlignment="1" applyProtection="1">
      <alignment horizontal="left" vertical="top" wrapText="1"/>
      <protection locked="0"/>
    </xf>
    <xf numFmtId="0" fontId="33" fillId="2" borderId="6" xfId="0" applyFont="1" applyFill="1" applyBorder="1" applyAlignment="1" applyProtection="1">
      <alignment horizontal="left" vertical="top" wrapText="1"/>
      <protection locked="0"/>
    </xf>
    <xf numFmtId="0" fontId="33" fillId="2" borderId="15" xfId="0" applyFont="1" applyFill="1" applyBorder="1" applyAlignment="1" applyProtection="1">
      <alignment horizontal="left" vertical="top" wrapText="1"/>
      <protection locked="0"/>
    </xf>
    <xf numFmtId="0" fontId="0" fillId="2" borderId="7" xfId="0" applyFill="1" applyBorder="1" applyAlignment="1" applyProtection="1">
      <alignment horizontal="center" vertical="center"/>
      <protection locked="0"/>
    </xf>
    <xf numFmtId="0" fontId="71" fillId="12" borderId="5" xfId="0" applyFont="1" applyFill="1" applyBorder="1" applyAlignment="1">
      <alignment vertical="center" wrapText="1"/>
    </xf>
    <xf numFmtId="0" fontId="71" fillId="12" borderId="6" xfId="0" applyFont="1" applyFill="1" applyBorder="1" applyAlignment="1">
      <alignment vertical="center" wrapText="1"/>
    </xf>
    <xf numFmtId="0" fontId="71" fillId="12" borderId="15" xfId="0" applyFont="1" applyFill="1" applyBorder="1" applyAlignment="1">
      <alignment vertical="center" wrapText="1"/>
    </xf>
    <xf numFmtId="0" fontId="0" fillId="22" borderId="14" xfId="0" applyFill="1" applyBorder="1" applyAlignment="1" applyProtection="1">
      <alignment horizontal="center" vertical="center" wrapText="1"/>
    </xf>
    <xf numFmtId="0" fontId="0" fillId="22" borderId="16" xfId="0" applyFill="1" applyBorder="1" applyAlignment="1" applyProtection="1">
      <alignment horizontal="center" vertical="center" wrapText="1"/>
    </xf>
    <xf numFmtId="0" fontId="2" fillId="12" borderId="2" xfId="0" applyFont="1" applyFill="1" applyBorder="1" applyAlignment="1">
      <alignment vertical="center" wrapText="1"/>
    </xf>
    <xf numFmtId="0" fontId="2" fillId="10" borderId="8" xfId="0" applyFont="1" applyFill="1" applyBorder="1" applyAlignment="1">
      <alignment vertical="center"/>
    </xf>
    <xf numFmtId="0" fontId="2" fillId="10" borderId="0" xfId="0" applyFont="1" applyFill="1" applyBorder="1" applyAlignment="1">
      <alignment vertical="center"/>
    </xf>
    <xf numFmtId="0" fontId="2" fillId="10" borderId="3" xfId="0" applyFont="1" applyFill="1" applyBorder="1" applyAlignment="1">
      <alignment vertical="center"/>
    </xf>
    <xf numFmtId="0" fontId="2" fillId="10" borderId="4" xfId="0" applyFont="1" applyFill="1" applyBorder="1" applyAlignment="1">
      <alignment vertical="center"/>
    </xf>
    <xf numFmtId="0" fontId="0" fillId="0" borderId="1" xfId="0" applyBorder="1" applyAlignment="1">
      <alignment horizontal="left" vertical="center" wrapText="1"/>
    </xf>
    <xf numFmtId="0" fontId="0" fillId="13" borderId="10" xfId="0" applyFill="1" applyBorder="1" applyAlignment="1" applyProtection="1">
      <alignment horizontal="left" vertical="center" wrapText="1"/>
    </xf>
    <xf numFmtId="0" fontId="0" fillId="13" borderId="13" xfId="0" applyFill="1" applyBorder="1" applyAlignment="1" applyProtection="1">
      <alignment horizontal="left" vertical="center" wrapText="1"/>
    </xf>
    <xf numFmtId="0" fontId="0" fillId="13" borderId="11" xfId="0" applyFill="1" applyBorder="1" applyAlignment="1" applyProtection="1">
      <alignment horizontal="left" vertical="center" wrapText="1"/>
    </xf>
    <xf numFmtId="0" fontId="0" fillId="13" borderId="13" xfId="0" applyFill="1" applyBorder="1" applyAlignment="1" applyProtection="1">
      <alignment vertical="center" wrapText="1"/>
    </xf>
    <xf numFmtId="0" fontId="2" fillId="10" borderId="7" xfId="0" applyFont="1" applyFill="1" applyBorder="1" applyAlignment="1">
      <alignment vertical="center"/>
    </xf>
    <xf numFmtId="0" fontId="1" fillId="12" borderId="2" xfId="0" applyFont="1" applyFill="1" applyBorder="1" applyAlignment="1">
      <alignment vertical="center" wrapText="1"/>
    </xf>
    <xf numFmtId="0" fontId="1" fillId="12" borderId="3" xfId="0" applyFont="1" applyFill="1" applyBorder="1" applyAlignment="1">
      <alignment vertical="center" wrapText="1"/>
    </xf>
    <xf numFmtId="0" fontId="1" fillId="12" borderId="4" xfId="0" applyFont="1" applyFill="1" applyBorder="1" applyAlignment="1">
      <alignment vertical="center" wrapText="1"/>
    </xf>
    <xf numFmtId="0" fontId="0" fillId="13" borderId="13" xfId="0" applyFill="1" applyBorder="1" applyAlignment="1" applyProtection="1">
      <alignment horizontal="center" vertical="center"/>
      <protection locked="0"/>
    </xf>
    <xf numFmtId="0" fontId="0" fillId="13" borderId="1" xfId="0" applyFill="1" applyBorder="1" applyAlignment="1" applyProtection="1">
      <alignment horizontal="left" vertical="center" wrapText="1"/>
    </xf>
    <xf numFmtId="0" fontId="2" fillId="12" borderId="14" xfId="0" applyFont="1" applyFill="1" applyBorder="1" applyAlignment="1">
      <alignment vertical="center"/>
    </xf>
    <xf numFmtId="0" fontId="2" fillId="12" borderId="12" xfId="0" applyFont="1" applyFill="1" applyBorder="1" applyAlignment="1">
      <alignment vertical="center"/>
    </xf>
    <xf numFmtId="0" fontId="2" fillId="12" borderId="16" xfId="0" applyFont="1" applyFill="1" applyBorder="1" applyAlignment="1">
      <alignment vertical="center"/>
    </xf>
    <xf numFmtId="0" fontId="2" fillId="12" borderId="3" xfId="0" applyFont="1" applyFill="1" applyBorder="1" applyAlignment="1">
      <alignment vertical="center"/>
    </xf>
    <xf numFmtId="0" fontId="2" fillId="12" borderId="4" xfId="0" applyFont="1" applyFill="1" applyBorder="1" applyAlignment="1">
      <alignment vertical="center"/>
    </xf>
    <xf numFmtId="0" fontId="2" fillId="12" borderId="2" xfId="0" applyFont="1" applyFill="1" applyBorder="1" applyAlignment="1">
      <alignment vertical="center"/>
    </xf>
    <xf numFmtId="0" fontId="2" fillId="12" borderId="5" xfId="0" applyFont="1" applyFill="1" applyBorder="1" applyAlignment="1">
      <alignment vertical="center"/>
    </xf>
    <xf numFmtId="0" fontId="2" fillId="12" borderId="6" xfId="0" applyFont="1" applyFill="1" applyBorder="1" applyAlignment="1">
      <alignment vertical="center"/>
    </xf>
    <xf numFmtId="0" fontId="0" fillId="2" borderId="12"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1" fillId="0" borderId="1" xfId="0" applyFont="1" applyBorder="1" applyAlignment="1">
      <alignment horizontal="center" vertical="center"/>
    </xf>
    <xf numFmtId="0" fontId="49" fillId="14" borderId="0" xfId="1" applyFont="1" applyFill="1" applyAlignment="1" applyProtection="1">
      <alignment vertical="center" wrapText="1"/>
      <protection locked="0"/>
    </xf>
    <xf numFmtId="0" fontId="49" fillId="14" borderId="6" xfId="1" applyFont="1" applyFill="1" applyBorder="1" applyAlignment="1" applyProtection="1">
      <alignment horizontal="center" vertical="center" wrapText="1"/>
      <protection locked="0"/>
    </xf>
    <xf numFmtId="0" fontId="2" fillId="3" borderId="14" xfId="0" applyFont="1" applyFill="1" applyBorder="1" applyAlignment="1">
      <alignment vertical="center"/>
    </xf>
    <xf numFmtId="0" fontId="2" fillId="3" borderId="12" xfId="0" applyFont="1" applyFill="1" applyBorder="1" applyAlignment="1">
      <alignment vertical="center"/>
    </xf>
    <xf numFmtId="0" fontId="2" fillId="3" borderId="16" xfId="0" applyFont="1" applyFill="1" applyBorder="1" applyAlignment="1">
      <alignment vertical="center"/>
    </xf>
    <xf numFmtId="0" fontId="2" fillId="10" borderId="2" xfId="0" applyFont="1" applyFill="1" applyBorder="1" applyAlignment="1">
      <alignment vertical="center"/>
    </xf>
    <xf numFmtId="0" fontId="3" fillId="11" borderId="0" xfId="0" applyFont="1" applyFill="1" applyBorder="1" applyAlignment="1">
      <alignment horizontal="center" vertical="center"/>
    </xf>
    <xf numFmtId="0" fontId="0" fillId="2" borderId="0" xfId="0" applyFill="1" applyBorder="1" applyAlignment="1" applyProtection="1">
      <alignment horizontal="center" vertical="center"/>
      <protection locked="0"/>
    </xf>
    <xf numFmtId="0" fontId="2" fillId="12" borderId="8" xfId="0" applyFont="1" applyFill="1" applyBorder="1" applyAlignment="1">
      <alignment vertical="center"/>
    </xf>
    <xf numFmtId="0" fontId="2" fillId="12" borderId="0" xfId="0" applyFont="1" applyFill="1" applyBorder="1" applyAlignment="1">
      <alignment vertical="center"/>
    </xf>
    <xf numFmtId="0" fontId="2" fillId="12" borderId="7" xfId="0" applyFont="1" applyFill="1" applyBorder="1" applyAlignment="1">
      <alignment vertical="center"/>
    </xf>
    <xf numFmtId="0" fontId="2" fillId="12" borderId="15" xfId="0" applyFont="1" applyFill="1" applyBorder="1" applyAlignment="1">
      <alignment vertical="center"/>
    </xf>
    <xf numFmtId="0" fontId="33" fillId="2" borderId="2" xfId="0" applyFont="1" applyFill="1" applyBorder="1" applyAlignment="1" applyProtection="1">
      <alignment horizontal="left" vertical="top" wrapText="1"/>
      <protection locked="0"/>
    </xf>
    <xf numFmtId="0" fontId="33" fillId="2" borderId="3" xfId="0" applyFont="1" applyFill="1" applyBorder="1" applyAlignment="1" applyProtection="1">
      <alignment horizontal="left" vertical="top" wrapText="1"/>
      <protection locked="0"/>
    </xf>
    <xf numFmtId="0" fontId="33" fillId="2" borderId="4" xfId="0" applyFont="1" applyFill="1" applyBorder="1" applyAlignment="1" applyProtection="1">
      <alignment horizontal="left" vertical="top" wrapText="1"/>
      <protection locked="0"/>
    </xf>
    <xf numFmtId="49" fontId="81" fillId="26" borderId="5" xfId="0" applyNumberFormat="1" applyFont="1" applyFill="1" applyBorder="1" applyAlignment="1" applyProtection="1">
      <alignment horizontal="left" vertical="center" wrapText="1"/>
      <protection locked="0"/>
    </xf>
    <xf numFmtId="49" fontId="81" fillId="26" borderId="6" xfId="0" applyNumberFormat="1" applyFont="1" applyFill="1" applyBorder="1" applyAlignment="1" applyProtection="1">
      <alignment horizontal="left" vertical="center" wrapText="1"/>
      <protection locked="0"/>
    </xf>
    <xf numFmtId="49" fontId="81" fillId="26" borderId="15" xfId="0" applyNumberFormat="1" applyFont="1" applyFill="1" applyBorder="1" applyAlignment="1" applyProtection="1">
      <alignment horizontal="left" vertical="center" wrapText="1"/>
      <protection locked="0"/>
    </xf>
    <xf numFmtId="0" fontId="26" fillId="0" borderId="5" xfId="0" applyFont="1" applyBorder="1" applyAlignment="1" applyProtection="1">
      <alignment horizontal="center" vertical="center" wrapText="1"/>
    </xf>
    <xf numFmtId="0" fontId="26" fillId="0" borderId="6" xfId="0" applyFont="1" applyBorder="1" applyAlignment="1" applyProtection="1">
      <alignment horizontal="center" vertical="center" wrapText="1"/>
    </xf>
    <xf numFmtId="0" fontId="26" fillId="0" borderId="15" xfId="0" applyFont="1" applyBorder="1" applyAlignment="1" applyProtection="1">
      <alignment horizontal="center" vertical="center" wrapText="1"/>
    </xf>
    <xf numFmtId="0" fontId="1" fillId="3" borderId="2" xfId="0" applyFont="1" applyFill="1" applyBorder="1" applyAlignment="1">
      <alignment horizontal="center" wrapText="1"/>
    </xf>
    <xf numFmtId="0" fontId="1" fillId="3" borderId="3" xfId="0" applyFont="1" applyFill="1" applyBorder="1" applyAlignment="1">
      <alignment horizontal="center" wrapText="1"/>
    </xf>
    <xf numFmtId="0" fontId="0" fillId="0" borderId="14" xfId="0" applyBorder="1" applyAlignment="1">
      <alignment vertical="center" wrapText="1"/>
    </xf>
    <xf numFmtId="0" fontId="0" fillId="0" borderId="12" xfId="0" applyBorder="1" applyAlignment="1">
      <alignment vertical="center" wrapText="1"/>
    </xf>
    <xf numFmtId="0" fontId="0" fillId="0" borderId="16" xfId="0" applyBorder="1" applyAlignment="1">
      <alignment vertical="center" wrapText="1"/>
    </xf>
    <xf numFmtId="0" fontId="0" fillId="2" borderId="4" xfId="0" applyFill="1" applyBorder="1" applyAlignment="1" applyProtection="1">
      <alignment horizontal="center" vertical="center"/>
      <protection locked="0"/>
    </xf>
    <xf numFmtId="0" fontId="0" fillId="0" borderId="13" xfId="0" applyBorder="1" applyAlignment="1">
      <alignment horizontal="left" vertical="center" wrapText="1" indent="1"/>
    </xf>
    <xf numFmtId="0" fontId="0" fillId="2" borderId="2" xfId="0" applyFont="1" applyFill="1" applyBorder="1" applyAlignment="1" applyProtection="1">
      <alignment horizontal="left" vertical="top" wrapText="1"/>
      <protection locked="0"/>
    </xf>
    <xf numFmtId="0" fontId="0" fillId="2" borderId="3"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wrapText="1"/>
      <protection locked="0"/>
    </xf>
    <xf numFmtId="0" fontId="2" fillId="10" borderId="5" xfId="0" applyFont="1" applyFill="1" applyBorder="1" applyAlignment="1">
      <alignment vertical="center"/>
    </xf>
    <xf numFmtId="0" fontId="2" fillId="10" borderId="6" xfId="0" applyFont="1" applyFill="1" applyBorder="1" applyAlignment="1">
      <alignment vertical="center"/>
    </xf>
    <xf numFmtId="0" fontId="49" fillId="14" borderId="6" xfId="1" applyFont="1" applyFill="1" applyBorder="1" applyAlignment="1" applyProtection="1">
      <alignment vertical="center" wrapText="1"/>
      <protection locked="0"/>
    </xf>
    <xf numFmtId="0" fontId="49" fillId="14" borderId="15" xfId="1" applyFont="1" applyFill="1" applyBorder="1" applyAlignment="1" applyProtection="1">
      <alignment vertical="center" wrapText="1"/>
      <protection locked="0"/>
    </xf>
    <xf numFmtId="0" fontId="32" fillId="13" borderId="2" xfId="0" applyFont="1" applyFill="1" applyBorder="1" applyAlignment="1" applyProtection="1">
      <alignment horizontal="left" vertical="center" wrapText="1"/>
    </xf>
    <xf numFmtId="0" fontId="32" fillId="13" borderId="4" xfId="0" applyFont="1" applyFill="1" applyBorder="1" applyAlignment="1" applyProtection="1">
      <alignment horizontal="left" vertical="center" wrapTex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1" fillId="0" borderId="4" xfId="0" applyFont="1" applyBorder="1" applyAlignment="1">
      <alignment horizontal="left" vertical="center" wrapText="1" indent="1"/>
    </xf>
    <xf numFmtId="0" fontId="0" fillId="0" borderId="8" xfId="0" applyBorder="1" applyAlignment="1">
      <alignment vertical="center" wrapText="1"/>
    </xf>
    <xf numFmtId="0" fontId="0" fillId="0" borderId="0" xfId="0" applyBorder="1" applyAlignment="1">
      <alignment vertical="center" wrapText="1"/>
    </xf>
    <xf numFmtId="0" fontId="0" fillId="0" borderId="7" xfId="0" applyBorder="1" applyAlignment="1">
      <alignment vertical="center" wrapText="1"/>
    </xf>
    <xf numFmtId="0" fontId="2" fillId="12" borderId="5" xfId="0" applyFont="1" applyFill="1" applyBorder="1" applyAlignment="1">
      <alignment horizontal="left" vertical="center"/>
    </xf>
    <xf numFmtId="0" fontId="2" fillId="12" borderId="6" xfId="0" applyFont="1" applyFill="1" applyBorder="1" applyAlignment="1">
      <alignment horizontal="left" vertical="center"/>
    </xf>
    <xf numFmtId="0" fontId="2" fillId="12" borderId="15" xfId="0" applyFont="1" applyFill="1" applyBorder="1" applyAlignment="1">
      <alignment horizontal="left" vertical="center"/>
    </xf>
    <xf numFmtId="0" fontId="29" fillId="5" borderId="2" xfId="0" applyFont="1" applyFill="1" applyBorder="1" applyAlignment="1">
      <alignment horizontal="left" wrapText="1"/>
    </xf>
    <xf numFmtId="0" fontId="29" fillId="5" borderId="3" xfId="0" applyFont="1" applyFill="1" applyBorder="1" applyAlignment="1">
      <alignment horizontal="left" wrapText="1"/>
    </xf>
    <xf numFmtId="0" fontId="29" fillId="5" borderId="4" xfId="0" applyFont="1" applyFill="1" applyBorder="1" applyAlignment="1">
      <alignment horizontal="left" wrapText="1"/>
    </xf>
    <xf numFmtId="0" fontId="1" fillId="13" borderId="2" xfId="0" applyFont="1" applyFill="1" applyBorder="1" applyAlignment="1" applyProtection="1">
      <alignment horizontal="left" vertical="center" wrapText="1"/>
    </xf>
    <xf numFmtId="0" fontId="0" fillId="13" borderId="4" xfId="0" applyFill="1" applyBorder="1" applyAlignment="1" applyProtection="1">
      <alignment horizontal="left" vertical="center" wrapText="1"/>
    </xf>
    <xf numFmtId="0" fontId="33" fillId="0" borderId="14" xfId="0" applyFont="1" applyBorder="1" applyAlignment="1">
      <alignment horizontal="left" vertical="center" wrapText="1"/>
    </xf>
    <xf numFmtId="0" fontId="33" fillId="0" borderId="12" xfId="0" applyFont="1" applyBorder="1" applyAlignment="1">
      <alignment horizontal="left" vertical="center" wrapText="1"/>
    </xf>
    <xf numFmtId="0" fontId="33" fillId="0" borderId="16" xfId="0" applyFont="1" applyBorder="1" applyAlignment="1">
      <alignment horizontal="left" vertical="center" wrapText="1"/>
    </xf>
    <xf numFmtId="0" fontId="33" fillId="0" borderId="5" xfId="0" applyFont="1" applyBorder="1" applyAlignment="1">
      <alignment horizontal="left" vertical="center" wrapText="1"/>
    </xf>
    <xf numFmtId="0" fontId="33" fillId="0" borderId="6" xfId="0" applyFont="1" applyBorder="1" applyAlignment="1">
      <alignment horizontal="left" vertical="center" wrapText="1"/>
    </xf>
    <xf numFmtId="0" fontId="33" fillId="0" borderId="15" xfId="0" applyFont="1" applyBorder="1" applyAlignment="1">
      <alignment horizontal="left" vertical="center" wrapText="1"/>
    </xf>
    <xf numFmtId="0" fontId="32" fillId="0" borderId="14" xfId="0" applyFont="1" applyBorder="1" applyAlignment="1">
      <alignment horizontal="center" vertical="center"/>
    </xf>
    <xf numFmtId="0" fontId="32" fillId="0" borderId="5" xfId="0" applyFont="1" applyBorder="1" applyAlignment="1">
      <alignment horizontal="center" vertical="center"/>
    </xf>
    <xf numFmtId="0" fontId="33" fillId="2" borderId="10" xfId="0" applyFont="1" applyFill="1" applyBorder="1" applyAlignment="1" applyProtection="1">
      <alignment horizontal="center" vertical="center"/>
      <protection locked="0"/>
    </xf>
    <xf numFmtId="0" fontId="33" fillId="2" borderId="11" xfId="0" applyFont="1" applyFill="1" applyBorder="1" applyAlignment="1" applyProtection="1">
      <alignment horizontal="center" vertical="center"/>
      <protection locked="0"/>
    </xf>
    <xf numFmtId="0" fontId="0" fillId="13" borderId="4" xfId="0" applyFill="1" applyBorder="1" applyAlignment="1" applyProtection="1">
      <alignment vertical="center" wrapText="1"/>
    </xf>
    <xf numFmtId="0" fontId="33" fillId="0" borderId="1" xfId="0" applyFont="1" applyBorder="1" applyAlignment="1">
      <alignment horizontal="left" vertical="center" wrapText="1"/>
    </xf>
    <xf numFmtId="0" fontId="77" fillId="0" borderId="0" xfId="0" applyFont="1" applyAlignment="1" applyProtection="1">
      <alignment vertical="center"/>
      <protection locked="0"/>
    </xf>
    <xf numFmtId="0" fontId="80" fillId="9" borderId="0" xfId="0" applyFont="1" applyFill="1" applyBorder="1" applyAlignment="1">
      <alignment horizontal="center" vertical="center"/>
    </xf>
    <xf numFmtId="0" fontId="79" fillId="9" borderId="0" xfId="0" applyFont="1" applyFill="1" applyBorder="1" applyAlignment="1">
      <alignment horizontal="center" vertical="center"/>
    </xf>
    <xf numFmtId="0" fontId="0" fillId="0" borderId="0" xfId="0" applyAlignment="1">
      <alignment horizontal="right"/>
    </xf>
    <xf numFmtId="0" fontId="32" fillId="0" borderId="0" xfId="0" applyFont="1" applyAlignment="1">
      <alignment horizontal="left" vertical="center"/>
    </xf>
    <xf numFmtId="0" fontId="77" fillId="0" borderId="0" xfId="0" applyFont="1" applyAlignment="1" applyProtection="1">
      <alignment horizontal="left" vertical="center"/>
      <protection locked="0"/>
    </xf>
    <xf numFmtId="0" fontId="2" fillId="9" borderId="0" xfId="0" applyFont="1" applyFill="1" applyBorder="1" applyAlignment="1">
      <alignment horizontal="center" vertical="center"/>
    </xf>
    <xf numFmtId="0" fontId="78" fillId="9" borderId="0" xfId="0" applyFont="1" applyFill="1" applyAlignment="1">
      <alignment vertical="center"/>
    </xf>
    <xf numFmtId="0" fontId="77" fillId="0" borderId="0" xfId="0" applyFont="1" applyAlignment="1">
      <alignment horizontal="left" vertical="center"/>
    </xf>
    <xf numFmtId="0" fontId="0" fillId="0" borderId="0" xfId="0" applyAlignment="1">
      <alignment vertical="center" wrapText="1"/>
    </xf>
    <xf numFmtId="0" fontId="0" fillId="0" borderId="0" xfId="0" applyAlignment="1">
      <alignment horizontal="right" vertical="center"/>
    </xf>
    <xf numFmtId="0" fontId="77" fillId="0" borderId="0" xfId="0" applyFont="1" applyAlignment="1" applyProtection="1">
      <alignment horizontal="left" vertical="top" wrapText="1"/>
      <protection locked="0"/>
    </xf>
    <xf numFmtId="0" fontId="32" fillId="9" borderId="0" xfId="0" applyFont="1" applyFill="1" applyAlignment="1">
      <alignment horizontal="center" vertical="center"/>
    </xf>
    <xf numFmtId="0" fontId="0" fillId="9" borderId="8" xfId="0" applyFill="1" applyBorder="1" applyAlignment="1">
      <alignment wrapText="1"/>
    </xf>
    <xf numFmtId="0" fontId="0" fillId="9" borderId="0" xfId="0" applyFill="1" applyAlignment="1">
      <alignment wrapText="1"/>
    </xf>
    <xf numFmtId="0" fontId="1" fillId="0" borderId="0" xfId="0" applyFont="1" applyAlignment="1">
      <alignment vertical="center"/>
    </xf>
    <xf numFmtId="0" fontId="0" fillId="0" borderId="0" xfId="0" applyAlignment="1">
      <alignment vertical="center"/>
    </xf>
    <xf numFmtId="0" fontId="85" fillId="2" borderId="0" xfId="0" applyFont="1" applyFill="1" applyBorder="1" applyAlignment="1">
      <alignment horizontal="left" vertical="center" wrapText="1"/>
    </xf>
    <xf numFmtId="0" fontId="81" fillId="3" borderId="2" xfId="0" applyFont="1" applyFill="1" applyBorder="1" applyAlignment="1">
      <alignment horizontal="center" vertical="top" wrapText="1"/>
    </xf>
    <xf numFmtId="0" fontId="81" fillId="3" borderId="3" xfId="0" applyFont="1" applyFill="1" applyBorder="1" applyAlignment="1">
      <alignment horizontal="center" vertical="top"/>
    </xf>
    <xf numFmtId="0" fontId="81" fillId="3" borderId="4" xfId="0" applyFont="1" applyFill="1" applyBorder="1" applyAlignment="1">
      <alignment horizontal="center" vertical="top"/>
    </xf>
    <xf numFmtId="0" fontId="16" fillId="9" borderId="0" xfId="0" applyFont="1" applyFill="1" applyBorder="1" applyAlignment="1">
      <alignment horizontal="left"/>
    </xf>
    <xf numFmtId="0" fontId="64" fillId="27" borderId="2" xfId="0" applyFont="1" applyFill="1" applyBorder="1" applyAlignment="1" applyProtection="1">
      <alignment horizontal="left" vertical="center"/>
    </xf>
    <xf numFmtId="0" fontId="64" fillId="27" borderId="4" xfId="0" applyFont="1" applyFill="1" applyBorder="1" applyAlignment="1" applyProtection="1">
      <alignment horizontal="left" vertical="center"/>
    </xf>
    <xf numFmtId="0" fontId="37" fillId="9" borderId="2" xfId="0" applyFont="1" applyFill="1" applyBorder="1" applyAlignment="1">
      <alignment horizontal="center" vertical="center"/>
    </xf>
    <xf numFmtId="0" fontId="37" fillId="9" borderId="4" xfId="0" applyFont="1" applyFill="1" applyBorder="1" applyAlignment="1">
      <alignment horizontal="center" vertical="center"/>
    </xf>
    <xf numFmtId="0" fontId="32" fillId="28" borderId="3" xfId="0" applyFont="1" applyFill="1" applyBorder="1" applyAlignment="1">
      <alignment horizontal="center" vertical="center" wrapText="1"/>
    </xf>
    <xf numFmtId="0" fontId="32" fillId="28" borderId="4" xfId="0" applyFont="1" applyFill="1" applyBorder="1" applyAlignment="1">
      <alignment horizontal="center" vertical="center" wrapText="1"/>
    </xf>
    <xf numFmtId="0" fontId="53" fillId="9" borderId="2" xfId="0" applyFont="1" applyFill="1" applyBorder="1" applyAlignment="1" applyProtection="1">
      <alignment horizontal="left" vertical="center" wrapText="1"/>
      <protection locked="0"/>
    </xf>
    <xf numFmtId="0" fontId="53" fillId="9" borderId="4" xfId="0" applyFont="1" applyFill="1" applyBorder="1" applyAlignment="1" applyProtection="1">
      <alignment horizontal="left" vertical="center" wrapText="1"/>
      <protection locked="0"/>
    </xf>
    <xf numFmtId="0" fontId="32" fillId="9" borderId="0" xfId="0" applyFont="1" applyFill="1" applyBorder="1"/>
    <xf numFmtId="0" fontId="37" fillId="9" borderId="1" xfId="0" applyFont="1" applyFill="1" applyBorder="1" applyAlignment="1">
      <alignment horizontal="center" vertical="center"/>
    </xf>
    <xf numFmtId="0" fontId="32" fillId="0" borderId="2" xfId="0" applyFont="1" applyBorder="1" applyAlignment="1" applyProtection="1">
      <alignment horizontal="left" vertical="center"/>
      <protection locked="0"/>
    </xf>
    <xf numFmtId="0" fontId="32" fillId="0" borderId="4" xfId="0" applyFont="1" applyBorder="1" applyAlignment="1" applyProtection="1">
      <alignment horizontal="left" vertical="center"/>
      <protection locked="0"/>
    </xf>
    <xf numFmtId="0" fontId="33" fillId="0" borderId="2" xfId="0" applyFont="1" applyBorder="1" applyAlignment="1" applyProtection="1">
      <alignment horizontal="left" vertical="top" wrapText="1"/>
      <protection locked="0"/>
    </xf>
    <xf numFmtId="0" fontId="33" fillId="0" borderId="3" xfId="0" applyFont="1" applyBorder="1" applyAlignment="1" applyProtection="1">
      <alignment horizontal="left" vertical="top" wrapText="1"/>
      <protection locked="0"/>
    </xf>
    <xf numFmtId="0" fontId="33" fillId="0" borderId="4" xfId="0" applyFont="1" applyBorder="1" applyAlignment="1" applyProtection="1">
      <alignment horizontal="left" vertical="top" wrapText="1"/>
      <protection locked="0"/>
    </xf>
    <xf numFmtId="0" fontId="64" fillId="21" borderId="1" xfId="0" applyFont="1" applyFill="1" applyBorder="1" applyAlignment="1" applyProtection="1">
      <alignment horizontal="left" vertical="center"/>
      <protection locked="0"/>
    </xf>
    <xf numFmtId="0" fontId="57" fillId="11" borderId="8" xfId="0" applyFont="1" applyFill="1" applyBorder="1" applyAlignment="1">
      <alignment horizontal="left" vertical="center"/>
    </xf>
    <xf numFmtId="0" fontId="57" fillId="11" borderId="0" xfId="0" applyFont="1" applyFill="1" applyBorder="1" applyAlignment="1">
      <alignment horizontal="left" vertical="center"/>
    </xf>
    <xf numFmtId="0" fontId="3" fillId="11" borderId="0" xfId="0" applyFont="1" applyFill="1" applyBorder="1" applyAlignment="1">
      <alignment horizontal="left" vertical="center"/>
    </xf>
    <xf numFmtId="0" fontId="3" fillId="11" borderId="7" xfId="0" applyFont="1" applyFill="1" applyBorder="1" applyAlignment="1">
      <alignment horizontal="left" vertical="center"/>
    </xf>
    <xf numFmtId="0" fontId="33" fillId="0" borderId="2" xfId="0" applyFont="1" applyBorder="1" applyAlignment="1" applyProtection="1">
      <alignment horizontal="left" vertical="center" wrapText="1"/>
      <protection locked="0"/>
    </xf>
    <xf numFmtId="0" fontId="33" fillId="0" borderId="3" xfId="0" applyFont="1" applyBorder="1" applyAlignment="1" applyProtection="1">
      <alignment horizontal="left" vertical="center" wrapText="1"/>
      <protection locked="0"/>
    </xf>
    <xf numFmtId="0" fontId="33" fillId="0" borderId="4" xfId="0" applyFont="1" applyBorder="1" applyAlignment="1" applyProtection="1">
      <alignment horizontal="left" vertical="center" wrapText="1"/>
      <protection locked="0"/>
    </xf>
    <xf numFmtId="0" fontId="63" fillId="26" borderId="3" xfId="0" applyFont="1" applyFill="1" applyBorder="1" applyAlignment="1" applyProtection="1">
      <alignment horizontal="left" vertical="center" wrapText="1"/>
      <protection locked="0"/>
    </xf>
    <xf numFmtId="0" fontId="63" fillId="26" borderId="4" xfId="0" applyFont="1" applyFill="1" applyBorder="1" applyAlignment="1" applyProtection="1">
      <alignment horizontal="left" vertical="center" wrapText="1"/>
      <protection locked="0"/>
    </xf>
    <xf numFmtId="0" fontId="1" fillId="3" borderId="14" xfId="0" applyFont="1" applyFill="1" applyBorder="1"/>
    <xf numFmtId="0" fontId="1" fillId="3" borderId="12" xfId="0" applyFont="1" applyFill="1" applyBorder="1"/>
    <xf numFmtId="0" fontId="1" fillId="3" borderId="16" xfId="0" applyFont="1" applyFill="1" applyBorder="1"/>
    <xf numFmtId="0" fontId="2" fillId="3" borderId="8" xfId="0" applyFont="1" applyFill="1" applyBorder="1" applyAlignment="1">
      <alignment vertical="center"/>
    </xf>
    <xf numFmtId="0" fontId="2" fillId="3" borderId="0" xfId="0" applyFont="1" applyFill="1" applyBorder="1" applyAlignment="1">
      <alignment vertical="center"/>
    </xf>
    <xf numFmtId="0" fontId="2" fillId="3" borderId="7" xfId="0" applyFont="1" applyFill="1" applyBorder="1" applyAlignment="1">
      <alignment vertical="center"/>
    </xf>
    <xf numFmtId="0" fontId="57" fillId="11" borderId="5" xfId="0" applyFont="1" applyFill="1" applyBorder="1" applyAlignment="1">
      <alignment horizontal="left" vertical="center"/>
    </xf>
    <xf numFmtId="0" fontId="57" fillId="11" borderId="6" xfId="0" applyFont="1" applyFill="1" applyBorder="1" applyAlignment="1">
      <alignment horizontal="left" vertical="center"/>
    </xf>
    <xf numFmtId="0" fontId="3" fillId="11" borderId="6" xfId="0" applyFont="1" applyFill="1" applyBorder="1" applyAlignment="1">
      <alignment horizontal="left" vertical="center"/>
    </xf>
    <xf numFmtId="0" fontId="3" fillId="11" borderId="15" xfId="0" applyFont="1" applyFill="1" applyBorder="1" applyAlignment="1">
      <alignment horizontal="left"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0" xfId="0" applyFont="1" applyFill="1" applyBorder="1" applyAlignment="1">
      <alignment horizontal="center" vertical="center"/>
    </xf>
    <xf numFmtId="0" fontId="42" fillId="3" borderId="8" xfId="0" applyFont="1" applyFill="1" applyBorder="1" applyAlignment="1">
      <alignment vertical="center" wrapText="1"/>
    </xf>
    <xf numFmtId="0" fontId="1" fillId="3" borderId="0" xfId="0" applyFont="1" applyFill="1" applyBorder="1" applyAlignment="1">
      <alignment vertical="center"/>
    </xf>
    <xf numFmtId="0" fontId="1" fillId="3" borderId="7" xfId="0" applyFont="1" applyFill="1" applyBorder="1" applyAlignment="1">
      <alignment vertical="center"/>
    </xf>
    <xf numFmtId="0" fontId="1" fillId="3" borderId="8" xfId="0" applyFont="1" applyFill="1" applyBorder="1"/>
    <xf numFmtId="0" fontId="1" fillId="3" borderId="0" xfId="0" applyFont="1" applyFill="1" applyBorder="1"/>
    <xf numFmtId="0" fontId="16" fillId="3" borderId="0" xfId="0" applyFont="1" applyFill="1" applyBorder="1" applyAlignment="1" applyProtection="1">
      <alignment horizontal="left"/>
    </xf>
    <xf numFmtId="0" fontId="16" fillId="3" borderId="7" xfId="0" applyFont="1" applyFill="1" applyBorder="1" applyAlignment="1" applyProtection="1">
      <alignment horizontal="left"/>
    </xf>
    <xf numFmtId="0" fontId="14" fillId="4" borderId="8"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7" xfId="0" applyFont="1" applyFill="1" applyBorder="1" applyAlignment="1">
      <alignment horizontal="center" vertical="center"/>
    </xf>
    <xf numFmtId="0" fontId="67" fillId="2" borderId="8" xfId="0" applyFont="1" applyFill="1" applyBorder="1" applyAlignment="1">
      <alignment horizontal="center" vertical="center" wrapText="1"/>
    </xf>
    <xf numFmtId="0" fontId="67" fillId="2" borderId="0" xfId="0" applyFont="1" applyFill="1" applyBorder="1" applyAlignment="1">
      <alignment horizontal="center" vertical="center" wrapText="1"/>
    </xf>
    <xf numFmtId="0" fontId="68" fillId="2" borderId="0" xfId="0" applyFont="1" applyFill="1" applyBorder="1" applyAlignment="1">
      <alignment horizontal="center" vertical="center" wrapText="1"/>
    </xf>
    <xf numFmtId="0" fontId="68" fillId="2" borderId="7" xfId="0" applyFont="1" applyFill="1" applyBorder="1" applyAlignment="1">
      <alignment horizontal="center" vertical="center" wrapText="1"/>
    </xf>
    <xf numFmtId="0" fontId="2" fillId="3" borderId="2" xfId="0" applyFont="1" applyFill="1" applyBorder="1" applyAlignment="1">
      <alignment vertical="center" wrapText="1"/>
    </xf>
    <xf numFmtId="0" fontId="2" fillId="3" borderId="3" xfId="0" applyFont="1" applyFill="1" applyBorder="1" applyAlignment="1">
      <alignment vertical="center"/>
    </xf>
    <xf numFmtId="0" fontId="2" fillId="3" borderId="4" xfId="0" applyFont="1" applyFill="1" applyBorder="1" applyAlignment="1">
      <alignment vertical="center"/>
    </xf>
    <xf numFmtId="49" fontId="16" fillId="2" borderId="8" xfId="0" applyNumberFormat="1" applyFont="1" applyFill="1" applyBorder="1" applyAlignment="1">
      <alignment horizontal="justify" vertical="center" wrapText="1"/>
    </xf>
    <xf numFmtId="49" fontId="16" fillId="2" borderId="0" xfId="0" applyNumberFormat="1" applyFont="1" applyFill="1" applyBorder="1" applyAlignment="1">
      <alignment horizontal="justify" vertical="center" wrapText="1"/>
    </xf>
    <xf numFmtId="49" fontId="16" fillId="2" borderId="7" xfId="0" applyNumberFormat="1" applyFont="1" applyFill="1" applyBorder="1" applyAlignment="1">
      <alignment horizontal="justify" vertical="center" wrapText="1"/>
    </xf>
    <xf numFmtId="0" fontId="37" fillId="10" borderId="2" xfId="0" applyFont="1" applyFill="1" applyBorder="1" applyAlignment="1">
      <alignment horizontal="center" vertical="center"/>
    </xf>
    <xf numFmtId="0" fontId="37" fillId="10" borderId="3" xfId="0" applyFont="1" applyFill="1" applyBorder="1" applyAlignment="1">
      <alignment horizontal="center" vertical="center"/>
    </xf>
    <xf numFmtId="0" fontId="37" fillId="10" borderId="4" xfId="0" applyFont="1" applyFill="1" applyBorder="1" applyAlignment="1">
      <alignment horizontal="center" vertical="center"/>
    </xf>
    <xf numFmtId="0" fontId="63" fillId="26" borderId="2" xfId="0" applyFont="1" applyFill="1" applyBorder="1" applyAlignment="1" applyProtection="1">
      <alignment vertical="center" wrapText="1"/>
      <protection locked="0"/>
    </xf>
    <xf numFmtId="0" fontId="63" fillId="26" borderId="3" xfId="0" applyFont="1" applyFill="1" applyBorder="1" applyAlignment="1" applyProtection="1">
      <alignment vertical="center" wrapText="1"/>
      <protection locked="0"/>
    </xf>
    <xf numFmtId="0" fontId="63" fillId="26" borderId="4" xfId="0" applyFont="1" applyFill="1" applyBorder="1" applyAlignment="1" applyProtection="1">
      <alignment vertical="center" wrapText="1"/>
      <protection locked="0"/>
    </xf>
    <xf numFmtId="0" fontId="16" fillId="3" borderId="8" xfId="0" applyFont="1" applyFill="1" applyBorder="1" applyAlignment="1" applyProtection="1">
      <alignment horizontal="center"/>
    </xf>
    <xf numFmtId="0" fontId="16" fillId="3" borderId="0" xfId="0" applyFont="1" applyFill="1" applyBorder="1" applyAlignment="1" applyProtection="1">
      <alignment horizontal="center"/>
    </xf>
    <xf numFmtId="0" fontId="32" fillId="0" borderId="3" xfId="0" applyFont="1" applyBorder="1" applyAlignment="1" applyProtection="1">
      <alignment horizontal="left" vertical="center"/>
      <protection locked="0"/>
    </xf>
    <xf numFmtId="0" fontId="2" fillId="3" borderId="8" xfId="0" applyFont="1" applyFill="1" applyBorder="1" applyAlignment="1">
      <alignment vertical="center" wrapText="1"/>
    </xf>
    <xf numFmtId="0" fontId="2" fillId="3" borderId="15" xfId="0" applyFont="1" applyFill="1" applyBorder="1" applyAlignment="1">
      <alignment vertical="center"/>
    </xf>
    <xf numFmtId="0" fontId="2" fillId="3" borderId="5" xfId="0" applyFont="1" applyFill="1" applyBorder="1" applyAlignment="1">
      <alignment vertical="center" wrapText="1"/>
    </xf>
    <xf numFmtId="0" fontId="2" fillId="3" borderId="6" xfId="0" applyFont="1" applyFill="1" applyBorder="1" applyAlignment="1">
      <alignment vertical="center"/>
    </xf>
    <xf numFmtId="0" fontId="75" fillId="4" borderId="8" xfId="0" applyFont="1" applyFill="1" applyBorder="1" applyAlignment="1">
      <alignment horizontal="center" vertical="center"/>
    </xf>
    <xf numFmtId="0" fontId="75" fillId="4" borderId="0" xfId="0" applyFont="1" applyFill="1" applyBorder="1" applyAlignment="1">
      <alignment horizontal="center" vertical="center"/>
    </xf>
    <xf numFmtId="0" fontId="75" fillId="4" borderId="7" xfId="0" applyFont="1" applyFill="1" applyBorder="1" applyAlignment="1">
      <alignment horizontal="center" vertical="center"/>
    </xf>
    <xf numFmtId="0" fontId="1" fillId="3" borderId="2" xfId="0" applyFont="1" applyFill="1" applyBorder="1"/>
    <xf numFmtId="0" fontId="1" fillId="3" borderId="3" xfId="0" applyFont="1" applyFill="1" applyBorder="1"/>
    <xf numFmtId="0" fontId="1" fillId="3" borderId="4" xfId="0" applyFont="1" applyFill="1" applyBorder="1"/>
    <xf numFmtId="0" fontId="29" fillId="14" borderId="8" xfId="0" applyFont="1" applyFill="1" applyBorder="1" applyAlignment="1">
      <alignment horizontal="center" vertical="center" wrapText="1"/>
    </xf>
    <xf numFmtId="0" fontId="29" fillId="14" borderId="0" xfId="0" applyFont="1" applyFill="1" applyBorder="1" applyAlignment="1">
      <alignment horizontal="center" vertical="center" wrapText="1"/>
    </xf>
    <xf numFmtId="0" fontId="29" fillId="14" borderId="7" xfId="0" applyFont="1" applyFill="1" applyBorder="1" applyAlignment="1">
      <alignment horizontal="center" vertical="center" wrapText="1"/>
    </xf>
    <xf numFmtId="0" fontId="0" fillId="9" borderId="2" xfId="0" applyFill="1" applyBorder="1" applyAlignment="1">
      <alignment horizontal="left" vertical="center"/>
    </xf>
    <xf numFmtId="0" fontId="0" fillId="9" borderId="4" xfId="0" applyFill="1" applyBorder="1" applyAlignment="1">
      <alignment horizontal="lef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2" xfId="0" applyFill="1" applyBorder="1" applyAlignment="1">
      <alignment horizontal="left"/>
    </xf>
    <xf numFmtId="0" fontId="0" fillId="0" borderId="4" xfId="0" applyFill="1" applyBorder="1" applyAlignment="1">
      <alignment horizontal="left"/>
    </xf>
    <xf numFmtId="0" fontId="3" fillId="11" borderId="5"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32" fillId="3" borderId="2" xfId="0" applyFont="1" applyFill="1" applyBorder="1"/>
    <xf numFmtId="0" fontId="32" fillId="3" borderId="3" xfId="0" applyFont="1" applyFill="1" applyBorder="1"/>
    <xf numFmtId="0" fontId="32" fillId="3" borderId="4" xfId="0" applyFont="1" applyFill="1" applyBorder="1"/>
    <xf numFmtId="0" fontId="32" fillId="3" borderId="14" xfId="0" applyFont="1" applyFill="1" applyBorder="1"/>
    <xf numFmtId="0" fontId="32" fillId="3" borderId="12" xfId="0" applyFont="1" applyFill="1" applyBorder="1"/>
    <xf numFmtId="0" fontId="32" fillId="3" borderId="16" xfId="0" applyFont="1" applyFill="1" applyBorder="1"/>
    <xf numFmtId="0" fontId="37" fillId="25" borderId="6" xfId="0" applyFont="1" applyFill="1" applyBorder="1" applyAlignment="1">
      <alignment horizontal="center"/>
    </xf>
    <xf numFmtId="0" fontId="32" fillId="21" borderId="2" xfId="0" applyFont="1" applyFill="1" applyBorder="1" applyAlignment="1">
      <alignment vertical="center"/>
    </xf>
    <xf numFmtId="0" fontId="32" fillId="21" borderId="3" xfId="0" applyFont="1" applyFill="1" applyBorder="1" applyAlignment="1">
      <alignment vertical="center"/>
    </xf>
    <xf numFmtId="0" fontId="32" fillId="21" borderId="4" xfId="0" applyFont="1" applyFill="1" applyBorder="1" applyAlignment="1">
      <alignment vertical="center"/>
    </xf>
    <xf numFmtId="0" fontId="52" fillId="24" borderId="8" xfId="0" applyFont="1" applyFill="1" applyBorder="1" applyAlignment="1">
      <alignment horizontal="left" vertical="center" wrapText="1"/>
    </xf>
    <xf numFmtId="0" fontId="52" fillId="24" borderId="0" xfId="0" applyFont="1" applyFill="1" applyBorder="1" applyAlignment="1">
      <alignment horizontal="left" vertical="center" wrapText="1"/>
    </xf>
    <xf numFmtId="0" fontId="52" fillId="24" borderId="7" xfId="0" applyFont="1" applyFill="1" applyBorder="1" applyAlignment="1">
      <alignment horizontal="left" vertical="center" wrapText="1"/>
    </xf>
    <xf numFmtId="0" fontId="58" fillId="24" borderId="8" xfId="0" applyFont="1" applyFill="1" applyBorder="1" applyAlignment="1">
      <alignment horizontal="left" vertical="center" wrapText="1"/>
    </xf>
    <xf numFmtId="0" fontId="59" fillId="24" borderId="0" xfId="0" applyFont="1" applyFill="1" applyBorder="1" applyAlignment="1">
      <alignment horizontal="left" vertical="center" wrapText="1"/>
    </xf>
    <xf numFmtId="0" fontId="59" fillId="24" borderId="7" xfId="0" applyFont="1" applyFill="1" applyBorder="1" applyAlignment="1">
      <alignment horizontal="left" vertical="center" wrapText="1"/>
    </xf>
    <xf numFmtId="0" fontId="54" fillId="24" borderId="8" xfId="0" applyFont="1" applyFill="1" applyBorder="1" applyAlignment="1">
      <alignment horizontal="justify" vertical="center" wrapText="1"/>
    </xf>
    <xf numFmtId="0" fontId="54" fillId="24" borderId="0" xfId="0" applyFont="1" applyFill="1" applyBorder="1" applyAlignment="1">
      <alignment horizontal="justify" vertical="center" wrapText="1"/>
    </xf>
    <xf numFmtId="0" fontId="54" fillId="24" borderId="7" xfId="0" applyFont="1" applyFill="1" applyBorder="1" applyAlignment="1">
      <alignment horizontal="justify" vertical="center" wrapText="1"/>
    </xf>
    <xf numFmtId="0" fontId="58" fillId="20" borderId="8" xfId="0" applyFont="1" applyFill="1" applyBorder="1" applyAlignment="1">
      <alignment horizontal="left" wrapText="1"/>
    </xf>
    <xf numFmtId="0" fontId="58" fillId="20" borderId="0" xfId="0" applyFont="1" applyFill="1" applyBorder="1" applyAlignment="1">
      <alignment horizontal="left" wrapText="1"/>
    </xf>
    <xf numFmtId="0" fontId="58" fillId="20" borderId="7" xfId="0" applyFont="1" applyFill="1" applyBorder="1" applyAlignment="1">
      <alignment horizontal="left" wrapText="1"/>
    </xf>
    <xf numFmtId="0" fontId="52" fillId="24" borderId="14" xfId="0" applyFont="1" applyFill="1" applyBorder="1" applyAlignment="1">
      <alignment horizontal="left" wrapText="1"/>
    </xf>
    <xf numFmtId="0" fontId="52" fillId="24" borderId="12" xfId="0" applyFont="1" applyFill="1" applyBorder="1" applyAlignment="1">
      <alignment horizontal="left" wrapText="1"/>
    </xf>
    <xf numFmtId="0" fontId="52" fillId="24" borderId="16" xfId="0" applyFont="1" applyFill="1" applyBorder="1" applyAlignment="1">
      <alignment horizontal="left" wrapText="1"/>
    </xf>
    <xf numFmtId="0" fontId="35" fillId="24" borderId="8" xfId="0" applyFont="1" applyFill="1" applyBorder="1" applyAlignment="1">
      <alignment wrapText="1"/>
    </xf>
    <xf numFmtId="0" fontId="35" fillId="24" borderId="0" xfId="0" applyFont="1" applyFill="1" applyBorder="1" applyAlignment="1"/>
    <xf numFmtId="0" fontId="35" fillId="24" borderId="7" xfId="0" applyFont="1" applyFill="1" applyBorder="1" applyAlignment="1"/>
    <xf numFmtId="0" fontId="35" fillId="24" borderId="0" xfId="0" applyFont="1" applyFill="1" applyBorder="1" applyAlignment="1">
      <alignment wrapText="1"/>
    </xf>
    <xf numFmtId="0" fontId="35" fillId="24" borderId="7" xfId="0" applyFont="1" applyFill="1" applyBorder="1" applyAlignment="1">
      <alignment wrapText="1"/>
    </xf>
    <xf numFmtId="0" fontId="61" fillId="24" borderId="8" xfId="0" applyFont="1" applyFill="1" applyBorder="1" applyAlignment="1">
      <alignment wrapText="1"/>
    </xf>
    <xf numFmtId="0" fontId="61" fillId="24" borderId="0" xfId="0" applyFont="1" applyFill="1" applyBorder="1" applyAlignment="1">
      <alignment wrapText="1"/>
    </xf>
    <xf numFmtId="0" fontId="61" fillId="24" borderId="7" xfId="0" applyFont="1" applyFill="1" applyBorder="1" applyAlignment="1">
      <alignment wrapText="1"/>
    </xf>
    <xf numFmtId="0" fontId="35" fillId="24" borderId="8" xfId="0" applyFont="1" applyFill="1" applyBorder="1" applyAlignment="1">
      <alignment vertical="center" wrapText="1"/>
    </xf>
    <xf numFmtId="0" fontId="35" fillId="24" borderId="0" xfId="0" applyFont="1" applyFill="1" applyBorder="1" applyAlignment="1">
      <alignment vertical="center"/>
    </xf>
    <xf numFmtId="0" fontId="35" fillId="24" borderId="7" xfId="0" applyFont="1" applyFill="1" applyBorder="1" applyAlignment="1">
      <alignment vertical="center"/>
    </xf>
    <xf numFmtId="0" fontId="50" fillId="23" borderId="2" xfId="0" applyFont="1" applyFill="1" applyBorder="1" applyAlignment="1">
      <alignment horizontal="left" vertical="center"/>
    </xf>
    <xf numFmtId="0" fontId="50" fillId="23" borderId="3" xfId="0" applyFont="1" applyFill="1" applyBorder="1" applyAlignment="1">
      <alignment horizontal="left" vertical="center"/>
    </xf>
    <xf numFmtId="0" fontId="50" fillId="23" borderId="4" xfId="0" applyFont="1" applyFill="1" applyBorder="1" applyAlignment="1">
      <alignment horizontal="left" vertical="center"/>
    </xf>
    <xf numFmtId="0" fontId="35" fillId="24" borderId="0" xfId="0" applyFont="1" applyFill="1" applyBorder="1" applyAlignment="1">
      <alignment horizontal="justify" vertical="center" wrapText="1"/>
    </xf>
    <xf numFmtId="0" fontId="35" fillId="24" borderId="7" xfId="0" applyFont="1" applyFill="1" applyBorder="1" applyAlignment="1">
      <alignment horizontal="justify" vertical="center" wrapText="1"/>
    </xf>
    <xf numFmtId="0" fontId="54" fillId="24" borderId="5" xfId="0" applyFont="1" applyFill="1" applyBorder="1" applyAlignment="1">
      <alignment horizontal="justify" vertical="center" wrapText="1"/>
    </xf>
    <xf numFmtId="0" fontId="54" fillId="24" borderId="6" xfId="0" applyFont="1" applyFill="1" applyBorder="1" applyAlignment="1">
      <alignment horizontal="justify" vertical="center" wrapText="1"/>
    </xf>
    <xf numFmtId="0" fontId="54" fillId="24" borderId="15" xfId="0" applyFont="1" applyFill="1" applyBorder="1" applyAlignment="1">
      <alignment horizontal="justify" vertical="center" wrapText="1"/>
    </xf>
    <xf numFmtId="0" fontId="35" fillId="24" borderId="8" xfId="0" applyFont="1" applyFill="1" applyBorder="1" applyAlignment="1">
      <alignment vertical="top" wrapText="1"/>
    </xf>
    <xf numFmtId="0" fontId="35" fillId="24" borderId="0" xfId="0" applyFont="1" applyFill="1" applyBorder="1" applyAlignment="1">
      <alignment vertical="top" wrapText="1"/>
    </xf>
    <xf numFmtId="0" fontId="35" fillId="24" borderId="7" xfId="0" applyFont="1" applyFill="1" applyBorder="1" applyAlignment="1">
      <alignment vertical="top" wrapText="1"/>
    </xf>
    <xf numFmtId="0" fontId="49" fillId="24" borderId="0" xfId="1" applyFont="1" applyFill="1" applyBorder="1" applyAlignment="1" applyProtection="1">
      <alignment horizontal="center" vertical="center" wrapText="1"/>
      <protection locked="0"/>
    </xf>
    <xf numFmtId="0" fontId="35" fillId="24" borderId="8" xfId="0" applyFont="1" applyFill="1" applyBorder="1" applyAlignment="1"/>
    <xf numFmtId="0" fontId="35" fillId="24" borderId="8" xfId="0" applyFont="1" applyFill="1" applyBorder="1" applyAlignment="1">
      <alignment horizontal="justify" wrapText="1"/>
    </xf>
    <xf numFmtId="0" fontId="35" fillId="24" borderId="0" xfId="0" applyFont="1" applyFill="1" applyBorder="1" applyAlignment="1">
      <alignment horizontal="justify"/>
    </xf>
    <xf numFmtId="0" fontId="35" fillId="24" borderId="7" xfId="0" applyFont="1" applyFill="1" applyBorder="1" applyAlignment="1">
      <alignment horizontal="justify"/>
    </xf>
    <xf numFmtId="0" fontId="3" fillId="11" borderId="8" xfId="0" applyFont="1" applyFill="1" applyBorder="1" applyAlignment="1" applyProtection="1">
      <alignment horizontal="center" vertical="center" wrapText="1"/>
    </xf>
    <xf numFmtId="0" fontId="35" fillId="24" borderId="0" xfId="0" applyFont="1" applyFill="1" applyBorder="1" applyAlignment="1">
      <alignment horizontal="left" wrapText="1"/>
    </xf>
    <xf numFmtId="0" fontId="35" fillId="24" borderId="7" xfId="0" applyFont="1" applyFill="1" applyBorder="1" applyAlignment="1">
      <alignment horizontal="left" wrapText="1"/>
    </xf>
    <xf numFmtId="0" fontId="35" fillId="24" borderId="0" xfId="0" applyFont="1" applyFill="1" applyBorder="1" applyAlignment="1">
      <alignment vertical="center" wrapText="1"/>
    </xf>
    <xf numFmtId="0" fontId="35" fillId="24" borderId="7" xfId="0" applyFont="1" applyFill="1" applyBorder="1" applyAlignment="1">
      <alignment vertical="center" wrapText="1"/>
    </xf>
    <xf numFmtId="0" fontId="54" fillId="24" borderId="8" xfId="0" applyFont="1" applyFill="1" applyBorder="1" applyAlignment="1">
      <alignment horizontal="left" vertical="center" wrapText="1"/>
    </xf>
    <xf numFmtId="0" fontId="35" fillId="24" borderId="0" xfId="0" applyFont="1" applyFill="1" applyBorder="1" applyAlignment="1">
      <alignment horizontal="left" vertical="center" wrapText="1"/>
    </xf>
    <xf numFmtId="0" fontId="35" fillId="24" borderId="7" xfId="0" applyFont="1" applyFill="1" applyBorder="1" applyAlignment="1">
      <alignment horizontal="left" vertical="center" wrapText="1"/>
    </xf>
    <xf numFmtId="0" fontId="35" fillId="24" borderId="8" xfId="0" applyFont="1" applyFill="1" applyBorder="1" applyAlignment="1">
      <alignment horizontal="left" vertical="center" wrapText="1"/>
    </xf>
    <xf numFmtId="0" fontId="35" fillId="24" borderId="0" xfId="0" applyFont="1" applyFill="1" applyBorder="1" applyAlignment="1">
      <alignment horizontal="left" vertical="center"/>
    </xf>
    <xf numFmtId="0" fontId="35" fillId="24" borderId="7" xfId="0" applyFont="1" applyFill="1" applyBorder="1" applyAlignment="1">
      <alignment horizontal="left" vertical="center"/>
    </xf>
    <xf numFmtId="0" fontId="35" fillId="24" borderId="8" xfId="0" applyFont="1" applyFill="1" applyBorder="1" applyAlignment="1">
      <alignment horizontal="left" wrapText="1"/>
    </xf>
    <xf numFmtId="0" fontId="35" fillId="24" borderId="0" xfId="0" applyFont="1" applyFill="1" applyBorder="1" applyAlignment="1">
      <alignment horizontal="left"/>
    </xf>
    <xf numFmtId="0" fontId="35" fillId="24" borderId="7" xfId="0" applyFont="1" applyFill="1" applyBorder="1" applyAlignment="1">
      <alignment horizontal="left"/>
    </xf>
  </cellXfs>
  <cellStyles count="2">
    <cellStyle name="Hyperlink" xfId="1" builtinId="8"/>
    <cellStyle name="Normal" xfId="0" builtinId="0"/>
  </cellStyles>
  <dxfs count="1652">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E"/>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7" tint="0.7999816888943144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C7CE"/>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border>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5" tint="0.39994506668294322"/>
        </patternFill>
      </fill>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0" tint="-0.34998626667073579"/>
        </patternFill>
      </fill>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border>
    </dxf>
    <dxf>
      <fill>
        <patternFill>
          <bgColor theme="0"/>
        </patternFill>
      </fill>
      <border>
        <left style="thin">
          <color auto="1"/>
        </left>
        <right style="thin">
          <color auto="1"/>
        </right>
        <top style="thin">
          <color auto="1"/>
        </top>
        <bottom style="thin">
          <color auto="1"/>
        </bottom>
        <vertical/>
        <horizontal/>
      </border>
    </dxf>
    <dxf>
      <fill>
        <patternFill>
          <bgColor theme="9" tint="0.39994506668294322"/>
        </patternFill>
      </fill>
      <border>
        <left/>
        <right style="thin">
          <color auto="1"/>
        </right>
        <top/>
        <bottom style="thin">
          <color auto="1"/>
        </bottom>
        <vertical/>
        <horizontal/>
      </border>
    </dxf>
    <dxf>
      <fill>
        <patternFill>
          <bgColor theme="9" tint="0.39994506668294322"/>
        </patternFill>
      </fill>
      <border>
        <bottom style="thin">
          <color auto="1"/>
        </bottom>
      </border>
    </dxf>
    <dxf>
      <fill>
        <patternFill>
          <bgColor theme="9" tint="0.39994506668294322"/>
        </patternFill>
      </fill>
      <border>
        <left style="thin">
          <color auto="1"/>
        </left>
        <right/>
        <top/>
        <bottom style="thin">
          <color auto="1"/>
        </bottom>
        <vertical/>
        <horizontal/>
      </border>
    </dxf>
    <dxf>
      <fill>
        <patternFill>
          <bgColor theme="9" tint="0.39994506668294322"/>
        </patternFill>
      </fill>
      <border>
        <left style="thin">
          <color auto="1"/>
        </left>
        <right style="thin">
          <color auto="1"/>
        </right>
        <top style="thin">
          <color auto="1"/>
        </top>
        <bottom/>
        <vertical/>
        <horizontal/>
      </border>
    </dxf>
    <dxf>
      <fill>
        <patternFill>
          <bgColor theme="0"/>
        </patternFill>
      </fill>
      <border>
        <left style="thin">
          <color auto="1"/>
        </left>
        <right style="thin">
          <color auto="1"/>
        </right>
        <top style="thin">
          <color auto="1"/>
        </top>
        <bottom style="thin">
          <color auto="1"/>
        </bottom>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border>
    </dxf>
    <dxf>
      <fill>
        <patternFill>
          <bgColor theme="9" tint="0.39994506668294322"/>
        </patternFill>
      </fill>
      <border>
        <left style="thin">
          <color auto="1"/>
        </left>
        <right style="thin">
          <color auto="1"/>
        </right>
        <top style="thin">
          <color auto="1"/>
        </top>
        <bottom style="thin">
          <color auto="1"/>
        </bottom>
        <vertical/>
        <horizontal/>
      </border>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C7CE"/>
        </patternFill>
      </fill>
    </dxf>
    <dxf>
      <fill>
        <patternFill>
          <bgColor theme="9" tint="0.39994506668294322"/>
        </patternFill>
      </fill>
    </dxf>
    <dxf>
      <fill>
        <patternFill>
          <bgColor rgb="FFFFC7CE"/>
        </patternFill>
      </fill>
    </dxf>
    <dxf>
      <fill>
        <patternFill>
          <bgColor theme="7" tint="0.79998168889431442"/>
        </patternFill>
      </fill>
    </dxf>
    <dxf>
      <fill>
        <patternFill>
          <bgColor rgb="FFFFC7CE"/>
        </patternFill>
      </fill>
    </dxf>
    <dxf>
      <fill>
        <patternFill>
          <bgColor theme="9" tint="0.39994506668294322"/>
        </patternFill>
      </fill>
    </dxf>
    <dxf>
      <fill>
        <patternFill>
          <bgColor theme="0" tint="-0.34998626667073579"/>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border>
        <left/>
        <right/>
        <top/>
        <bottom/>
        <vertical/>
        <horizontal/>
      </border>
    </dxf>
    <dxf>
      <fill>
        <patternFill>
          <bgColor theme="0" tint="-0.34998626667073579"/>
        </patternFill>
      </fill>
      <border>
        <left/>
        <right/>
        <top/>
        <bottom/>
      </border>
    </dxf>
    <dxf>
      <fill>
        <patternFill>
          <bgColor theme="0" tint="-0.34998626667073579"/>
        </patternFill>
      </fill>
      <border>
        <left/>
        <right/>
        <top/>
        <bottom/>
      </border>
    </dxf>
    <dxf>
      <fill>
        <patternFill>
          <bgColor theme="0" tint="-0.34998626667073579"/>
        </patternFill>
      </fill>
      <border>
        <left/>
        <right/>
        <top/>
        <bottom/>
      </border>
    </dxf>
    <dxf>
      <fill>
        <patternFill>
          <bgColor theme="0" tint="-0.34998626667073579"/>
        </patternFill>
      </fill>
      <border>
        <left/>
        <right/>
        <top/>
        <bottom/>
      </border>
    </dxf>
    <dxf>
      <fill>
        <patternFill>
          <bgColor theme="0" tint="-0.34998626667073579"/>
        </patternFill>
      </fill>
      <border>
        <left/>
        <right/>
        <top/>
        <bottom/>
      </border>
    </dxf>
    <dxf>
      <fill>
        <patternFill>
          <bgColor theme="0" tint="-0.34998626667073579"/>
        </patternFill>
      </fill>
      <border>
        <left/>
        <right/>
        <top/>
        <bottom/>
      </border>
    </dxf>
    <dxf>
      <fill>
        <patternFill>
          <bgColor theme="0" tint="-0.34998626667073579"/>
        </patternFill>
      </fill>
      <border>
        <left/>
        <right/>
        <top/>
        <bottom/>
      </border>
    </dxf>
    <dxf>
      <fill>
        <patternFill>
          <bgColor theme="0" tint="-0.34998626667073579"/>
        </patternFill>
      </fill>
      <border>
        <left/>
        <right/>
        <top/>
        <bottom/>
      </border>
    </dxf>
    <dxf>
      <fill>
        <patternFill>
          <bgColor theme="0" tint="-0.34998626667073579"/>
        </patternFill>
      </fill>
      <border>
        <left/>
        <right/>
        <top/>
        <bottom/>
      </border>
    </dxf>
    <dxf>
      <fill>
        <patternFill>
          <bgColor rgb="FFFFC7CE"/>
        </patternFill>
      </fill>
      <border>
        <left style="thin">
          <color auto="1"/>
        </left>
        <right style="thin">
          <color auto="1"/>
        </right>
        <top style="thin">
          <color auto="1"/>
        </top>
        <bottom style="thin">
          <color auto="1"/>
        </bottom>
        <vertical/>
        <horizontal/>
      </border>
    </dxf>
    <dxf>
      <fill>
        <patternFill>
          <bgColor theme="7" tint="0.79998168889431442"/>
        </patternFill>
      </fill>
    </dxf>
    <dxf>
      <fill>
        <patternFill>
          <bgColor rgb="FFFFC7CE"/>
        </patternFill>
      </fill>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vertical/>
        <horizontal/>
      </border>
    </dxf>
    <dxf>
      <fill>
        <patternFill>
          <bgColor theme="0" tint="-0.34998626667073579"/>
        </patternFill>
      </fill>
    </dxf>
    <dxf>
      <fill>
        <patternFill>
          <bgColor rgb="FFFFC7CE"/>
        </patternFill>
      </fill>
    </dxf>
    <dxf>
      <fill>
        <patternFill>
          <bgColor theme="9" tint="0.39994506668294322"/>
        </patternFill>
      </fill>
    </dxf>
    <dxf>
      <fill>
        <patternFill>
          <bgColor rgb="FFFFC7CE"/>
        </patternFill>
      </fill>
    </dxf>
    <dxf>
      <fill>
        <patternFill>
          <bgColor theme="7" tint="0.7999816888943144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7" tint="0.7999816888943144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7" tint="0.79998168889431442"/>
        </patternFill>
      </fill>
    </dxf>
    <dxf>
      <fill>
        <patternFill>
          <bgColor rgb="FFFFC7CE"/>
        </patternFill>
      </fill>
    </dxf>
    <dxf>
      <fill>
        <patternFill>
          <bgColor theme="9" tint="0.39994506668294322"/>
        </patternFill>
      </fill>
    </dxf>
    <dxf>
      <fill>
        <patternFill>
          <bgColor rgb="FFFFC7CE"/>
        </patternFill>
      </fill>
    </dxf>
    <dxf>
      <fill>
        <patternFill>
          <bgColor rgb="FFFFC7CE"/>
        </patternFill>
      </fill>
    </dxf>
    <dxf>
      <fill>
        <patternFill>
          <bgColor theme="7" tint="0.7999816888943144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7" tint="0.79998168889431442"/>
        </patternFill>
      </fill>
    </dxf>
    <dxf>
      <fill>
        <patternFill>
          <bgColor rgb="FFFFC7CE"/>
        </patternFill>
      </fill>
    </dxf>
    <dxf>
      <fill>
        <patternFill>
          <bgColor theme="9" tint="0.39994506668294322"/>
        </patternFill>
      </fill>
    </dxf>
    <dxf>
      <fill>
        <patternFill>
          <bgColor theme="0" tint="-0.34998626667073579"/>
        </patternFill>
      </fill>
      <border>
        <left/>
        <right/>
        <top/>
        <bottom/>
        <vertical/>
        <horizontal/>
      </border>
    </dxf>
    <dxf>
      <fill>
        <patternFill>
          <bgColor rgb="FFFFC7CE"/>
        </patternFill>
      </fill>
    </dxf>
    <dxf>
      <fill>
        <patternFill>
          <bgColor theme="7" tint="0.79998168889431442"/>
        </patternFill>
      </fill>
    </dxf>
    <dxf>
      <fill>
        <patternFill>
          <bgColor rgb="FFFFC7CE"/>
        </patternFill>
      </fill>
    </dxf>
    <dxf>
      <fill>
        <patternFill>
          <bgColor theme="9" tint="0.39994506668294322"/>
        </patternFill>
      </fill>
    </dxf>
    <dxf>
      <fill>
        <patternFill>
          <bgColor theme="0" tint="-0.34998626667073579"/>
        </patternFill>
      </fill>
      <border>
        <left/>
        <right/>
        <top/>
        <bottom/>
        <vertical/>
        <horizontal/>
      </border>
    </dxf>
    <dxf>
      <fill>
        <patternFill>
          <bgColor rgb="FFFFC7CE"/>
        </patternFill>
      </fill>
    </dxf>
    <dxf>
      <fill>
        <patternFill>
          <bgColor theme="7" tint="0.79998168889431442"/>
        </patternFill>
      </fill>
    </dxf>
    <dxf>
      <fill>
        <patternFill>
          <bgColor rgb="FFFFC7CE"/>
        </patternFill>
      </fill>
    </dxf>
    <dxf>
      <fill>
        <patternFill>
          <bgColor theme="9" tint="0.39994506668294322"/>
        </patternFill>
      </fill>
    </dxf>
    <dxf>
      <fill>
        <patternFill>
          <bgColor theme="0" tint="-0.34998626667073579"/>
        </patternFill>
      </fill>
      <border>
        <left/>
        <right/>
        <top/>
        <bottom/>
        <vertical/>
        <horizontal/>
      </border>
    </dxf>
    <dxf>
      <fill>
        <patternFill>
          <bgColor rgb="FFFFC7CE"/>
        </patternFill>
      </fill>
    </dxf>
    <dxf>
      <fill>
        <patternFill>
          <bgColor theme="7" tint="0.79998168889431442"/>
        </patternFill>
      </fill>
    </dxf>
    <dxf>
      <fill>
        <patternFill>
          <bgColor rgb="FFFFC7CE"/>
        </patternFill>
      </fill>
    </dxf>
    <dxf>
      <fill>
        <patternFill>
          <bgColor theme="9" tint="0.39994506668294322"/>
        </patternFill>
      </fill>
    </dxf>
    <dxf>
      <fill>
        <patternFill>
          <bgColor theme="0" tint="-0.34998626667073579"/>
        </patternFill>
      </fill>
      <border>
        <left/>
        <right/>
        <top/>
        <bottom/>
        <vertical/>
        <horizontal/>
      </border>
    </dxf>
    <dxf>
      <fill>
        <patternFill>
          <bgColor rgb="FFFFC7CE"/>
        </patternFill>
      </fill>
    </dxf>
    <dxf>
      <fill>
        <patternFill>
          <bgColor theme="9" tint="0.39994506668294322"/>
        </patternFill>
      </fill>
    </dxf>
    <dxf>
      <fill>
        <patternFill>
          <bgColor theme="0" tint="-0.34998626667073579"/>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9" tint="0.39994506668294322"/>
        </patternFill>
      </fill>
    </dxf>
    <dxf>
      <fill>
        <patternFill>
          <bgColor theme="0" tint="-0.34998626667073579"/>
        </patternFill>
      </fill>
      <border>
        <left/>
        <right/>
        <top/>
        <bottom/>
        <vertical/>
        <horizontal/>
      </border>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theme="0" tint="-0.34998626667073579"/>
        </patternFill>
      </fill>
    </dxf>
    <dxf>
      <fill>
        <patternFill>
          <bgColor rgb="FFFFC7CE"/>
        </patternFill>
      </fill>
    </dxf>
    <dxf>
      <fill>
        <patternFill>
          <bgColor theme="7" tint="0.79998168889431442"/>
        </patternFill>
      </fill>
    </dxf>
    <dxf>
      <fill>
        <patternFill>
          <bgColor rgb="FFFFC7CE"/>
        </patternFill>
      </fill>
    </dxf>
    <dxf>
      <fill>
        <patternFill>
          <bgColor theme="9" tint="0.39994506668294322"/>
        </patternFill>
      </fill>
    </dxf>
    <dxf>
      <fill>
        <patternFill>
          <bgColor theme="0" tint="-0.34998626667073579"/>
        </patternFill>
      </fill>
      <border>
        <left/>
        <right/>
        <top/>
        <bottom/>
        <vertical/>
        <horizontal/>
      </border>
    </dxf>
    <dxf>
      <fill>
        <patternFill>
          <bgColor rgb="FFFFC7CE"/>
        </patternFill>
      </fill>
    </dxf>
    <dxf>
      <fill>
        <patternFill>
          <bgColor theme="9" tint="0.39994506668294322"/>
        </patternFill>
      </fill>
    </dxf>
    <dxf>
      <fill>
        <patternFill>
          <bgColor theme="0" tint="-0.34998626667073579"/>
        </patternFill>
      </fill>
      <border>
        <left/>
        <right/>
        <top/>
        <bottom/>
        <vertical/>
        <horizontal/>
      </border>
    </dxf>
    <dxf>
      <fill>
        <patternFill>
          <bgColor rgb="FFFFC7CE"/>
        </patternFill>
      </fill>
    </dxf>
    <dxf>
      <fill>
        <patternFill>
          <bgColor theme="9" tint="0.39994506668294322"/>
        </patternFill>
      </fill>
    </dxf>
    <dxf>
      <fill>
        <patternFill>
          <bgColor theme="0" tint="-0.34998626667073579"/>
        </patternFill>
      </fill>
      <border>
        <left/>
        <right/>
        <top/>
        <bottom/>
        <vertical/>
        <horizontal/>
      </border>
    </dxf>
    <dxf>
      <fill>
        <patternFill>
          <bgColor rgb="FFFFC7CE"/>
        </patternFill>
      </fill>
    </dxf>
    <dxf>
      <fill>
        <patternFill>
          <bgColor theme="9" tint="0.39994506668294322"/>
        </patternFill>
      </fill>
    </dxf>
    <dxf>
      <fill>
        <patternFill>
          <bgColor theme="0" tint="-0.34998626667073579"/>
        </patternFill>
      </fill>
      <border>
        <left/>
        <right/>
        <top/>
        <bottom/>
        <vertical/>
        <horizontal/>
      </border>
    </dxf>
    <dxf>
      <fill>
        <patternFill>
          <bgColor rgb="FFFFC7CE"/>
        </patternFill>
      </fill>
    </dxf>
    <dxf>
      <fill>
        <patternFill>
          <bgColor theme="9" tint="0.39994506668294322"/>
        </patternFill>
      </fill>
    </dxf>
    <dxf>
      <fill>
        <patternFill>
          <bgColor theme="0" tint="-0.34998626667073579"/>
        </patternFill>
      </fill>
    </dxf>
    <dxf>
      <fill>
        <patternFill>
          <bgColor rgb="FFFFC7CE"/>
        </patternFill>
      </fill>
    </dxf>
    <dxf>
      <fill>
        <patternFill>
          <bgColor theme="7" tint="0.7999816888943144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theme="0" tint="-0.34998626667073579"/>
        </patternFill>
      </fill>
    </dxf>
    <dxf>
      <fill>
        <patternFill>
          <bgColor rgb="FFFFC7CE"/>
        </patternFill>
      </fill>
    </dxf>
    <dxf>
      <fill>
        <patternFill>
          <bgColor theme="7" tint="0.7999816888943144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theme="0" tint="-0.34998626667073579"/>
        </patternFill>
      </fill>
    </dxf>
    <dxf>
      <fill>
        <patternFill>
          <bgColor rgb="FFFFC7CE"/>
        </patternFill>
      </fill>
    </dxf>
    <dxf>
      <fill>
        <patternFill>
          <bgColor theme="7" tint="0.79998168889431442"/>
        </patternFill>
      </fill>
    </dxf>
    <dxf>
      <fill>
        <patternFill>
          <bgColor rgb="FFFFC7CE"/>
        </patternFill>
      </fill>
    </dxf>
    <dxf>
      <fill>
        <patternFill>
          <bgColor theme="9" tint="0.39994506668294322"/>
        </patternFill>
      </fill>
    </dxf>
    <dxf>
      <fill>
        <patternFill>
          <bgColor theme="0" tint="-0.34998626667073579"/>
        </patternFill>
      </fill>
    </dxf>
    <dxf>
      <fill>
        <patternFill>
          <bgColor rgb="FFFFC7CE"/>
        </patternFill>
      </fill>
    </dxf>
    <dxf>
      <fill>
        <patternFill>
          <bgColor theme="9" tint="0.39994506668294322"/>
        </patternFill>
      </fill>
    </dxf>
    <dxf>
      <fill>
        <patternFill>
          <bgColor rgb="FFFFC7CE"/>
        </patternFill>
      </fill>
    </dxf>
    <dxf>
      <fill>
        <patternFill>
          <bgColor theme="7" tint="0.79998168889431442"/>
        </patternFill>
      </fill>
    </dxf>
    <dxf>
      <fill>
        <patternFill>
          <bgColor rgb="FFFFC7CE"/>
        </patternFill>
      </fill>
    </dxf>
    <dxf>
      <fill>
        <patternFill>
          <bgColor theme="9" tint="0.39994506668294322"/>
        </patternFill>
      </fill>
    </dxf>
    <dxf>
      <fill>
        <patternFill>
          <bgColor theme="0" tint="-0.34998626667073579"/>
        </patternFill>
      </fill>
    </dxf>
    <dxf>
      <fill>
        <patternFill>
          <bgColor rgb="FFFFC7CE"/>
        </patternFill>
      </fill>
    </dxf>
    <dxf>
      <fill>
        <patternFill>
          <bgColor theme="9" tint="0.39994506668294322"/>
        </patternFill>
      </fill>
    </dxf>
    <dxf>
      <fill>
        <patternFill>
          <bgColor rgb="FFFFC7CE"/>
        </patternFill>
      </fill>
    </dxf>
    <dxf>
      <fill>
        <patternFill>
          <bgColor theme="7" tint="0.79998168889431442"/>
        </patternFill>
      </fill>
    </dxf>
    <dxf>
      <fill>
        <patternFill>
          <bgColor rgb="FFFFC7CE"/>
        </patternFill>
      </fill>
    </dxf>
    <dxf>
      <fill>
        <patternFill>
          <bgColor theme="9" tint="0.39994506668294322"/>
        </patternFill>
      </fill>
    </dxf>
    <dxf>
      <fill>
        <patternFill>
          <bgColor theme="0" tint="-0.34998626667073579"/>
        </patternFill>
      </fill>
    </dxf>
    <dxf>
      <fill>
        <patternFill>
          <bgColor rgb="FFFFC7CE"/>
        </patternFill>
      </fill>
    </dxf>
    <dxf>
      <fill>
        <patternFill>
          <bgColor theme="9" tint="0.39994506668294322"/>
        </patternFill>
      </fill>
    </dxf>
    <dxf>
      <fill>
        <patternFill>
          <bgColor rgb="FFFFC7CE"/>
        </patternFill>
      </fill>
    </dxf>
    <dxf>
      <fill>
        <patternFill>
          <bgColor theme="7" tint="0.7999816888943144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theme="0" tint="-0.34998626667073579"/>
        </patternFill>
      </fill>
    </dxf>
    <dxf>
      <fill>
        <patternFill>
          <bgColor rgb="FFFFC7CE"/>
        </patternFill>
      </fill>
    </dxf>
    <dxf>
      <fill>
        <patternFill>
          <bgColor theme="7" tint="0.79998168889431442"/>
        </patternFill>
      </fill>
    </dxf>
    <dxf>
      <fill>
        <patternFill>
          <bgColor rgb="FFFFC7CE"/>
        </patternFill>
      </fill>
    </dxf>
    <dxf>
      <fill>
        <patternFill>
          <bgColor theme="9" tint="0.39994506668294322"/>
        </patternFill>
      </fill>
    </dxf>
    <dxf>
      <fill>
        <patternFill>
          <bgColor theme="0" tint="-0.34998626667073579"/>
        </patternFill>
      </fill>
      <border>
        <left/>
        <right/>
        <top/>
        <bottom/>
        <vertical/>
        <horizontal/>
      </border>
    </dxf>
    <dxf>
      <fill>
        <patternFill>
          <bgColor rgb="FFFFC7CE"/>
        </patternFill>
      </fill>
    </dxf>
    <dxf>
      <fill>
        <patternFill>
          <bgColor theme="9" tint="0.39994506668294322"/>
        </patternFill>
      </fill>
    </dxf>
    <dxf>
      <fill>
        <patternFill>
          <bgColor theme="0" tint="-0.34998626667073579"/>
        </patternFill>
      </fill>
      <border>
        <left/>
        <right/>
        <top/>
        <bottom/>
        <vertical/>
        <horizontal/>
      </border>
    </dxf>
    <dxf>
      <fill>
        <patternFill>
          <bgColor rgb="FFFFC7CE"/>
        </patternFill>
      </fill>
    </dxf>
    <dxf>
      <fill>
        <patternFill>
          <bgColor theme="9" tint="0.39994506668294322"/>
        </patternFill>
      </fill>
    </dxf>
    <dxf>
      <fill>
        <patternFill>
          <bgColor theme="0" tint="-0.34998626667073579"/>
        </patternFill>
      </fill>
      <border>
        <left/>
        <right/>
        <top/>
        <bottom/>
        <vertical/>
        <horizontal/>
      </border>
    </dxf>
    <dxf>
      <fill>
        <patternFill>
          <bgColor rgb="FFFFC7CE"/>
        </patternFill>
      </fill>
    </dxf>
    <dxf>
      <fill>
        <patternFill>
          <bgColor theme="9" tint="0.39994506668294322"/>
        </patternFill>
      </fill>
    </dxf>
    <dxf>
      <fill>
        <patternFill>
          <bgColor theme="0" tint="-0.34998626667073579"/>
        </patternFill>
      </fill>
      <border>
        <left/>
        <right/>
        <top/>
        <bottom/>
        <vertical/>
        <horizontal/>
      </border>
    </dxf>
    <dxf>
      <fill>
        <patternFill>
          <bgColor rgb="FFFFC7CE"/>
        </patternFill>
      </fill>
    </dxf>
    <dxf>
      <fill>
        <patternFill>
          <bgColor theme="9" tint="0.39994506668294322"/>
        </patternFill>
      </fill>
    </dxf>
    <dxf>
      <fill>
        <patternFill>
          <bgColor theme="0" tint="-0.34998626667073579"/>
        </patternFill>
      </fill>
    </dxf>
    <dxf>
      <fill>
        <patternFill>
          <bgColor rgb="FFFFC7CE"/>
        </patternFill>
      </fill>
    </dxf>
    <dxf>
      <fill>
        <patternFill>
          <bgColor theme="7" tint="0.79998168889431442"/>
        </patternFill>
      </fill>
    </dxf>
    <dxf>
      <fill>
        <patternFill>
          <bgColor rgb="FFFFC7CE"/>
        </patternFill>
      </fill>
    </dxf>
    <dxf>
      <fill>
        <patternFill>
          <bgColor theme="9" tint="0.39994506668294322"/>
        </patternFill>
      </fill>
    </dxf>
    <dxf>
      <fill>
        <patternFill>
          <bgColor theme="0" tint="-0.34998626667073579"/>
        </patternFill>
      </fill>
    </dxf>
    <dxf>
      <fill>
        <patternFill>
          <bgColor rgb="FFFFC7CE"/>
        </patternFill>
      </fill>
    </dxf>
    <dxf>
      <fill>
        <patternFill>
          <bgColor theme="9" tint="0.39994506668294322"/>
        </patternFill>
      </fill>
    </dxf>
    <dxf>
      <fill>
        <patternFill>
          <bgColor theme="0" tint="-0.34998626667073579"/>
        </patternFill>
      </fill>
    </dxf>
    <dxf>
      <fill>
        <patternFill>
          <bgColor rgb="FFFFC7CE"/>
        </patternFill>
      </fill>
    </dxf>
    <dxf>
      <fill>
        <patternFill>
          <bgColor theme="9" tint="0.39994506668294322"/>
        </patternFill>
      </fill>
    </dxf>
    <dxf>
      <fill>
        <patternFill>
          <bgColor theme="0" tint="-0.34998626667073579"/>
        </patternFill>
      </fill>
    </dxf>
    <dxf>
      <fill>
        <patternFill>
          <bgColor rgb="FFFFC7CE"/>
        </patternFill>
      </fill>
    </dxf>
    <dxf>
      <fill>
        <patternFill>
          <bgColor rgb="FFFFC7CE"/>
        </patternFill>
      </fill>
    </dxf>
    <dxf>
      <fill>
        <patternFill>
          <bgColor rgb="FFFFC7CE"/>
        </patternFill>
      </fill>
    </dxf>
    <dxf>
      <fill>
        <patternFill>
          <bgColor theme="7" tint="0.79998168889431442"/>
        </patternFill>
      </fill>
    </dxf>
    <dxf>
      <fill>
        <patternFill>
          <bgColor rgb="FFFFC7CE"/>
        </patternFill>
      </fill>
    </dxf>
    <dxf>
      <fill>
        <patternFill>
          <bgColor rgb="FFFFC7CE"/>
        </patternFill>
      </fill>
    </dxf>
    <dxf>
      <fill>
        <patternFill>
          <bgColor rgb="FFFFC7CE"/>
        </patternFill>
      </fill>
    </dxf>
    <dxf>
      <fill>
        <patternFill>
          <bgColor theme="7" tint="0.79998168889431442"/>
        </patternFill>
      </fill>
    </dxf>
    <dxf>
      <fill>
        <patternFill>
          <bgColor rgb="FFFFC7CE"/>
        </patternFill>
      </fill>
    </dxf>
    <dxf>
      <fill>
        <patternFill>
          <bgColor theme="9" tint="0.39994506668294322"/>
        </patternFill>
      </fill>
    </dxf>
    <dxf>
      <fill>
        <patternFill>
          <bgColor theme="0" tint="-0.34998626667073579"/>
        </patternFill>
      </fill>
    </dxf>
    <dxf>
      <fill>
        <patternFill>
          <bgColor theme="0" tint="-0.34998626667073579"/>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theme="0" tint="-0.34998626667073579"/>
        </patternFill>
      </fill>
    </dxf>
    <dxf>
      <fill>
        <patternFill>
          <bgColor theme="0" tint="-0.34998626667073579"/>
        </patternFill>
      </fill>
    </dxf>
    <dxf>
      <fill>
        <patternFill>
          <bgColor rgb="FFFFC7CE"/>
        </patternFill>
      </fill>
    </dxf>
    <dxf>
      <fill>
        <patternFill>
          <bgColor theme="9" tint="0.39994506668294322"/>
        </patternFill>
      </fill>
    </dxf>
    <dxf>
      <fill>
        <patternFill>
          <bgColor theme="0" tint="-0.34998626667073579"/>
        </patternFill>
      </fill>
    </dxf>
    <dxf>
      <fill>
        <patternFill>
          <bgColor rgb="FFFFC7CE"/>
        </patternFill>
      </fill>
    </dxf>
    <dxf>
      <fill>
        <patternFill>
          <bgColor theme="9" tint="0.39994506668294322"/>
        </patternFill>
      </fill>
    </dxf>
    <dxf>
      <fill>
        <patternFill>
          <bgColor theme="0" tint="-0.34998626667073579"/>
        </patternFill>
      </fill>
    </dxf>
    <dxf>
      <fill>
        <patternFill>
          <bgColor rgb="FFFFC7CE"/>
        </patternFill>
      </fill>
    </dxf>
    <dxf>
      <fill>
        <patternFill>
          <bgColor theme="9" tint="0.39994506668294322"/>
        </patternFill>
      </fill>
    </dxf>
    <dxf>
      <fill>
        <patternFill>
          <bgColor theme="0" tint="-0.34998626667073579"/>
        </patternFill>
      </fill>
    </dxf>
    <dxf>
      <fill>
        <patternFill>
          <bgColor rgb="FFFFC7CE"/>
        </patternFill>
      </fill>
    </dxf>
    <dxf>
      <fill>
        <patternFill>
          <bgColor theme="9" tint="0.39994506668294322"/>
        </patternFill>
      </fill>
    </dxf>
    <dxf>
      <fill>
        <patternFill>
          <bgColor rgb="FFFFC7CE"/>
        </patternFill>
      </fill>
    </dxf>
    <dxf>
      <fill>
        <patternFill>
          <bgColor theme="7" tint="0.79998168889431442"/>
        </patternFill>
      </fill>
    </dxf>
    <dxf>
      <fill>
        <patternFill>
          <bgColor rgb="FFFFC7CE"/>
        </patternFill>
      </fill>
    </dxf>
    <dxf>
      <fill>
        <patternFill>
          <bgColor theme="9" tint="0.39994506668294322"/>
        </patternFill>
      </fill>
    </dxf>
    <dxf>
      <fill>
        <patternFill>
          <bgColor theme="0" tint="-0.34998626667073579"/>
        </patternFill>
      </fill>
    </dxf>
    <dxf>
      <fill>
        <patternFill>
          <bgColor rgb="FFFFC7CE"/>
        </patternFill>
      </fill>
    </dxf>
    <dxf>
      <fill>
        <patternFill>
          <bgColor theme="9" tint="0.39994506668294322"/>
        </patternFill>
      </fill>
    </dxf>
    <dxf>
      <fill>
        <patternFill>
          <bgColor theme="0" tint="-0.34998626667073579"/>
        </patternFill>
      </fill>
    </dxf>
    <dxf>
      <fill>
        <patternFill>
          <bgColor rgb="FFFFC7CE"/>
        </patternFill>
      </fill>
    </dxf>
    <dxf>
      <fill>
        <patternFill>
          <bgColor theme="9" tint="0.39994506668294322"/>
        </patternFill>
      </fill>
    </dxf>
    <dxf>
      <fill>
        <patternFill>
          <bgColor theme="0" tint="-0.34998626667073579"/>
        </patternFill>
      </fill>
    </dxf>
    <dxf>
      <fill>
        <patternFill>
          <bgColor rgb="FFFFC7CE"/>
        </patternFill>
      </fill>
    </dxf>
    <dxf>
      <fill>
        <patternFill>
          <bgColor theme="9" tint="0.39994506668294322"/>
        </patternFill>
      </fill>
    </dxf>
    <dxf>
      <fill>
        <patternFill>
          <bgColor theme="0" tint="-0.34998626667073579"/>
        </patternFill>
      </fill>
    </dxf>
    <dxf>
      <fill>
        <patternFill>
          <bgColor rgb="FFFFC7CE"/>
        </patternFill>
      </fill>
    </dxf>
    <dxf>
      <fill>
        <patternFill>
          <bgColor theme="9" tint="0.39994506668294322"/>
        </patternFill>
      </fill>
    </dxf>
    <dxf>
      <fill>
        <patternFill>
          <bgColor theme="0" tint="-0.34998626667073579"/>
        </patternFill>
      </fill>
    </dxf>
    <dxf>
      <fill>
        <patternFill>
          <bgColor rgb="FFFFC7CE"/>
        </patternFill>
      </fill>
    </dxf>
    <dxf>
      <fill>
        <patternFill>
          <bgColor theme="9" tint="0.39994506668294322"/>
        </patternFill>
      </fill>
    </dxf>
    <dxf>
      <fill>
        <patternFill>
          <bgColor theme="0" tint="-0.34998626667073579"/>
        </patternFill>
      </fill>
    </dxf>
    <dxf>
      <fill>
        <patternFill>
          <bgColor rgb="FFFFC7CE"/>
        </patternFill>
      </fill>
    </dxf>
    <dxf>
      <fill>
        <patternFill>
          <bgColor theme="9" tint="0.39994506668294322"/>
        </patternFill>
      </fill>
    </dxf>
    <dxf>
      <fill>
        <patternFill>
          <bgColor theme="0" tint="-0.34998626667073579"/>
        </patternFill>
      </fill>
    </dxf>
    <dxf>
      <fill>
        <patternFill>
          <bgColor rgb="FFFFC7CE"/>
        </patternFill>
      </fill>
    </dxf>
    <dxf>
      <fill>
        <patternFill>
          <bgColor theme="9" tint="0.3999450666829432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rgb="FFFFC7CE"/>
        </patternFill>
      </fill>
    </dxf>
    <dxf>
      <fill>
        <patternFill>
          <bgColor rgb="FFFFC7CE"/>
        </patternFill>
      </fill>
    </dxf>
    <dxf>
      <fill>
        <patternFill>
          <bgColor theme="7" tint="0.7999816888943144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7" tint="0.7999816888943144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theme="9" tint="0.79998168889431442"/>
        </patternFill>
      </fill>
    </dxf>
    <dxf>
      <fill>
        <patternFill>
          <bgColor theme="0" tint="-0.34998626667073579"/>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7" tint="0.7999816888943144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fill>
        <patternFill>
          <bgColor rgb="FFFFC7CE"/>
        </patternFill>
      </fill>
    </dxf>
    <dxf>
      <fill>
        <patternFill>
          <bgColor theme="9" tint="0.3999450666829432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D2C3F3"/>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6" tint="0.79998168889431442"/>
        </patternFill>
      </fill>
    </dxf>
    <dxf>
      <fill>
        <patternFill>
          <bgColor rgb="FFD0EAB4"/>
        </patternFill>
      </fill>
    </dxf>
    <dxf>
      <fill>
        <patternFill>
          <bgColor rgb="FFFF8B8B"/>
        </patternFill>
      </fill>
    </dxf>
    <dxf>
      <fill>
        <patternFill>
          <bgColor rgb="FFC1EFFF"/>
        </patternFill>
      </fill>
    </dxf>
    <dxf>
      <fill>
        <patternFill>
          <bgColor theme="6" tint="0.79998168889431442"/>
        </patternFill>
      </fill>
    </dxf>
    <dxf>
      <fill>
        <patternFill>
          <bgColor rgb="FFD0EAB4"/>
        </patternFill>
      </fill>
    </dxf>
    <dxf>
      <fill>
        <patternFill>
          <bgColor rgb="FFFF8B8B"/>
        </patternFill>
      </fill>
    </dxf>
    <dxf>
      <fill>
        <patternFill>
          <bgColor rgb="FFC1EFFF"/>
        </patternFill>
      </fill>
    </dxf>
    <dxf>
      <fill>
        <patternFill>
          <bgColor theme="6" tint="0.79998168889431442"/>
        </patternFill>
      </fill>
    </dxf>
    <dxf>
      <fill>
        <patternFill>
          <bgColor rgb="FFD0EAB4"/>
        </patternFill>
      </fill>
    </dxf>
    <dxf>
      <fill>
        <patternFill>
          <bgColor rgb="FFFF8B8B"/>
        </patternFill>
      </fill>
    </dxf>
    <dxf>
      <fill>
        <patternFill>
          <bgColor rgb="FFC1EFFF"/>
        </patternFill>
      </fill>
    </dxf>
    <dxf>
      <fill>
        <patternFill>
          <bgColor theme="6" tint="0.79998168889431442"/>
        </patternFill>
      </fill>
    </dxf>
    <dxf>
      <fill>
        <patternFill>
          <bgColor rgb="FFD0EAB4"/>
        </patternFill>
      </fill>
    </dxf>
    <dxf>
      <fill>
        <patternFill>
          <bgColor rgb="FFFF8B8B"/>
        </patternFill>
      </fill>
    </dxf>
    <dxf>
      <fill>
        <patternFill>
          <bgColor rgb="FFC1EFFF"/>
        </patternFill>
      </fill>
    </dxf>
    <dxf>
      <fill>
        <patternFill>
          <bgColor theme="6" tint="0.79998168889431442"/>
        </patternFill>
      </fill>
    </dxf>
    <dxf>
      <fill>
        <patternFill>
          <bgColor rgb="FFD0EAB4"/>
        </patternFill>
      </fill>
    </dxf>
    <dxf>
      <fill>
        <patternFill>
          <bgColor rgb="FFFF8B8B"/>
        </patternFill>
      </fill>
    </dxf>
    <dxf>
      <fill>
        <patternFill>
          <bgColor rgb="FFC1EFFF"/>
        </patternFill>
      </fill>
    </dxf>
    <dxf>
      <fill>
        <patternFill>
          <bgColor theme="6" tint="0.79998168889431442"/>
        </patternFill>
      </fill>
    </dxf>
    <dxf>
      <fill>
        <patternFill>
          <bgColor rgb="FFD0EAB4"/>
        </patternFill>
      </fill>
    </dxf>
    <dxf>
      <fill>
        <patternFill>
          <bgColor rgb="FFFF8B8B"/>
        </patternFill>
      </fill>
    </dxf>
    <dxf>
      <fill>
        <patternFill>
          <bgColor rgb="FFC1EFFF"/>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rgb="FFD0EAB4"/>
        </patternFill>
      </fill>
    </dxf>
    <dxf>
      <fill>
        <patternFill>
          <bgColor rgb="FFFF8B8B"/>
        </patternFill>
      </fill>
    </dxf>
    <dxf>
      <fill>
        <patternFill>
          <bgColor rgb="FFC1EFFF"/>
        </patternFill>
      </fill>
    </dxf>
    <dxf>
      <fill>
        <patternFill>
          <bgColor theme="6" tint="0.79998168889431442"/>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rgb="FFD0EAB4"/>
        </patternFill>
      </fill>
    </dxf>
    <dxf>
      <fill>
        <patternFill>
          <bgColor rgb="FFFF8B8B"/>
        </patternFill>
      </fill>
    </dxf>
    <dxf>
      <fill>
        <patternFill>
          <bgColor rgb="FFC1EFFF"/>
        </patternFill>
      </fill>
    </dxf>
    <dxf>
      <fill>
        <patternFill>
          <bgColor theme="6" tint="0.79998168889431442"/>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6C"/>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rgb="FFD0EAB4"/>
        </patternFill>
      </fill>
    </dxf>
    <dxf>
      <fill>
        <patternFill>
          <bgColor rgb="FFFF8B8B"/>
        </patternFill>
      </fill>
    </dxf>
    <dxf>
      <fill>
        <patternFill>
          <bgColor rgb="FFC1EFFF"/>
        </patternFill>
      </fill>
    </dxf>
    <dxf>
      <fill>
        <patternFill>
          <bgColor theme="6" tint="0.79998168889431442"/>
        </patternFill>
      </fill>
    </dxf>
    <dxf>
      <fill>
        <patternFill>
          <bgColor rgb="FFD0EAB4"/>
        </patternFill>
      </fill>
    </dxf>
    <dxf>
      <fill>
        <patternFill>
          <bgColor rgb="FFFF8B8B"/>
        </patternFill>
      </fill>
    </dxf>
    <dxf>
      <fill>
        <patternFill>
          <bgColor rgb="FFC1EFFF"/>
        </patternFill>
      </fill>
    </dxf>
    <dxf>
      <fill>
        <patternFill>
          <bgColor theme="6" tint="0.79998168889431442"/>
        </patternFill>
      </fill>
    </dxf>
    <dxf>
      <fill>
        <patternFill>
          <bgColor theme="4" tint="0.79998168889431442"/>
        </patternFill>
      </fill>
    </dxf>
    <dxf>
      <fill>
        <patternFill>
          <bgColor rgb="FFD0EA6C"/>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rgb="FFD0EAB4"/>
        </patternFill>
      </fill>
    </dxf>
    <dxf>
      <fill>
        <patternFill>
          <bgColor rgb="FFFF8B8B"/>
        </patternFill>
      </fill>
    </dxf>
    <dxf>
      <fill>
        <patternFill>
          <bgColor rgb="FFC1EFFF"/>
        </patternFill>
      </fill>
    </dxf>
    <dxf>
      <fill>
        <patternFill>
          <bgColor theme="6" tint="0.79998168889431442"/>
        </patternFill>
      </fill>
    </dxf>
    <dxf>
      <fill>
        <patternFill>
          <bgColor rgb="FFD0EAB4"/>
        </patternFill>
      </fill>
    </dxf>
    <dxf>
      <fill>
        <patternFill>
          <bgColor rgb="FFFF8B8B"/>
        </patternFill>
      </fill>
    </dxf>
    <dxf>
      <fill>
        <patternFill>
          <bgColor rgb="FFC1EFFF"/>
        </patternFill>
      </fill>
    </dxf>
    <dxf>
      <fill>
        <patternFill>
          <bgColor theme="6" tint="0.79998168889431442"/>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rgb="FFD0EAB4"/>
        </patternFill>
      </fill>
    </dxf>
    <dxf>
      <fill>
        <patternFill>
          <bgColor rgb="FFFF8B8B"/>
        </patternFill>
      </fill>
    </dxf>
    <dxf>
      <fill>
        <patternFill>
          <bgColor rgb="FFC1EFFF"/>
        </patternFill>
      </fill>
    </dxf>
    <dxf>
      <fill>
        <patternFill>
          <bgColor theme="6" tint="0.79998168889431442"/>
        </patternFill>
      </fill>
    </dxf>
    <dxf>
      <fill>
        <patternFill>
          <bgColor rgb="FFD0EAB4"/>
        </patternFill>
      </fill>
    </dxf>
    <dxf>
      <fill>
        <patternFill>
          <bgColor rgb="FFFF8B8B"/>
        </patternFill>
      </fill>
    </dxf>
    <dxf>
      <fill>
        <patternFill>
          <bgColor rgb="FFC1EFFF"/>
        </patternFill>
      </fill>
    </dxf>
    <dxf>
      <fill>
        <patternFill>
          <bgColor theme="6" tint="0.79998168889431442"/>
        </patternFill>
      </fill>
    </dxf>
    <dxf>
      <fill>
        <patternFill>
          <bgColor rgb="FFD0EAB4"/>
        </patternFill>
      </fill>
    </dxf>
    <dxf>
      <fill>
        <patternFill>
          <bgColor rgb="FFFF8B8B"/>
        </patternFill>
      </fill>
    </dxf>
    <dxf>
      <fill>
        <patternFill>
          <bgColor rgb="FFC1EFFF"/>
        </patternFill>
      </fill>
    </dxf>
    <dxf>
      <fill>
        <patternFill>
          <bgColor theme="6" tint="0.79998168889431442"/>
        </patternFill>
      </fill>
    </dxf>
    <dxf>
      <fill>
        <patternFill>
          <bgColor theme="6"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4" tint="0.79998168889431442"/>
        </patternFill>
      </fill>
    </dxf>
    <dxf>
      <fill>
        <patternFill>
          <bgColor rgb="FFD0EAB4"/>
        </patternFill>
      </fill>
    </dxf>
    <dxf>
      <fill>
        <patternFill>
          <bgColor rgb="FFFF8B8B"/>
        </patternFill>
      </fill>
    </dxf>
    <dxf>
      <fill>
        <patternFill>
          <bgColor rgb="FFC1EFFF"/>
        </patternFill>
      </fill>
    </dxf>
    <dxf>
      <fill>
        <patternFill>
          <bgColor theme="6" tint="0.79998168889431442"/>
        </patternFill>
      </fill>
    </dxf>
    <dxf>
      <fill>
        <patternFill>
          <bgColor rgb="FFD0EAB4"/>
        </patternFill>
      </fill>
    </dxf>
    <dxf>
      <fill>
        <patternFill>
          <bgColor rgb="FFFF8B8B"/>
        </patternFill>
      </fill>
    </dxf>
    <dxf>
      <fill>
        <patternFill>
          <bgColor rgb="FFC1EFFF"/>
        </patternFill>
      </fill>
    </dxf>
    <dxf>
      <fill>
        <patternFill>
          <bgColor theme="6" tint="0.79998168889431442"/>
        </patternFill>
      </fill>
    </dxf>
    <dxf>
      <fill>
        <patternFill>
          <bgColor rgb="FFD0EAB4"/>
        </patternFill>
      </fill>
    </dxf>
    <dxf>
      <fill>
        <patternFill>
          <bgColor rgb="FFFF8B8B"/>
        </patternFill>
      </fill>
    </dxf>
    <dxf>
      <fill>
        <patternFill>
          <bgColor rgb="FFC1EFFF"/>
        </patternFill>
      </fill>
    </dxf>
    <dxf>
      <fill>
        <patternFill>
          <bgColor theme="6" tint="0.79998168889431442"/>
        </patternFill>
      </fill>
    </dxf>
    <dxf>
      <fill>
        <patternFill>
          <bgColor rgb="FFD0EAB4"/>
        </patternFill>
      </fill>
    </dxf>
    <dxf>
      <fill>
        <patternFill>
          <bgColor rgb="FFFF8B8B"/>
        </patternFill>
      </fill>
    </dxf>
    <dxf>
      <fill>
        <patternFill>
          <bgColor rgb="FFC1EFFF"/>
        </patternFill>
      </fill>
    </dxf>
    <dxf>
      <fill>
        <patternFill>
          <bgColor theme="6" tint="0.79998168889431442"/>
        </patternFill>
      </fill>
    </dxf>
    <dxf>
      <fill>
        <patternFill>
          <bgColor rgb="FFD0EAB4"/>
        </patternFill>
      </fill>
    </dxf>
    <dxf>
      <fill>
        <patternFill>
          <bgColor rgb="FFFF8B8B"/>
        </patternFill>
      </fill>
    </dxf>
    <dxf>
      <fill>
        <patternFill>
          <bgColor rgb="FFC1EFFF"/>
        </patternFill>
      </fill>
    </dxf>
    <dxf>
      <fill>
        <patternFill>
          <bgColor theme="6" tint="0.79998168889431442"/>
        </patternFill>
      </fill>
    </dxf>
    <dxf>
      <fill>
        <patternFill>
          <bgColor rgb="FFD0EAB4"/>
        </patternFill>
      </fill>
    </dxf>
    <dxf>
      <fill>
        <patternFill>
          <bgColor rgb="FFFF8B8B"/>
        </patternFill>
      </fill>
    </dxf>
    <dxf>
      <fill>
        <patternFill>
          <bgColor rgb="FFC1EFFF"/>
        </patternFill>
      </fill>
    </dxf>
    <dxf>
      <fill>
        <patternFill>
          <bgColor theme="6" tint="0.79998168889431442"/>
        </patternFill>
      </fill>
    </dxf>
    <dxf>
      <fill>
        <patternFill>
          <bgColor rgb="FFD0EAB4"/>
        </patternFill>
      </fill>
    </dxf>
    <dxf>
      <fill>
        <patternFill>
          <bgColor rgb="FFFF8B8B"/>
        </patternFill>
      </fill>
    </dxf>
    <dxf>
      <fill>
        <patternFill>
          <bgColor rgb="FFC1EFFF"/>
        </patternFill>
      </fill>
    </dxf>
    <dxf>
      <fill>
        <patternFill>
          <bgColor theme="6" tint="0.79998168889431442"/>
        </patternFill>
      </fill>
    </dxf>
    <dxf>
      <fill>
        <patternFill>
          <bgColor rgb="FFD0EAB4"/>
        </patternFill>
      </fill>
    </dxf>
    <dxf>
      <fill>
        <patternFill>
          <bgColor rgb="FFFF8B8B"/>
        </patternFill>
      </fill>
    </dxf>
    <dxf>
      <fill>
        <patternFill>
          <bgColor rgb="FFC1EFFF"/>
        </patternFill>
      </fill>
    </dxf>
    <dxf>
      <fill>
        <patternFill>
          <bgColor theme="6" tint="0.79998168889431442"/>
        </patternFill>
      </fill>
    </dxf>
    <dxf>
      <fill>
        <patternFill>
          <bgColor rgb="FFD0EAB4"/>
        </patternFill>
      </fill>
    </dxf>
    <dxf>
      <fill>
        <patternFill>
          <bgColor rgb="FFFF8B8B"/>
        </patternFill>
      </fill>
    </dxf>
    <dxf>
      <fill>
        <patternFill>
          <bgColor rgb="FFC1EFFF"/>
        </patternFill>
      </fill>
    </dxf>
    <dxf>
      <fill>
        <patternFill>
          <bgColor theme="6" tint="0.79998168889431442"/>
        </patternFill>
      </fill>
    </dxf>
    <dxf>
      <fill>
        <patternFill>
          <bgColor rgb="FFD0EAB4"/>
        </patternFill>
      </fill>
    </dxf>
    <dxf>
      <fill>
        <patternFill>
          <bgColor rgb="FFFF8B8B"/>
        </patternFill>
      </fill>
    </dxf>
    <dxf>
      <fill>
        <patternFill>
          <bgColor rgb="FFC1EFFF"/>
        </patternFill>
      </fill>
    </dxf>
    <dxf>
      <fill>
        <patternFill>
          <bgColor theme="6" tint="0.79998168889431442"/>
        </patternFill>
      </fill>
    </dxf>
    <dxf>
      <fill>
        <patternFill>
          <bgColor rgb="FFD0EAB4"/>
        </patternFill>
      </fill>
    </dxf>
    <dxf>
      <fill>
        <patternFill>
          <bgColor rgb="FFFF8B8B"/>
        </patternFill>
      </fill>
    </dxf>
    <dxf>
      <fill>
        <patternFill>
          <bgColor rgb="FFC1EFFF"/>
        </patternFill>
      </fill>
    </dxf>
    <dxf>
      <fill>
        <patternFill>
          <bgColor theme="6" tint="0.79998168889431442"/>
        </patternFill>
      </fill>
    </dxf>
    <dxf>
      <fill>
        <patternFill>
          <bgColor rgb="FFD0EAB4"/>
        </patternFill>
      </fill>
    </dxf>
    <dxf>
      <fill>
        <patternFill>
          <bgColor rgb="FFFF8B8B"/>
        </patternFill>
      </fill>
    </dxf>
    <dxf>
      <fill>
        <patternFill>
          <bgColor rgb="FFC1EFFF"/>
        </patternFill>
      </fill>
    </dxf>
    <dxf>
      <fill>
        <patternFill>
          <bgColor theme="6" tint="0.79998168889431442"/>
        </patternFill>
      </fill>
    </dxf>
    <dxf>
      <fill>
        <patternFill>
          <bgColor rgb="FFD0EAB4"/>
        </patternFill>
      </fill>
    </dxf>
    <dxf>
      <fill>
        <patternFill>
          <bgColor rgb="FFFF8B8B"/>
        </patternFill>
      </fill>
    </dxf>
    <dxf>
      <fill>
        <patternFill>
          <bgColor rgb="FFC1EFFF"/>
        </patternFill>
      </fill>
    </dxf>
    <dxf>
      <fill>
        <patternFill>
          <bgColor theme="6" tint="0.79998168889431442"/>
        </patternFill>
      </fill>
    </dxf>
    <dxf>
      <fill>
        <patternFill>
          <bgColor rgb="FFD0EAB4"/>
        </patternFill>
      </fill>
    </dxf>
    <dxf>
      <fill>
        <patternFill>
          <bgColor rgb="FFFF8B8B"/>
        </patternFill>
      </fill>
    </dxf>
    <dxf>
      <fill>
        <patternFill>
          <bgColor rgb="FFC1EFFF"/>
        </patternFill>
      </fill>
    </dxf>
    <dxf>
      <fill>
        <patternFill>
          <bgColor theme="6" tint="0.79998168889431442"/>
        </patternFill>
      </fill>
    </dxf>
    <dxf>
      <fill>
        <patternFill>
          <bgColor rgb="FFD0EAB4"/>
        </patternFill>
      </fill>
    </dxf>
    <dxf>
      <fill>
        <patternFill>
          <bgColor rgb="FFFF8B8B"/>
        </patternFill>
      </fill>
    </dxf>
    <dxf>
      <fill>
        <patternFill>
          <bgColor rgb="FFC1EFFF"/>
        </patternFill>
      </fill>
    </dxf>
    <dxf>
      <fill>
        <patternFill>
          <bgColor theme="6" tint="0.79998168889431442"/>
        </patternFill>
      </fill>
    </dxf>
    <dxf>
      <fill>
        <patternFill>
          <bgColor rgb="FFD0EAB4"/>
        </patternFill>
      </fill>
    </dxf>
    <dxf>
      <fill>
        <patternFill>
          <bgColor rgb="FFFF8B8B"/>
        </patternFill>
      </fill>
    </dxf>
    <dxf>
      <fill>
        <patternFill>
          <bgColor rgb="FFC1EFFF"/>
        </patternFill>
      </fill>
    </dxf>
    <dxf>
      <fill>
        <patternFill>
          <bgColor rgb="FFD0EAB4"/>
        </patternFill>
      </fill>
    </dxf>
    <dxf>
      <fill>
        <patternFill>
          <bgColor rgb="FFFF8B8B"/>
        </patternFill>
      </fill>
    </dxf>
    <dxf>
      <fill>
        <patternFill>
          <bgColor rgb="FFC1EFFF"/>
        </patternFill>
      </fill>
    </dxf>
    <dxf>
      <fill>
        <patternFill>
          <bgColor theme="6" tint="0.79998168889431442"/>
        </patternFill>
      </fill>
    </dxf>
    <dxf>
      <fill>
        <patternFill>
          <bgColor rgb="FFD0EAB4"/>
        </patternFill>
      </fill>
    </dxf>
    <dxf>
      <fill>
        <patternFill>
          <bgColor rgb="FFFF8B8B"/>
        </patternFill>
      </fill>
    </dxf>
    <dxf>
      <fill>
        <patternFill>
          <bgColor rgb="FFC1EFFF"/>
        </patternFill>
      </fill>
    </dxf>
    <dxf>
      <fill>
        <patternFill>
          <bgColor theme="6" tint="0.79998168889431442"/>
        </patternFill>
      </fill>
    </dxf>
    <dxf>
      <fill>
        <patternFill>
          <bgColor theme="6" tint="0.79998168889431442"/>
        </patternFill>
      </fill>
    </dxf>
    <dxf>
      <fill>
        <patternFill>
          <bgColor rgb="FFD0EAB4"/>
        </patternFill>
      </fill>
    </dxf>
    <dxf>
      <fill>
        <patternFill>
          <bgColor rgb="FFFF8B8B"/>
        </patternFill>
      </fill>
    </dxf>
    <dxf>
      <fill>
        <patternFill>
          <bgColor rgb="FFC1EFFF"/>
        </patternFill>
      </fill>
    </dxf>
    <dxf>
      <fill>
        <patternFill>
          <bgColor rgb="FFD0EAB4"/>
        </patternFill>
      </fill>
    </dxf>
    <dxf>
      <fill>
        <patternFill>
          <bgColor rgb="FFFF8B8B"/>
        </patternFill>
      </fill>
    </dxf>
    <dxf>
      <fill>
        <patternFill>
          <bgColor rgb="FFC1EFFF"/>
        </patternFill>
      </fill>
    </dxf>
    <dxf>
      <fill>
        <patternFill>
          <bgColor theme="6" tint="0.79998168889431442"/>
        </patternFill>
      </fill>
    </dxf>
    <dxf>
      <fill>
        <patternFill>
          <bgColor rgb="FFD0EAB4"/>
        </patternFill>
      </fill>
    </dxf>
    <dxf>
      <fill>
        <patternFill>
          <bgColor rgb="FFFF8B8B"/>
        </patternFill>
      </fill>
    </dxf>
    <dxf>
      <fill>
        <patternFill>
          <bgColor rgb="FFC1EFFF"/>
        </patternFill>
      </fill>
    </dxf>
    <dxf>
      <fill>
        <patternFill>
          <bgColor theme="6" tint="0.79998168889431442"/>
        </patternFill>
      </fill>
    </dxf>
    <dxf>
      <fill>
        <patternFill>
          <bgColor theme="6" tint="0.79998168889431442"/>
        </patternFill>
      </fill>
    </dxf>
    <dxf>
      <fill>
        <patternFill>
          <bgColor rgb="FFD0EAB4"/>
        </patternFill>
      </fill>
    </dxf>
    <dxf>
      <fill>
        <patternFill>
          <bgColor rgb="FFFF8B8B"/>
        </patternFill>
      </fill>
    </dxf>
    <dxf>
      <fill>
        <patternFill>
          <bgColor rgb="FFC1EFFF"/>
        </patternFill>
      </fill>
    </dxf>
    <dxf>
      <fill>
        <patternFill>
          <bgColor theme="6" tint="0.79998168889431442"/>
        </patternFill>
      </fill>
    </dxf>
    <dxf>
      <fill>
        <patternFill>
          <bgColor rgb="FFD0EAB4"/>
        </patternFill>
      </fill>
    </dxf>
    <dxf>
      <fill>
        <patternFill>
          <bgColor rgb="FFFF8B8B"/>
        </patternFill>
      </fill>
    </dxf>
    <dxf>
      <fill>
        <patternFill>
          <bgColor rgb="FFC1EFFF"/>
        </patternFill>
      </fill>
    </dxf>
    <dxf>
      <fill>
        <patternFill>
          <bgColor theme="6" tint="0.79998168889431442"/>
        </patternFill>
      </fill>
    </dxf>
    <dxf>
      <fill>
        <patternFill>
          <bgColor rgb="FFD0EAB4"/>
        </patternFill>
      </fill>
    </dxf>
    <dxf>
      <fill>
        <patternFill>
          <bgColor rgb="FFFF8B8B"/>
        </patternFill>
      </fill>
    </dxf>
    <dxf>
      <fill>
        <patternFill>
          <bgColor rgb="FFC1EFFF"/>
        </patternFill>
      </fill>
    </dxf>
    <dxf>
      <fill>
        <patternFill>
          <bgColor theme="6" tint="0.79998168889431442"/>
        </patternFill>
      </fill>
    </dxf>
    <dxf>
      <fill>
        <patternFill>
          <bgColor rgb="FFD0EAB4"/>
        </patternFill>
      </fill>
    </dxf>
    <dxf>
      <fill>
        <patternFill>
          <bgColor rgb="FFFF8B8B"/>
        </patternFill>
      </fill>
    </dxf>
    <dxf>
      <fill>
        <patternFill>
          <bgColor rgb="FFC1EFFF"/>
        </patternFill>
      </fill>
    </dxf>
    <dxf>
      <fill>
        <patternFill>
          <bgColor theme="6" tint="0.79998168889431442"/>
        </patternFill>
      </fill>
    </dxf>
    <dxf>
      <fill>
        <patternFill>
          <bgColor rgb="FFD0EAB4"/>
        </patternFill>
      </fill>
    </dxf>
    <dxf>
      <fill>
        <patternFill>
          <bgColor rgb="FFFF8B8B"/>
        </patternFill>
      </fill>
    </dxf>
    <dxf>
      <fill>
        <patternFill>
          <bgColor rgb="FFC1EFFF"/>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D2C3F3"/>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D2C3F3"/>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39994506668294322"/>
        </patternFill>
      </fill>
    </dxf>
    <dxf>
      <fill>
        <patternFill>
          <bgColor rgb="FFFFBDBD"/>
        </patternFill>
      </fill>
    </dxf>
    <dxf>
      <fill>
        <patternFill>
          <bgColor rgb="FF92D050"/>
        </patternFill>
      </fill>
    </dxf>
    <dxf>
      <fill>
        <patternFill>
          <bgColor rgb="FFC1EFFF"/>
        </patternFill>
      </fill>
      <border>
        <left/>
        <right/>
        <top/>
        <bottom/>
        <vertical/>
        <horizontal/>
      </border>
    </dxf>
    <dxf>
      <fill>
        <patternFill>
          <bgColor rgb="FFD2C3F3"/>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7" tint="0.39994506668294322"/>
        </patternFill>
      </fill>
    </dxf>
    <dxf>
      <fill>
        <patternFill>
          <bgColor rgb="FFFFBDBD"/>
        </patternFill>
      </fill>
    </dxf>
    <dxf>
      <fill>
        <patternFill>
          <bgColor rgb="FF92D050"/>
        </patternFill>
      </fill>
    </dxf>
    <dxf>
      <fill>
        <patternFill>
          <bgColor theme="0" tint="-0.499984740745262"/>
        </patternFill>
      </fill>
    </dxf>
    <dxf>
      <fill>
        <patternFill>
          <bgColor theme="0" tint="-0.499984740745262"/>
        </patternFill>
      </fill>
    </dxf>
    <dxf>
      <fill>
        <patternFill>
          <bgColor theme="6" tint="0.79998168889431442"/>
        </patternFill>
      </fill>
    </dxf>
    <dxf>
      <fill>
        <patternFill>
          <bgColor rgb="FFD0EAB4"/>
        </patternFill>
      </fill>
    </dxf>
    <dxf>
      <fill>
        <patternFill>
          <bgColor rgb="FFFF8B8B"/>
        </patternFill>
      </fill>
    </dxf>
    <dxf>
      <fill>
        <patternFill>
          <bgColor rgb="FFC1EFFF"/>
        </patternFill>
      </fill>
    </dxf>
    <dxf>
      <fill>
        <patternFill>
          <bgColor theme="6" tint="0.79998168889431442"/>
        </patternFill>
      </fill>
    </dxf>
    <dxf>
      <fill>
        <patternFill>
          <bgColor rgb="FFD2C3F3"/>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D2C3F3"/>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D0EAB4"/>
        </patternFill>
      </fill>
    </dxf>
    <dxf>
      <fill>
        <patternFill>
          <bgColor rgb="FFFF8B8B"/>
        </patternFill>
      </fill>
    </dxf>
    <dxf>
      <fill>
        <patternFill>
          <bgColor rgb="FFC1EFFF"/>
        </patternFill>
      </fill>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FCE7DC"/>
        </patternFill>
      </fill>
      <border>
        <left style="thin">
          <color auto="1"/>
        </left>
        <right style="thin">
          <color auto="1"/>
        </right>
        <top style="thin">
          <color auto="1"/>
        </top>
        <bottom style="thin">
          <color auto="1"/>
        </bottom>
        <vertical/>
        <horizontal/>
      </border>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D2C3F3"/>
        </patternFill>
      </fill>
      <border>
        <left style="thin">
          <color auto="1"/>
        </left>
        <right style="thin">
          <color auto="1"/>
        </right>
        <top style="thin">
          <color auto="1"/>
        </top>
        <bottom style="thin">
          <color auto="1"/>
        </bottom>
        <vertical/>
        <horizontal/>
      </border>
    </dxf>
    <dxf>
      <fill>
        <patternFill>
          <bgColor rgb="FFD2C3F3"/>
        </patternFill>
      </fill>
      <border>
        <left style="thin">
          <color auto="1"/>
        </left>
        <right style="thin">
          <color auto="1"/>
        </right>
        <top style="thin">
          <color auto="1"/>
        </top>
        <bottom style="thin">
          <color auto="1"/>
        </bottom>
        <vertical/>
        <horizontal/>
      </border>
    </dxf>
    <dxf>
      <fill>
        <patternFill>
          <bgColor rgb="FFD2C3F3"/>
        </patternFill>
      </fill>
      <border>
        <left style="thin">
          <color auto="1"/>
        </left>
        <right style="thin">
          <color auto="1"/>
        </right>
        <top style="thin">
          <color auto="1"/>
        </top>
        <bottom style="thin">
          <color auto="1"/>
        </bottom>
        <vertical/>
        <horizontal/>
      </border>
    </dxf>
    <dxf>
      <fill>
        <patternFill>
          <bgColor rgb="FFD2C3F3"/>
        </patternFill>
      </fill>
      <border>
        <left style="thin">
          <color auto="1"/>
        </left>
        <right style="thin">
          <color auto="1"/>
        </right>
        <top style="thin">
          <color auto="1"/>
        </top>
        <bottom style="thin">
          <color auto="1"/>
        </bottom>
      </border>
    </dxf>
    <dxf>
      <fill>
        <patternFill>
          <bgColor theme="0" tint="-0.14996795556505021"/>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border>
        <left style="thin">
          <color auto="1"/>
        </left>
        <right style="thin">
          <color auto="1"/>
        </right>
        <top style="thin">
          <color auto="1"/>
        </top>
        <bottom style="thin">
          <color auto="1"/>
        </bottom>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vertical/>
        <horizontal/>
      </border>
    </dxf>
    <dxf>
      <fill>
        <patternFill>
          <bgColor rgb="FFFFC7CE"/>
        </patternFill>
      </fill>
    </dxf>
    <dxf>
      <fill>
        <patternFill>
          <bgColor rgb="FFF1ECFB"/>
        </patternFill>
      </fill>
      <border>
        <left style="thin">
          <color auto="1"/>
        </left>
        <right style="thin">
          <color auto="1"/>
        </right>
        <top style="thin">
          <color auto="1"/>
        </top>
        <bottom style="thin">
          <color auto="1"/>
        </bottom>
      </border>
    </dxf>
    <dxf>
      <fill>
        <patternFill>
          <bgColor rgb="FFFFC7CE"/>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D2C3F3"/>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CE7DC"/>
        </patternFill>
      </fill>
      <border>
        <left style="thin">
          <color auto="1"/>
        </left>
        <right style="thin">
          <color auto="1"/>
        </right>
        <top style="thin">
          <color auto="1"/>
        </top>
        <bottom style="thin">
          <color auto="1"/>
        </bottom>
        <vertical/>
        <horizontal/>
      </border>
    </dxf>
    <dxf>
      <fill>
        <patternFill>
          <bgColor rgb="FFFCE7DC"/>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0" tint="-0.49998474074526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tint="-0.499984740745262"/>
        </patternFill>
      </fill>
    </dxf>
  </dxfs>
  <tableStyles count="0" defaultTableStyle="TableStyleMedium2" defaultPivotStyle="PivotStyleLight16"/>
  <colors>
    <mruColors>
      <color rgb="FFD0EAB4"/>
      <color rgb="FFC1EFFF"/>
      <color rgb="FFF2F2F2"/>
      <color rgb="FFD0EA6C"/>
      <color rgb="FFB7ECFF"/>
      <color rgb="FFC2E49C"/>
      <color rgb="FFFFBDBD"/>
      <color rgb="FFBFCFEB"/>
      <color rgb="FF003DB8"/>
      <color rgb="FF97E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452438</xdr:colOff>
      <xdr:row>0</xdr:row>
      <xdr:rowOff>71438</xdr:rowOff>
    </xdr:from>
    <xdr:to>
      <xdr:col>1</xdr:col>
      <xdr:colOff>1412875</xdr:colOff>
      <xdr:row>3</xdr:row>
      <xdr:rowOff>87313</xdr:rowOff>
    </xdr:to>
    <xdr:pic>
      <xdr:nvPicPr>
        <xdr:cNvPr id="4" name="Picture 3"/>
        <xdr:cNvPicPr/>
      </xdr:nvPicPr>
      <xdr:blipFill rotWithShape="1">
        <a:blip xmlns:r="http://schemas.openxmlformats.org/officeDocument/2006/relationships" r:embed="rId1"/>
        <a:srcRect l="86464" b="11440"/>
        <a:stretch/>
      </xdr:blipFill>
      <xdr:spPr bwMode="auto">
        <a:xfrm>
          <a:off x="698501" y="71438"/>
          <a:ext cx="960437" cy="762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228600</xdr:colOff>
      <xdr:row>0</xdr:row>
      <xdr:rowOff>123824</xdr:rowOff>
    </xdr:from>
    <xdr:to>
      <xdr:col>13</xdr:col>
      <xdr:colOff>410822</xdr:colOff>
      <xdr:row>2</xdr:row>
      <xdr:rowOff>9524</xdr:rowOff>
    </xdr:to>
    <xdr:pic>
      <xdr:nvPicPr>
        <xdr:cNvPr id="9" name="Picture 9" descr="CAAHEP logo">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097" t="14703" r="20572" b="20456"/>
        <a:stretch/>
      </xdr:blipFill>
      <xdr:spPr bwMode="auto">
        <a:xfrm>
          <a:off x="7886700" y="123824"/>
          <a:ext cx="791822"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0</xdr:row>
      <xdr:rowOff>76200</xdr:rowOff>
    </xdr:from>
    <xdr:to>
      <xdr:col>2</xdr:col>
      <xdr:colOff>1028700</xdr:colOff>
      <xdr:row>2</xdr:row>
      <xdr:rowOff>66675</xdr:rowOff>
    </xdr:to>
    <xdr:pic>
      <xdr:nvPicPr>
        <xdr:cNvPr id="6" name="Picture 5"/>
        <xdr:cNvPicPr/>
      </xdr:nvPicPr>
      <xdr:blipFill rotWithShape="1">
        <a:blip xmlns:r="http://schemas.openxmlformats.org/officeDocument/2006/relationships" r:embed="rId2"/>
        <a:srcRect l="86464" b="11440"/>
        <a:stretch/>
      </xdr:blipFill>
      <xdr:spPr bwMode="auto">
        <a:xfrm>
          <a:off x="704850" y="76200"/>
          <a:ext cx="1028700" cy="1066800"/>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1143000</xdr:colOff>
      <xdr:row>1</xdr:row>
      <xdr:rowOff>104775</xdr:rowOff>
    </xdr:from>
    <xdr:to>
      <xdr:col>11</xdr:col>
      <xdr:colOff>1972922</xdr:colOff>
      <xdr:row>1</xdr:row>
      <xdr:rowOff>1066800</xdr:rowOff>
    </xdr:to>
    <xdr:pic>
      <xdr:nvPicPr>
        <xdr:cNvPr id="23" name="Picture 9" descr="CAAHEP logo">
          <a:extLst>
            <a:ext uri="{FF2B5EF4-FFF2-40B4-BE49-F238E27FC236}">
              <a16:creationId xmlns:a16="http://schemas.microsoft.com/office/drawing/2014/main" id="{00000000-0008-0000-0200-000017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097" t="14703" r="20572" b="20456"/>
        <a:stretch/>
      </xdr:blipFill>
      <xdr:spPr bwMode="auto">
        <a:xfrm>
          <a:off x="13096875" y="295275"/>
          <a:ext cx="829922"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514350</xdr:colOff>
      <xdr:row>1</xdr:row>
      <xdr:rowOff>19050</xdr:rowOff>
    </xdr:from>
    <xdr:to>
      <xdr:col>2</xdr:col>
      <xdr:colOff>619125</xdr:colOff>
      <xdr:row>2</xdr:row>
      <xdr:rowOff>219075</xdr:rowOff>
    </xdr:to>
    <xdr:pic>
      <xdr:nvPicPr>
        <xdr:cNvPr id="5" name="Picture 4"/>
        <xdr:cNvPicPr/>
      </xdr:nvPicPr>
      <xdr:blipFill rotWithShape="1">
        <a:blip xmlns:r="http://schemas.openxmlformats.org/officeDocument/2006/relationships" r:embed="rId2"/>
        <a:srcRect l="86464" b="11440"/>
        <a:stretch/>
      </xdr:blipFill>
      <xdr:spPr bwMode="auto">
        <a:xfrm>
          <a:off x="762000" y="114300"/>
          <a:ext cx="952500" cy="638175"/>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2962275</xdr:colOff>
      <xdr:row>1</xdr:row>
      <xdr:rowOff>95250</xdr:rowOff>
    </xdr:from>
    <xdr:to>
      <xdr:col>6</xdr:col>
      <xdr:colOff>3811247</xdr:colOff>
      <xdr:row>1</xdr:row>
      <xdr:rowOff>1057275</xdr:rowOff>
    </xdr:to>
    <xdr:pic>
      <xdr:nvPicPr>
        <xdr:cNvPr id="3" name="Picture 9" descr="CAAHEP logo">
          <a:extLst>
            <a:ext uri="{FF2B5EF4-FFF2-40B4-BE49-F238E27FC236}">
              <a16:creationId xmlns:a16="http://schemas.microsoft.com/office/drawing/2014/main" id="{00000000-0008-0000-0300-000003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097" t="14703" r="20572" b="20456"/>
        <a:stretch/>
      </xdr:blipFill>
      <xdr:spPr bwMode="auto">
        <a:xfrm>
          <a:off x="12696825" y="285750"/>
          <a:ext cx="848972"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1724025</xdr:colOff>
      <xdr:row>1</xdr:row>
      <xdr:rowOff>114300</xdr:rowOff>
    </xdr:from>
    <xdr:to>
      <xdr:col>6</xdr:col>
      <xdr:colOff>2553947</xdr:colOff>
      <xdr:row>1</xdr:row>
      <xdr:rowOff>1076325</xdr:rowOff>
    </xdr:to>
    <xdr:pic>
      <xdr:nvPicPr>
        <xdr:cNvPr id="5" name="Picture 9" descr="CAAHEP logo">
          <a:extLst>
            <a:ext uri="{FF2B5EF4-FFF2-40B4-BE49-F238E27FC236}">
              <a16:creationId xmlns:a16="http://schemas.microsoft.com/office/drawing/2014/main" id="{00000000-0008-0000-03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097" t="14703" r="20572" b="20456"/>
        <a:stretch/>
      </xdr:blipFill>
      <xdr:spPr bwMode="auto">
        <a:xfrm>
          <a:off x="8763000" y="304800"/>
          <a:ext cx="829922"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304800</xdr:colOff>
          <xdr:row>211</xdr:row>
          <xdr:rowOff>57150</xdr:rowOff>
        </xdr:from>
        <xdr:to>
          <xdr:col>1</xdr:col>
          <xdr:colOff>495300</xdr:colOff>
          <xdr:row>211</xdr:row>
          <xdr:rowOff>190500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3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216</xdr:row>
          <xdr:rowOff>57150</xdr:rowOff>
        </xdr:from>
        <xdr:to>
          <xdr:col>1</xdr:col>
          <xdr:colOff>495300</xdr:colOff>
          <xdr:row>216</xdr:row>
          <xdr:rowOff>190500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3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222</xdr:row>
          <xdr:rowOff>19050</xdr:rowOff>
        </xdr:from>
        <xdr:to>
          <xdr:col>1</xdr:col>
          <xdr:colOff>495300</xdr:colOff>
          <xdr:row>222</xdr:row>
          <xdr:rowOff>247650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3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228</xdr:row>
          <xdr:rowOff>28575</xdr:rowOff>
        </xdr:from>
        <xdr:to>
          <xdr:col>1</xdr:col>
          <xdr:colOff>514350</xdr:colOff>
          <xdr:row>228</xdr:row>
          <xdr:rowOff>238125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3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171450</xdr:colOff>
      <xdr:row>1</xdr:row>
      <xdr:rowOff>19050</xdr:rowOff>
    </xdr:from>
    <xdr:to>
      <xdr:col>2</xdr:col>
      <xdr:colOff>342900</xdr:colOff>
      <xdr:row>1</xdr:row>
      <xdr:rowOff>1028700</xdr:rowOff>
    </xdr:to>
    <xdr:pic>
      <xdr:nvPicPr>
        <xdr:cNvPr id="11" name="Picture 10"/>
        <xdr:cNvPicPr/>
      </xdr:nvPicPr>
      <xdr:blipFill rotWithShape="1">
        <a:blip xmlns:r="http://schemas.openxmlformats.org/officeDocument/2006/relationships" r:embed="rId2"/>
        <a:srcRect l="86464" b="11440"/>
        <a:stretch/>
      </xdr:blipFill>
      <xdr:spPr bwMode="auto">
        <a:xfrm>
          <a:off x="419100" y="209550"/>
          <a:ext cx="1009650" cy="1009650"/>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3543300</xdr:colOff>
      <xdr:row>1</xdr:row>
      <xdr:rowOff>104775</xdr:rowOff>
    </xdr:from>
    <xdr:to>
      <xdr:col>4</xdr:col>
      <xdr:colOff>4373222</xdr:colOff>
      <xdr:row>1</xdr:row>
      <xdr:rowOff>1066800</xdr:rowOff>
    </xdr:to>
    <xdr:pic>
      <xdr:nvPicPr>
        <xdr:cNvPr id="7" name="Picture 9" descr="CAAHEP logo">
          <a:extLst>
            <a:ext uri="{FF2B5EF4-FFF2-40B4-BE49-F238E27FC236}">
              <a16:creationId xmlns:a16="http://schemas.microsoft.com/office/drawing/2014/main" id="{00000000-0008-0000-0400-000007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097" t="14703" r="20572" b="20456"/>
        <a:stretch/>
      </xdr:blipFill>
      <xdr:spPr bwMode="auto">
        <a:xfrm>
          <a:off x="10639425" y="295275"/>
          <a:ext cx="829922"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1</xdr:row>
      <xdr:rowOff>19050</xdr:rowOff>
    </xdr:from>
    <xdr:to>
      <xdr:col>1</xdr:col>
      <xdr:colOff>847725</xdr:colOff>
      <xdr:row>1</xdr:row>
      <xdr:rowOff>733425</xdr:rowOff>
    </xdr:to>
    <xdr:pic>
      <xdr:nvPicPr>
        <xdr:cNvPr id="6" name="Picture 5"/>
        <xdr:cNvPicPr/>
      </xdr:nvPicPr>
      <xdr:blipFill rotWithShape="1">
        <a:blip xmlns:r="http://schemas.openxmlformats.org/officeDocument/2006/relationships" r:embed="rId2"/>
        <a:srcRect l="86464" b="11440"/>
        <a:stretch/>
      </xdr:blipFill>
      <xdr:spPr bwMode="auto">
        <a:xfrm>
          <a:off x="266700" y="133350"/>
          <a:ext cx="828675" cy="714375"/>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38100</xdr:colOff>
      <xdr:row>1</xdr:row>
      <xdr:rowOff>95250</xdr:rowOff>
    </xdr:from>
    <xdr:to>
      <xdr:col>10</xdr:col>
      <xdr:colOff>868022</xdr:colOff>
      <xdr:row>1</xdr:row>
      <xdr:rowOff>1057275</xdr:rowOff>
    </xdr:to>
    <xdr:pic>
      <xdr:nvPicPr>
        <xdr:cNvPr id="4" name="Picture 9" descr="CAAHEP logo">
          <a:extLst>
            <a:ext uri="{FF2B5EF4-FFF2-40B4-BE49-F238E27FC236}">
              <a16:creationId xmlns:a16="http://schemas.microsoft.com/office/drawing/2014/main" id="{00000000-0008-0000-05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097" t="14703" r="20572" b="20456"/>
        <a:stretch/>
      </xdr:blipFill>
      <xdr:spPr bwMode="auto">
        <a:xfrm>
          <a:off x="9715500" y="285750"/>
          <a:ext cx="829922"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304799</xdr:colOff>
      <xdr:row>4</xdr:row>
      <xdr:rowOff>285750</xdr:rowOff>
    </xdr:from>
    <xdr:to>
      <xdr:col>1</xdr:col>
      <xdr:colOff>487679</xdr:colOff>
      <xdr:row>4</xdr:row>
      <xdr:rowOff>468630</xdr:rowOff>
    </xdr:to>
    <xdr:sp macro="" textlink="">
      <xdr:nvSpPr>
        <xdr:cNvPr id="5" name="Down Arrow 4">
          <a:extLst>
            <a:ext uri="{FF2B5EF4-FFF2-40B4-BE49-F238E27FC236}">
              <a16:creationId xmlns:a16="http://schemas.microsoft.com/office/drawing/2014/main" id="{00000000-0008-0000-0500-000005000000}"/>
            </a:ext>
          </a:extLst>
        </xdr:cNvPr>
        <xdr:cNvSpPr/>
      </xdr:nvSpPr>
      <xdr:spPr>
        <a:xfrm>
          <a:off x="552449" y="2428875"/>
          <a:ext cx="182880" cy="182880"/>
        </a:xfrm>
        <a:prstGeom prst="downArrow">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762000</xdr:colOff>
      <xdr:row>4</xdr:row>
      <xdr:rowOff>104775</xdr:rowOff>
    </xdr:from>
    <xdr:to>
      <xdr:col>1</xdr:col>
      <xdr:colOff>944880</xdr:colOff>
      <xdr:row>4</xdr:row>
      <xdr:rowOff>287655</xdr:rowOff>
    </xdr:to>
    <xdr:sp macro="" textlink="">
      <xdr:nvSpPr>
        <xdr:cNvPr id="6" name="Right Arrow 5">
          <a:extLst>
            <a:ext uri="{FF2B5EF4-FFF2-40B4-BE49-F238E27FC236}">
              <a16:creationId xmlns:a16="http://schemas.microsoft.com/office/drawing/2014/main" id="{00000000-0008-0000-0500-000006000000}"/>
            </a:ext>
          </a:extLst>
        </xdr:cNvPr>
        <xdr:cNvSpPr/>
      </xdr:nvSpPr>
      <xdr:spPr>
        <a:xfrm>
          <a:off x="1009650" y="2247900"/>
          <a:ext cx="182880" cy="182880"/>
        </a:xfrm>
        <a:prstGeom prst="rightArrow">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editAs="oneCell">
    <xdr:from>
      <xdr:col>1</xdr:col>
      <xdr:colOff>28575</xdr:colOff>
      <xdr:row>1</xdr:row>
      <xdr:rowOff>28575</xdr:rowOff>
    </xdr:from>
    <xdr:to>
      <xdr:col>2</xdr:col>
      <xdr:colOff>47625</xdr:colOff>
      <xdr:row>1</xdr:row>
      <xdr:rowOff>1095375</xdr:rowOff>
    </xdr:to>
    <xdr:pic>
      <xdr:nvPicPr>
        <xdr:cNvPr id="9" name="Picture 8"/>
        <xdr:cNvPicPr/>
      </xdr:nvPicPr>
      <xdr:blipFill rotWithShape="1">
        <a:blip xmlns:r="http://schemas.openxmlformats.org/officeDocument/2006/relationships" r:embed="rId2"/>
        <a:srcRect l="86464" b="11440"/>
        <a:stretch/>
      </xdr:blipFill>
      <xdr:spPr bwMode="auto">
        <a:xfrm>
          <a:off x="276225" y="219075"/>
          <a:ext cx="1028700" cy="106680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george@coaemsp.org" TargetMode="External"/><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3.bin"/><Relationship Id="rId5" Type="http://schemas.openxmlformats.org/officeDocument/2006/relationships/hyperlink" Target="mailto:karen@coaemsp.org" TargetMode="External"/><Relationship Id="rId4" Type="http://schemas.openxmlformats.org/officeDocument/2006/relationships/hyperlink" Target="mailto:lisa@coaemsp.org"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hyperlink" Target="mailto:jennifer@coaemsp.org" TargetMode="External"/><Relationship Id="rId7" Type="http://schemas.openxmlformats.org/officeDocument/2006/relationships/comments" Target="../comments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2.bin"/><Relationship Id="rId7" Type="http://schemas.openxmlformats.org/officeDocument/2006/relationships/ctrlProp" Target="../ctrlProps/ctrlProp2.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ctrlProp" Target="../ctrlProps/ctrlProp1.xml"/><Relationship Id="rId5" Type="http://schemas.openxmlformats.org/officeDocument/2006/relationships/vmlDrawing" Target="../drawings/vmlDrawing4.vml"/><Relationship Id="rId4" Type="http://schemas.openxmlformats.org/officeDocument/2006/relationships/drawing" Target="../drawings/drawing4.xml"/><Relationship Id="rId9"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comments" Target="../comments4.xml"/><Relationship Id="rId5" Type="http://schemas.openxmlformats.org/officeDocument/2006/relationships/vmlDrawing" Target="../drawings/vmlDrawing5.v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6C2E6"/>
    <pageSetUpPr fitToPage="1"/>
  </sheetPr>
  <dimension ref="A1:AZ161"/>
  <sheetViews>
    <sheetView showGridLines="0" tabSelected="1" zoomScale="120" zoomScaleNormal="120" workbookViewId="0">
      <selection activeCell="J3" sqref="J3:K3"/>
    </sheetView>
  </sheetViews>
  <sheetFormatPr defaultColWidth="9.140625" defaultRowHeight="15" x14ac:dyDescent="0.25"/>
  <cols>
    <col min="1" max="1" width="3.7109375" style="1" customWidth="1"/>
    <col min="2" max="2" width="28.140625" style="1" customWidth="1"/>
    <col min="3" max="3" width="15.7109375" style="1" customWidth="1"/>
    <col min="4" max="4" width="9.5703125" style="1" customWidth="1"/>
    <col min="5" max="5" width="10.85546875" style="1" customWidth="1"/>
    <col min="6" max="6" width="45.28515625" style="1" customWidth="1"/>
    <col min="7" max="7" width="9.28515625" style="1" customWidth="1"/>
    <col min="8" max="8" width="15.42578125" style="1" customWidth="1"/>
    <col min="9" max="9" width="14.28515625" style="1" customWidth="1"/>
    <col min="10" max="10" width="12.7109375" style="1" customWidth="1"/>
    <col min="11" max="11" width="12.140625" style="1" customWidth="1"/>
    <col min="12" max="12" width="14.28515625" style="1" customWidth="1"/>
    <col min="13" max="13" width="28" style="1" customWidth="1"/>
    <col min="14" max="14" width="19.28515625" style="1" customWidth="1"/>
    <col min="15" max="15" width="10.85546875" style="1" customWidth="1"/>
    <col min="16" max="16" width="10.42578125" style="1" customWidth="1"/>
    <col min="17" max="17" width="13.28515625" style="1" customWidth="1"/>
    <col min="18" max="18" width="11.28515625" style="1" customWidth="1"/>
    <col min="19" max="16384" width="9.140625" style="1"/>
  </cols>
  <sheetData>
    <row r="1" spans="1:13" ht="14.45" customHeight="1" x14ac:dyDescent="0.25">
      <c r="C1" s="515" t="s">
        <v>257</v>
      </c>
      <c r="D1" s="515"/>
      <c r="E1" s="515"/>
      <c r="F1" s="515"/>
      <c r="G1" s="56"/>
      <c r="J1" s="345"/>
      <c r="K1" s="345"/>
    </row>
    <row r="2" spans="1:13" ht="14.45" customHeight="1" x14ac:dyDescent="0.25">
      <c r="C2" s="515"/>
      <c r="D2" s="515"/>
      <c r="E2" s="515"/>
      <c r="F2" s="515"/>
      <c r="G2" s="56"/>
      <c r="I2" s="345"/>
      <c r="J2" s="345"/>
      <c r="K2" s="345"/>
    </row>
    <row r="3" spans="1:13" ht="30" customHeight="1" x14ac:dyDescent="0.25">
      <c r="C3" s="516" t="s">
        <v>1093</v>
      </c>
      <c r="D3" s="516"/>
      <c r="E3" s="516"/>
      <c r="F3" s="516"/>
      <c r="I3" s="348" t="s">
        <v>258</v>
      </c>
      <c r="J3" s="532"/>
      <c r="K3" s="532"/>
    </row>
    <row r="4" spans="1:13" x14ac:dyDescent="0.25">
      <c r="F4" s="430" t="s">
        <v>259</v>
      </c>
      <c r="J4" s="1" t="s">
        <v>260</v>
      </c>
      <c r="K4" s="1" t="s">
        <v>261</v>
      </c>
    </row>
    <row r="5" spans="1:13" ht="18.75" x14ac:dyDescent="0.3">
      <c r="B5" s="354" t="s">
        <v>262</v>
      </c>
      <c r="C5" s="388"/>
      <c r="D5" s="58"/>
      <c r="H5" s="517" t="s">
        <v>263</v>
      </c>
      <c r="I5" s="518"/>
      <c r="J5" s="59" t="s">
        <v>264</v>
      </c>
      <c r="K5" s="59" t="s">
        <v>264</v>
      </c>
    </row>
    <row r="6" spans="1:13" ht="14.45" customHeight="1" x14ac:dyDescent="0.25">
      <c r="B6" s="456" t="s">
        <v>265</v>
      </c>
      <c r="C6" s="519"/>
      <c r="D6" s="519"/>
      <c r="E6" s="519"/>
      <c r="F6" s="519"/>
      <c r="G6" s="60">
        <f>LEN(C6)</f>
        <v>0</v>
      </c>
      <c r="I6" s="57" t="s">
        <v>1206</v>
      </c>
      <c r="J6" s="61"/>
      <c r="K6" s="61"/>
      <c r="L6" s="359"/>
      <c r="M6" s="345"/>
    </row>
    <row r="7" spans="1:13" ht="14.45" customHeight="1" x14ac:dyDescent="0.25">
      <c r="C7" s="519"/>
      <c r="D7" s="519"/>
      <c r="E7" s="519"/>
      <c r="F7" s="519"/>
      <c r="G7" s="62"/>
      <c r="I7" s="57" t="s">
        <v>1207</v>
      </c>
      <c r="J7" s="61"/>
      <c r="K7" s="63"/>
      <c r="L7" s="57"/>
    </row>
    <row r="8" spans="1:13" ht="18.75" customHeight="1" x14ac:dyDescent="0.25">
      <c r="B8" s="354" t="s">
        <v>299</v>
      </c>
      <c r="C8" s="523"/>
      <c r="D8" s="524"/>
      <c r="E8" s="461" t="s">
        <v>2</v>
      </c>
      <c r="F8" s="389"/>
      <c r="G8" s="65"/>
      <c r="I8" s="57" t="s">
        <v>1208</v>
      </c>
      <c r="J8" s="61"/>
      <c r="K8" s="63"/>
    </row>
    <row r="9" spans="1:13" ht="39" customHeight="1" x14ac:dyDescent="0.25">
      <c r="B9" s="539" t="s">
        <v>1373</v>
      </c>
      <c r="C9" s="525" t="s">
        <v>1376</v>
      </c>
      <c r="D9" s="525"/>
      <c r="E9" s="525"/>
      <c r="F9" s="525"/>
      <c r="G9" s="66"/>
      <c r="I9" s="57"/>
      <c r="J9" s="345"/>
      <c r="K9" s="345"/>
    </row>
    <row r="10" spans="1:13" s="459" customFormat="1" ht="24.75" customHeight="1" x14ac:dyDescent="0.25">
      <c r="B10" s="540"/>
      <c r="C10" s="525" t="s">
        <v>1375</v>
      </c>
      <c r="D10" s="525"/>
      <c r="E10" s="525"/>
      <c r="F10" s="525"/>
      <c r="G10" s="66"/>
      <c r="I10" s="460"/>
    </row>
    <row r="11" spans="1:13" ht="22.5" customHeight="1" x14ac:dyDescent="0.25">
      <c r="B11" s="540"/>
      <c r="C11" s="525" t="s">
        <v>1374</v>
      </c>
      <c r="D11" s="525"/>
      <c r="E11" s="525"/>
      <c r="F11" s="525"/>
      <c r="G11" s="65" t="s">
        <v>268</v>
      </c>
      <c r="I11" s="57"/>
      <c r="J11" s="345"/>
      <c r="K11" s="345"/>
    </row>
    <row r="12" spans="1:13" ht="9.75" customHeight="1" x14ac:dyDescent="0.25">
      <c r="F12" s="2"/>
      <c r="G12" s="52"/>
    </row>
    <row r="13" spans="1:13" s="459" customFormat="1" ht="65.25" customHeight="1" x14ac:dyDescent="0.25">
      <c r="B13" s="533" t="s">
        <v>1378</v>
      </c>
      <c r="C13" s="534"/>
      <c r="D13" s="534"/>
      <c r="E13" s="534"/>
      <c r="F13" s="535"/>
    </row>
    <row r="14" spans="1:13" ht="36" x14ac:dyDescent="0.25">
      <c r="B14" s="528" t="s">
        <v>1125</v>
      </c>
      <c r="C14" s="529"/>
      <c r="D14" s="353" t="s">
        <v>1158</v>
      </c>
      <c r="E14" s="530" t="s">
        <v>1241</v>
      </c>
      <c r="F14" s="531"/>
      <c r="G14" s="401" t="str">
        <f>IF(OR(D15="FSV Item",D16="FSV Item",D18="FSV Item",D23="FSV Item",D26="FSV Item",D27="FSV Item",D28="FSV Item",D29="FSV Item",D30="FSV Item",D31="FSV Item",D32="FSV Item",D33="FSV Item",D34="FSV Item",D35="FSV Item",D36="FSV Item",D38="FSV Item",D39="FSV Item",D40="FSV Item",D41="FSV Item",D42="FSV Item",D44="FSV Item",D46="FSV Item",D47="FSV Item",D48="FSV Item",D49="FSV Item",D50="FSV Item",D51="FSV Item",D52="FSV Item",D53="FSV Item",D54="FSV Item",D55="FSV Item",D57="FSV Item",D59="FSV Item",D60="FSV Item",D61="FSV Item",D62="FSV Item",D63="FSV Item",D64="FSV Item",D65="FSV Item",D66="FSV Item",D67="FSV Item",D68="FSV Item",D69="FSV Item",D70="FSV Item",D71="FSV Item",D72="FSV Item",D75="FSV Item",D76="FSV Item",D77="FSV Item",D78="FSV Item",D80="FSV Item",D81="FSV Item",D82="FSV Item",D83="FSV Item",D86="FSV Item",D87="FSV Item",D88="FSV Item",D89="FSV Item",D92="FSV Item",D93="FSV Item",D94="FSV Item",D95="FSV Item",D96="FSV Item",D97="FSV Item",D100="FSV Item",D101="FSV Item",D102="FSV Item",D103="FSV Item",D105="FSV Item",D106="FSV Item",D107="FSV Item",D108="FSV Item",D109="FSV Item",D110="FSV Item",D111="FSV Item",D112="FSV Item",D113="FSV Item",D114="FSV Item",D115="FSV Item",D116="FSV Item",D117="FSV Item",D118="FSV Item",D119="FSV Item",D120="FSV Item",D121="FSV Item",D122="FSV Item",D123="FSV Item",D124="FSV Item",D125="FSV Item",D126="FSV Item",D127="FSV Item",D128="FSV Item",D129="FSV Item",D131="FSV Item",D133="FSV Item",D136="FSV Item"),1,"")</f>
        <v/>
      </c>
    </row>
    <row r="15" spans="1:13" x14ac:dyDescent="0.25">
      <c r="A15" s="323"/>
      <c r="B15" s="365" t="s">
        <v>1266</v>
      </c>
      <c r="C15" s="100"/>
      <c r="D15" s="393"/>
      <c r="E15" s="471"/>
      <c r="F15" s="472"/>
      <c r="G15" s="2"/>
      <c r="H15" s="526"/>
      <c r="I15" s="526"/>
      <c r="J15" s="526"/>
      <c r="K15" s="310"/>
      <c r="L15" s="308"/>
    </row>
    <row r="16" spans="1:13" ht="15" customHeight="1" x14ac:dyDescent="0.25">
      <c r="B16" s="365" t="s">
        <v>1267</v>
      </c>
      <c r="C16" s="100"/>
      <c r="D16" s="393"/>
      <c r="E16" s="471"/>
      <c r="F16" s="472"/>
      <c r="G16" s="2"/>
      <c r="H16" s="527"/>
      <c r="I16" s="527"/>
      <c r="J16" s="527"/>
      <c r="K16" s="309"/>
      <c r="L16" s="308"/>
      <c r="M16" s="1" t="str">
        <f>IF(L15="Yes","&lt;== Select from drop down","")</f>
        <v/>
      </c>
    </row>
    <row r="17" spans="2:35" ht="15" customHeight="1" x14ac:dyDescent="0.25">
      <c r="B17" s="520" t="s">
        <v>269</v>
      </c>
      <c r="C17" s="521"/>
      <c r="D17" s="521"/>
      <c r="E17" s="521"/>
      <c r="F17" s="522"/>
      <c r="G17" s="2"/>
      <c r="H17" s="363"/>
      <c r="I17" s="402"/>
      <c r="J17" s="403" t="s">
        <v>1155</v>
      </c>
      <c r="K17" s="403" t="s">
        <v>1157</v>
      </c>
      <c r="L17" s="404" t="s">
        <v>1156</v>
      </c>
      <c r="M17" s="403"/>
      <c r="N17" s="405"/>
      <c r="O17" s="65"/>
      <c r="P17" s="65"/>
      <c r="Q17" s="65"/>
      <c r="R17" s="65"/>
      <c r="S17" s="65"/>
      <c r="T17" s="65"/>
      <c r="U17" s="65"/>
    </row>
    <row r="18" spans="2:35" x14ac:dyDescent="0.25">
      <c r="B18" s="365" t="s">
        <v>1133</v>
      </c>
      <c r="C18" s="104"/>
      <c r="D18" s="393"/>
      <c r="E18" s="471"/>
      <c r="F18" s="472"/>
      <c r="G18" s="2"/>
      <c r="I18" s="65"/>
      <c r="J18" s="65"/>
      <c r="K18" s="406"/>
      <c r="L18" s="407"/>
      <c r="M18" s="65"/>
      <c r="N18" s="65"/>
      <c r="O18" s="65"/>
      <c r="P18" s="65"/>
      <c r="Q18" s="65"/>
      <c r="R18" s="65"/>
      <c r="S18" s="65"/>
      <c r="T18" s="65"/>
      <c r="U18" s="65"/>
    </row>
    <row r="19" spans="2:35" s="337" customFormat="1" ht="15" customHeight="1" x14ac:dyDescent="0.25">
      <c r="B19" s="465" t="s">
        <v>1254</v>
      </c>
      <c r="C19" s="466"/>
      <c r="D19" s="400"/>
      <c r="E19" s="70"/>
      <c r="F19" s="70"/>
      <c r="G19" s="70"/>
      <c r="H19" s="360"/>
      <c r="I19" s="408"/>
      <c r="J19" s="408"/>
      <c r="K19" s="408"/>
      <c r="L19" s="408"/>
      <c r="M19" s="409"/>
      <c r="N19" s="410"/>
      <c r="O19" s="409"/>
      <c r="P19" s="411"/>
      <c r="Q19" s="65"/>
      <c r="R19" s="65"/>
      <c r="S19" s="65"/>
      <c r="T19" s="65"/>
      <c r="U19" s="65"/>
    </row>
    <row r="20" spans="2:35" s="337" customFormat="1" ht="15" customHeight="1" x14ac:dyDescent="0.25">
      <c r="B20" s="465" t="s">
        <v>1255</v>
      </c>
      <c r="C20" s="466"/>
      <c r="D20" s="400"/>
      <c r="E20" s="70"/>
      <c r="F20" s="70"/>
      <c r="G20" s="70"/>
      <c r="H20" s="360"/>
      <c r="I20" s="408"/>
      <c r="J20" s="408"/>
      <c r="K20" s="408"/>
      <c r="L20" s="408"/>
      <c r="M20" s="409"/>
      <c r="N20" s="410"/>
      <c r="O20" s="409"/>
      <c r="P20" s="411"/>
      <c r="Q20" s="65"/>
      <c r="R20" s="65"/>
      <c r="S20" s="65"/>
      <c r="T20" s="65"/>
      <c r="U20" s="65"/>
    </row>
    <row r="21" spans="2:35" s="395" customFormat="1" ht="15" customHeight="1" x14ac:dyDescent="0.25">
      <c r="B21" s="465" t="s">
        <v>1258</v>
      </c>
      <c r="C21" s="466"/>
      <c r="D21" s="400"/>
      <c r="E21" s="70"/>
      <c r="F21" s="70"/>
      <c r="G21" s="70"/>
      <c r="H21" s="360"/>
      <c r="I21" s="408"/>
      <c r="J21" s="408"/>
      <c r="K21" s="408"/>
      <c r="L21" s="408"/>
      <c r="M21" s="409"/>
      <c r="N21" s="410"/>
      <c r="O21" s="409"/>
      <c r="P21" s="411"/>
      <c r="Q21" s="65"/>
      <c r="R21" s="65"/>
      <c r="S21" s="65"/>
      <c r="T21" s="65"/>
      <c r="U21" s="65"/>
    </row>
    <row r="22" spans="2:35" s="464" customFormat="1" ht="15" customHeight="1" x14ac:dyDescent="0.25">
      <c r="B22" s="465" t="s">
        <v>1383</v>
      </c>
      <c r="C22" s="466"/>
      <c r="D22" s="400"/>
      <c r="E22" s="70"/>
      <c r="F22" s="70"/>
      <c r="G22" s="70"/>
      <c r="H22" s="360"/>
      <c r="I22" s="408"/>
      <c r="J22" s="408"/>
      <c r="K22" s="408"/>
      <c r="L22" s="408"/>
      <c r="M22" s="409"/>
      <c r="N22" s="410"/>
      <c r="O22" s="409"/>
      <c r="P22" s="411"/>
      <c r="Q22" s="65"/>
      <c r="R22" s="65"/>
      <c r="S22" s="65"/>
      <c r="T22" s="65"/>
      <c r="U22" s="65"/>
    </row>
    <row r="23" spans="2:35" ht="15" customHeight="1" x14ac:dyDescent="0.25">
      <c r="B23" s="351" t="s">
        <v>1265</v>
      </c>
      <c r="C23" s="102"/>
      <c r="D23" s="393"/>
      <c r="E23" s="471"/>
      <c r="F23" s="472"/>
      <c r="G23" s="70"/>
      <c r="H23" s="360"/>
      <c r="I23" s="408"/>
      <c r="J23" s="408"/>
      <c r="K23" s="408"/>
      <c r="L23" s="408"/>
      <c r="M23" s="409"/>
      <c r="N23" s="410"/>
      <c r="O23" s="409"/>
      <c r="P23" s="411"/>
      <c r="Q23" s="65"/>
      <c r="R23" s="65"/>
      <c r="S23" s="65"/>
      <c r="T23" s="65"/>
      <c r="U23" s="65"/>
    </row>
    <row r="24" spans="2:35" ht="25.35" customHeight="1" x14ac:dyDescent="0.25">
      <c r="B24" s="481" t="s">
        <v>271</v>
      </c>
      <c r="C24" s="482"/>
      <c r="D24" s="482"/>
      <c r="E24" s="482"/>
      <c r="F24" s="483"/>
      <c r="I24" s="412"/>
      <c r="J24" s="413" t="s">
        <v>1155</v>
      </c>
      <c r="K24" s="413" t="s">
        <v>1157</v>
      </c>
      <c r="L24" s="413" t="s">
        <v>1156</v>
      </c>
      <c r="M24" s="414" t="s">
        <v>268</v>
      </c>
      <c r="N24" s="415"/>
      <c r="O24" s="416"/>
      <c r="P24" s="416"/>
      <c r="Q24" s="65"/>
      <c r="R24" s="65"/>
      <c r="S24" s="65"/>
      <c r="T24" s="65"/>
      <c r="U24" s="65"/>
      <c r="W24" s="314" t="s">
        <v>1036</v>
      </c>
    </row>
    <row r="25" spans="2:35" ht="30" customHeight="1" x14ac:dyDescent="0.25">
      <c r="B25" s="492" t="s">
        <v>1220</v>
      </c>
      <c r="C25" s="493"/>
      <c r="D25" s="489" t="s">
        <v>1248</v>
      </c>
      <c r="E25" s="490"/>
      <c r="F25" s="491"/>
      <c r="I25" s="412"/>
      <c r="J25" s="412"/>
      <c r="K25" s="412"/>
      <c r="L25" s="412"/>
      <c r="M25" s="248"/>
      <c r="N25" s="415"/>
      <c r="O25" s="416"/>
      <c r="P25" s="416"/>
      <c r="Q25" s="65"/>
      <c r="R25" s="65"/>
      <c r="S25" s="65"/>
      <c r="T25" s="65"/>
      <c r="U25" s="65"/>
    </row>
    <row r="26" spans="2:35" ht="22.5" customHeight="1" x14ac:dyDescent="0.25">
      <c r="B26" s="99" t="str">
        <f>IF(LEFT(D25,5)="I.A.1","   IA1 Institutional Accreditor",IF(LEFT(D25,5)="I.A.2","   Foreign Acceptability",IF(LEFT(D25,5)="I.A.3","   IA3 Hosp/Med Cntr Accreditor",IF(LEFT(D25,7)="I.A.4-G","   Gov't Medical or Educational",IF(LEFT(D25,7)="I.A.4-A","   Armed Services Branch",IF(LEFT(D25,23)="I.B-Consortium-w/(I.A)H","   Consortium IA3 Inst Accreditor",IF(LEFT(D25,23)="I.B-Consortium-w/(I.A)C","   Consortium IA1 Inst Accreditor","   Institutional Accreditator")))))))</f>
        <v xml:space="preserve">   Institutional Accreditator</v>
      </c>
      <c r="C26" s="74"/>
      <c r="D26" s="393"/>
      <c r="E26" s="394" t="s">
        <v>1026</v>
      </c>
      <c r="F26" s="454"/>
      <c r="I26" s="417" t="s">
        <v>1026</v>
      </c>
      <c r="J26" s="417" t="s">
        <v>1177</v>
      </c>
      <c r="K26" s="417" t="s">
        <v>1178</v>
      </c>
      <c r="L26" s="417" t="s">
        <v>1179</v>
      </c>
      <c r="M26" s="417" t="s">
        <v>1180</v>
      </c>
      <c r="N26" s="417" t="s">
        <v>1181</v>
      </c>
      <c r="O26" s="417" t="s">
        <v>1182</v>
      </c>
      <c r="P26" s="417" t="s">
        <v>1183</v>
      </c>
      <c r="Q26" s="417" t="s">
        <v>1184</v>
      </c>
      <c r="R26" s="417" t="s">
        <v>1185</v>
      </c>
      <c r="S26" s="417" t="s">
        <v>1186</v>
      </c>
      <c r="T26" s="418" t="s">
        <v>1201</v>
      </c>
      <c r="U26" s="417" t="s">
        <v>1187</v>
      </c>
      <c r="V26" s="343" t="s">
        <v>1188</v>
      </c>
      <c r="W26" s="343" t="s">
        <v>1189</v>
      </c>
      <c r="X26" s="343" t="s">
        <v>1191</v>
      </c>
      <c r="Y26" s="343" t="s">
        <v>1190</v>
      </c>
      <c r="Z26" s="343" t="s">
        <v>1192</v>
      </c>
      <c r="AA26" s="343" t="s">
        <v>1193</v>
      </c>
      <c r="AB26" s="343" t="s">
        <v>1194</v>
      </c>
      <c r="AC26" s="343" t="s">
        <v>1195</v>
      </c>
      <c r="AD26" s="343" t="s">
        <v>1196</v>
      </c>
      <c r="AE26" s="343" t="s">
        <v>1197</v>
      </c>
      <c r="AF26" s="349" t="s">
        <v>1198</v>
      </c>
      <c r="AG26" s="343" t="s">
        <v>1199</v>
      </c>
      <c r="AH26" s="343" t="s">
        <v>1200</v>
      </c>
      <c r="AI26" s="343" t="s">
        <v>268</v>
      </c>
    </row>
    <row r="27" spans="2:35" ht="18" customHeight="1" x14ac:dyDescent="0.25">
      <c r="B27" s="486" t="s">
        <v>1219</v>
      </c>
      <c r="C27" s="487"/>
      <c r="D27" s="393"/>
      <c r="E27" s="471"/>
      <c r="F27" s="472"/>
      <c r="I27" s="488"/>
      <c r="J27" s="488"/>
      <c r="K27" s="488"/>
      <c r="L27" s="488"/>
      <c r="M27" s="248"/>
      <c r="N27" s="415"/>
      <c r="O27" s="416"/>
      <c r="P27" s="416"/>
      <c r="Q27" s="65"/>
      <c r="R27" s="65"/>
      <c r="S27" s="65"/>
      <c r="T27" s="65"/>
      <c r="U27" s="65"/>
    </row>
    <row r="28" spans="2:35" ht="18" customHeight="1" x14ac:dyDescent="0.25">
      <c r="B28" s="351" t="s">
        <v>1148</v>
      </c>
      <c r="C28" s="76"/>
      <c r="D28" s="393"/>
      <c r="E28" s="471"/>
      <c r="F28" s="472"/>
      <c r="I28" s="65"/>
      <c r="J28" s="65"/>
      <c r="K28" s="65"/>
      <c r="L28" s="65"/>
      <c r="M28" s="65"/>
      <c r="N28" s="419"/>
      <c r="O28" s="65"/>
      <c r="P28" s="416"/>
      <c r="Q28" s="65"/>
      <c r="R28" s="65"/>
      <c r="S28" s="65"/>
      <c r="T28" s="65"/>
      <c r="U28" s="65"/>
    </row>
    <row r="29" spans="2:35" ht="22.5" customHeight="1" x14ac:dyDescent="0.25">
      <c r="B29" s="351" t="s">
        <v>1134</v>
      </c>
      <c r="C29" s="109"/>
      <c r="D29" s="393"/>
      <c r="E29" s="394" t="s">
        <v>1026</v>
      </c>
      <c r="F29" s="454"/>
      <c r="I29" s="65" t="s">
        <v>1026</v>
      </c>
      <c r="J29" s="65" t="s">
        <v>1135</v>
      </c>
      <c r="K29" s="65" t="s">
        <v>1136</v>
      </c>
      <c r="L29" s="338" t="s">
        <v>1137</v>
      </c>
      <c r="M29" s="342" t="s">
        <v>1159</v>
      </c>
      <c r="N29" s="338" t="s">
        <v>1138</v>
      </c>
      <c r="O29" s="338" t="s">
        <v>1139</v>
      </c>
      <c r="P29" s="338" t="s">
        <v>1140</v>
      </c>
      <c r="Q29" s="338" t="s">
        <v>1141</v>
      </c>
      <c r="R29" s="338" t="s">
        <v>1142</v>
      </c>
      <c r="S29" s="338" t="s">
        <v>1143</v>
      </c>
      <c r="T29" s="338" t="s">
        <v>1144</v>
      </c>
      <c r="U29" s="338"/>
    </row>
    <row r="30" spans="2:35" ht="22.5" customHeight="1" x14ac:dyDescent="0.25">
      <c r="B30" s="351" t="s">
        <v>1145</v>
      </c>
      <c r="C30" s="109"/>
      <c r="D30" s="393"/>
      <c r="E30" s="394" t="s">
        <v>1026</v>
      </c>
      <c r="F30" s="454"/>
      <c r="H30" s="339"/>
      <c r="I30" s="417" t="s">
        <v>1026</v>
      </c>
      <c r="J30" s="420" t="s">
        <v>1146</v>
      </c>
      <c r="K30" s="421" t="s">
        <v>1161</v>
      </c>
      <c r="L30" s="421" t="s">
        <v>1162</v>
      </c>
      <c r="M30" s="422" t="s">
        <v>1163</v>
      </c>
      <c r="N30" s="423" t="s">
        <v>1160</v>
      </c>
      <c r="O30" s="409" t="str">
        <f>IF($L$16&gt;=1, "LI Approved?","")</f>
        <v/>
      </c>
      <c r="P30" s="409" t="str">
        <f>IF($L$16&gt;=1, "Assistant MD Approved?","")</f>
        <v/>
      </c>
      <c r="Q30" s="409" t="str">
        <f>IF($L$16&gt;=1, "State Office of EMS Approved?","")</f>
        <v/>
      </c>
      <c r="R30" s="409" t="str">
        <f>IF($L$16&gt;=1, "CoAEMSP Approved?","")</f>
        <v/>
      </c>
      <c r="S30" s="65"/>
      <c r="T30" s="65"/>
      <c r="U30" s="65"/>
    </row>
    <row r="31" spans="2:35" ht="22.35" customHeight="1" x14ac:dyDescent="0.25">
      <c r="B31" s="355" t="s">
        <v>1147</v>
      </c>
      <c r="C31" s="109"/>
      <c r="D31" s="393"/>
      <c r="E31" s="471"/>
      <c r="F31" s="472"/>
      <c r="H31" s="307" t="str">
        <f>IF(L16&gt;=2, "Location #2:","")</f>
        <v/>
      </c>
      <c r="I31" s="537"/>
      <c r="J31" s="537"/>
      <c r="K31" s="537"/>
      <c r="L31" s="537"/>
      <c r="M31" s="65"/>
      <c r="N31" s="419"/>
      <c r="O31" s="416"/>
      <c r="P31" s="416"/>
      <c r="Q31" s="416"/>
      <c r="R31" s="416"/>
      <c r="S31" s="65"/>
      <c r="T31" s="65"/>
      <c r="U31" s="65"/>
    </row>
    <row r="32" spans="2:35" s="336" customFormat="1" ht="22.35" customHeight="1" x14ac:dyDescent="0.25">
      <c r="B32" s="355" t="s">
        <v>1164</v>
      </c>
      <c r="C32" s="109"/>
      <c r="D32" s="393"/>
      <c r="E32" s="394" t="s">
        <v>1026</v>
      </c>
      <c r="F32" s="454"/>
      <c r="I32" s="424" t="s">
        <v>1026</v>
      </c>
      <c r="J32" s="424" t="s">
        <v>1168</v>
      </c>
      <c r="K32" s="424" t="s">
        <v>1172</v>
      </c>
      <c r="L32" s="424" t="s">
        <v>1173</v>
      </c>
      <c r="M32" s="403" t="s">
        <v>1174</v>
      </c>
      <c r="N32" s="425" t="s">
        <v>1175</v>
      </c>
      <c r="O32" s="426" t="s">
        <v>1176</v>
      </c>
      <c r="P32" s="427" t="s">
        <v>1165</v>
      </c>
      <c r="Q32" s="427" t="s">
        <v>1169</v>
      </c>
      <c r="R32" s="427" t="s">
        <v>1170</v>
      </c>
      <c r="S32" s="427" t="s">
        <v>1166</v>
      </c>
      <c r="T32" s="427" t="s">
        <v>1171</v>
      </c>
      <c r="U32" s="427" t="s">
        <v>1167</v>
      </c>
      <c r="V32" s="344"/>
      <c r="W32" s="344"/>
    </row>
    <row r="33" spans="2:21" s="336" customFormat="1" ht="22.35" customHeight="1" x14ac:dyDescent="0.25">
      <c r="B33" s="355" t="s">
        <v>1149</v>
      </c>
      <c r="C33" s="109"/>
      <c r="D33" s="393"/>
      <c r="E33" s="394" t="s">
        <v>1026</v>
      </c>
      <c r="F33" s="454"/>
      <c r="I33" s="407"/>
      <c r="J33" s="407"/>
      <c r="K33" s="407"/>
      <c r="L33" s="407"/>
      <c r="M33" s="65"/>
      <c r="N33" s="419"/>
      <c r="O33" s="416"/>
      <c r="P33" s="416"/>
      <c r="Q33" s="416"/>
      <c r="R33" s="416"/>
      <c r="S33" s="65"/>
      <c r="T33" s="65"/>
      <c r="U33" s="65"/>
    </row>
    <row r="34" spans="2:21" x14ac:dyDescent="0.25">
      <c r="B34" s="378" t="str">
        <f>IF(LEFT(D25,3)="I.B", "Consortium Agreement", "N/A")</f>
        <v>N/A</v>
      </c>
      <c r="C34" s="110"/>
      <c r="D34" s="393"/>
      <c r="E34" s="471"/>
      <c r="F34" s="472"/>
      <c r="H34" s="307" t="str">
        <f>IF(L16&gt;=3, "Location #3:","")</f>
        <v/>
      </c>
      <c r="I34" s="484"/>
      <c r="J34" s="484"/>
      <c r="K34" s="484"/>
      <c r="L34" s="484"/>
      <c r="M34" s="312"/>
      <c r="N34" s="311"/>
      <c r="O34" s="73"/>
      <c r="P34" s="73"/>
      <c r="Q34" s="73"/>
      <c r="R34" s="73"/>
    </row>
    <row r="35" spans="2:21" x14ac:dyDescent="0.25">
      <c r="B35" s="378" t="str">
        <f>IF(LEFT(D25,3)="I.B", "Standard I.A Member (at least 1)", "N/A")</f>
        <v>N/A</v>
      </c>
      <c r="C35" s="110"/>
      <c r="D35" s="393"/>
      <c r="E35" s="471"/>
      <c r="F35" s="472"/>
      <c r="H35" s="307" t="str">
        <f>IF(L16&gt;=4, "Location #4:","")</f>
        <v/>
      </c>
      <c r="I35" s="484"/>
      <c r="J35" s="484"/>
      <c r="K35" s="484"/>
      <c r="L35" s="484"/>
      <c r="M35" s="312"/>
      <c r="N35" s="311"/>
      <c r="O35" s="73"/>
      <c r="P35" s="73"/>
      <c r="Q35" s="73"/>
      <c r="R35" s="73"/>
    </row>
    <row r="36" spans="2:21" x14ac:dyDescent="0.25">
      <c r="B36" s="378" t="str">
        <f>IF(LEFT(D25,3)="I.B", "Consortium Governing Body Minutes (3yrs)", "N/A")</f>
        <v>N/A</v>
      </c>
      <c r="C36" s="110"/>
      <c r="D36" s="393"/>
      <c r="E36" s="471"/>
      <c r="F36" s="472"/>
      <c r="H36" s="307" t="str">
        <f>IF(L16&gt;=5, "Location #5:","")</f>
        <v/>
      </c>
      <c r="I36" s="484"/>
      <c r="J36" s="484"/>
      <c r="K36" s="484"/>
      <c r="L36" s="484"/>
      <c r="M36" s="312"/>
      <c r="N36" s="311"/>
      <c r="O36" s="73"/>
      <c r="P36" s="73"/>
      <c r="Q36" s="73"/>
      <c r="R36" s="73"/>
    </row>
    <row r="37" spans="2:21" ht="25.35" customHeight="1" x14ac:dyDescent="0.25">
      <c r="B37" s="467" t="s">
        <v>1150</v>
      </c>
      <c r="C37" s="468"/>
      <c r="D37" s="469"/>
      <c r="E37" s="469"/>
      <c r="F37" s="470"/>
      <c r="H37" s="307" t="str">
        <f>IF(L16&gt;=6, "Location #6:","")</f>
        <v/>
      </c>
      <c r="I37" s="484"/>
      <c r="J37" s="484"/>
      <c r="K37" s="484"/>
      <c r="L37" s="484"/>
      <c r="M37" s="312"/>
      <c r="N37" s="311"/>
      <c r="O37" s="73"/>
      <c r="P37" s="73"/>
      <c r="Q37" s="73"/>
      <c r="R37" s="73"/>
    </row>
    <row r="38" spans="2:21" x14ac:dyDescent="0.25">
      <c r="B38" s="365" t="s">
        <v>1151</v>
      </c>
      <c r="C38" s="100"/>
      <c r="D38" s="393"/>
      <c r="E38" s="471"/>
      <c r="F38" s="472"/>
      <c r="H38" s="307" t="str">
        <f>IF(L16&gt;=9, "Location #9:","")</f>
        <v/>
      </c>
      <c r="I38" s="485"/>
      <c r="J38" s="485"/>
      <c r="K38" s="485"/>
      <c r="L38" s="485"/>
      <c r="M38" s="312"/>
      <c r="N38" s="311"/>
      <c r="O38" s="73"/>
      <c r="P38" s="73"/>
      <c r="Q38" s="73"/>
      <c r="R38" s="73"/>
    </row>
    <row r="39" spans="2:21" x14ac:dyDescent="0.25">
      <c r="B39" s="108" t="s">
        <v>1202</v>
      </c>
      <c r="C39" s="112"/>
      <c r="D39" s="393"/>
      <c r="E39" s="471"/>
      <c r="F39" s="472"/>
      <c r="H39" s="307" t="str">
        <f>IF(L16&gt;=7, "Location #7:","")</f>
        <v/>
      </c>
      <c r="I39" s="484"/>
      <c r="J39" s="484"/>
      <c r="K39" s="484"/>
      <c r="L39" s="484"/>
      <c r="M39" s="312"/>
      <c r="N39" s="311"/>
      <c r="O39" s="73"/>
      <c r="P39" s="73"/>
      <c r="Q39" s="73"/>
      <c r="R39" s="73"/>
    </row>
    <row r="40" spans="2:21" x14ac:dyDescent="0.25">
      <c r="B40" s="99" t="s">
        <v>1203</v>
      </c>
      <c r="C40" s="100"/>
      <c r="D40" s="393"/>
      <c r="E40" s="471"/>
      <c r="F40" s="472"/>
      <c r="H40" s="307" t="str">
        <f>IF(L16&gt;=8, "Location #8:","")</f>
        <v/>
      </c>
      <c r="I40" s="484"/>
      <c r="J40" s="484"/>
      <c r="K40" s="484"/>
      <c r="L40" s="484"/>
      <c r="M40" s="312"/>
      <c r="N40" s="311"/>
      <c r="O40" s="73"/>
      <c r="P40" s="73"/>
      <c r="Q40" s="73"/>
      <c r="R40" s="73"/>
    </row>
    <row r="41" spans="2:21" x14ac:dyDescent="0.25">
      <c r="B41" s="99" t="s">
        <v>1204</v>
      </c>
      <c r="C41" s="110"/>
      <c r="D41" s="393"/>
      <c r="E41" s="471"/>
      <c r="F41" s="472"/>
      <c r="H41" s="307" t="str">
        <f>IF(L16&gt;=10, "Location #10:","")</f>
        <v/>
      </c>
      <c r="I41" s="485"/>
      <c r="J41" s="485"/>
      <c r="K41" s="485"/>
      <c r="L41" s="485"/>
      <c r="M41" s="312"/>
      <c r="N41" s="311"/>
      <c r="O41" s="73"/>
      <c r="P41" s="73"/>
      <c r="Q41" s="73"/>
      <c r="R41" s="73"/>
    </row>
    <row r="42" spans="2:21" s="329" customFormat="1" x14ac:dyDescent="0.25">
      <c r="B42" s="350" t="s">
        <v>1126</v>
      </c>
      <c r="C42" s="77"/>
      <c r="D42" s="393"/>
      <c r="E42" s="471"/>
      <c r="F42" s="472"/>
    </row>
    <row r="43" spans="2:21" s="329" customFormat="1" x14ac:dyDescent="0.25">
      <c r="B43" s="376" t="str">
        <f>IF(LEFT(D25,3)="I.B", "Corporate Organizational Chart", "N/A")</f>
        <v>N/A</v>
      </c>
      <c r="C43" s="77"/>
      <c r="D43" s="393"/>
      <c r="E43" s="471"/>
      <c r="F43" s="472"/>
    </row>
    <row r="44" spans="2:21" ht="30" x14ac:dyDescent="0.25">
      <c r="B44" s="366" t="s">
        <v>1371</v>
      </c>
      <c r="C44" s="100"/>
      <c r="D44" s="393"/>
      <c r="E44" s="471"/>
      <c r="F44" s="472"/>
      <c r="H44" s="307" t="str">
        <f>IF(L16&gt;=11, "Location #11:","")</f>
        <v/>
      </c>
      <c r="I44" s="536"/>
      <c r="J44" s="536"/>
      <c r="K44" s="536"/>
      <c r="L44" s="536"/>
      <c r="M44" s="313"/>
      <c r="N44" s="316"/>
      <c r="O44" s="315"/>
      <c r="P44" s="73"/>
      <c r="Q44" s="315"/>
      <c r="R44" s="315"/>
    </row>
    <row r="45" spans="2:21" ht="25.35" customHeight="1" x14ac:dyDescent="0.25">
      <c r="B45" s="467" t="s">
        <v>1152</v>
      </c>
      <c r="C45" s="468"/>
      <c r="D45" s="469"/>
      <c r="E45" s="469"/>
      <c r="F45" s="470"/>
      <c r="H45" s="307" t="str">
        <f>IF(L16&gt;=12, "Location #12:","")</f>
        <v/>
      </c>
      <c r="I45" s="485"/>
      <c r="J45" s="485"/>
      <c r="K45" s="485"/>
      <c r="L45" s="485"/>
      <c r="M45" s="312"/>
      <c r="N45" s="311"/>
      <c r="O45" s="73"/>
      <c r="P45" s="73"/>
      <c r="Q45" s="73"/>
      <c r="R45" s="73"/>
    </row>
    <row r="46" spans="2:21" x14ac:dyDescent="0.25">
      <c r="B46" s="473" t="s">
        <v>1382</v>
      </c>
      <c r="C46" s="474"/>
      <c r="D46" s="393"/>
      <c r="E46" s="471"/>
      <c r="F46" s="472"/>
    </row>
    <row r="47" spans="2:21" x14ac:dyDescent="0.25">
      <c r="B47" s="68" t="s">
        <v>1380</v>
      </c>
      <c r="C47" s="69"/>
      <c r="D47" s="393"/>
      <c r="E47" s="471"/>
      <c r="F47" s="472"/>
    </row>
    <row r="48" spans="2:21" x14ac:dyDescent="0.25">
      <c r="B48" s="473" t="s">
        <v>1285</v>
      </c>
      <c r="C48" s="474"/>
      <c r="D48" s="393"/>
      <c r="E48" s="471"/>
      <c r="F48" s="472"/>
    </row>
    <row r="49" spans="2:18" s="439" customFormat="1" x14ac:dyDescent="0.25">
      <c r="B49" s="68" t="s">
        <v>1205</v>
      </c>
      <c r="C49" s="69"/>
      <c r="D49" s="393"/>
      <c r="E49" s="471"/>
      <c r="F49" s="472"/>
    </row>
    <row r="50" spans="2:18" s="345" customFormat="1" x14ac:dyDescent="0.25">
      <c r="B50" s="68" t="s">
        <v>1360</v>
      </c>
      <c r="C50" s="69"/>
      <c r="D50" s="393" t="s">
        <v>268</v>
      </c>
      <c r="E50" s="471"/>
      <c r="F50" s="472"/>
    </row>
    <row r="51" spans="2:18" x14ac:dyDescent="0.25">
      <c r="B51" s="351" t="s">
        <v>1127</v>
      </c>
      <c r="C51" s="109"/>
      <c r="D51" s="393"/>
      <c r="E51" s="471"/>
      <c r="F51" s="472"/>
    </row>
    <row r="52" spans="2:18" s="361" customFormat="1" x14ac:dyDescent="0.25">
      <c r="B52" s="362" t="s">
        <v>1229</v>
      </c>
      <c r="C52" s="116"/>
      <c r="D52" s="393"/>
      <c r="E52" s="471"/>
      <c r="F52" s="472"/>
    </row>
    <row r="53" spans="2:18" x14ac:dyDescent="0.25">
      <c r="B53" s="106" t="s">
        <v>279</v>
      </c>
      <c r="C53" s="116"/>
      <c r="D53" s="393"/>
      <c r="E53" s="471"/>
      <c r="F53" s="472"/>
      <c r="N53" s="82"/>
    </row>
    <row r="54" spans="2:18" x14ac:dyDescent="0.25">
      <c r="B54" s="352" t="s">
        <v>1153</v>
      </c>
      <c r="C54" s="335"/>
      <c r="D54" s="393"/>
      <c r="E54" s="471"/>
      <c r="F54" s="472"/>
      <c r="N54" s="65" t="s">
        <v>272</v>
      </c>
    </row>
    <row r="55" spans="2:18" x14ac:dyDescent="0.25">
      <c r="B55" s="498" t="s">
        <v>1370</v>
      </c>
      <c r="C55" s="499"/>
      <c r="D55" s="393"/>
      <c r="E55" s="471"/>
      <c r="F55" s="472"/>
      <c r="N55" s="82"/>
    </row>
    <row r="56" spans="2:18" s="329" customFormat="1" ht="25.35" customHeight="1" x14ac:dyDescent="0.25">
      <c r="B56" s="500" t="s">
        <v>1130</v>
      </c>
      <c r="C56" s="469"/>
      <c r="D56" s="469"/>
      <c r="E56" s="469"/>
      <c r="F56" s="470"/>
      <c r="H56" s="329" t="str">
        <f>IF(L28&gt;=12, "Location #12:","")</f>
        <v/>
      </c>
      <c r="I56" s="485"/>
      <c r="J56" s="485"/>
      <c r="K56" s="485"/>
      <c r="L56" s="485"/>
      <c r="N56" s="311"/>
      <c r="O56" s="73"/>
      <c r="P56" s="73"/>
      <c r="Q56" s="73"/>
      <c r="R56" s="73"/>
    </row>
    <row r="57" spans="2:18" ht="23.25" customHeight="1" x14ac:dyDescent="0.25">
      <c r="B57" s="377" t="s">
        <v>1154</v>
      </c>
      <c r="C57" s="257"/>
      <c r="D57" s="393"/>
      <c r="E57" s="471"/>
      <c r="F57" s="472"/>
      <c r="N57" s="82"/>
    </row>
    <row r="58" spans="2:18" x14ac:dyDescent="0.25">
      <c r="B58" s="379" t="s">
        <v>1292</v>
      </c>
      <c r="C58" s="367"/>
      <c r="D58" s="368"/>
      <c r="E58" s="368"/>
      <c r="F58" s="369"/>
      <c r="N58" s="82"/>
    </row>
    <row r="59" spans="2:18" x14ac:dyDescent="0.25">
      <c r="B59" s="114" t="s">
        <v>365</v>
      </c>
      <c r="C59" s="116"/>
      <c r="D59" s="393"/>
      <c r="E59" s="471"/>
      <c r="F59" s="472"/>
      <c r="N59" s="82"/>
    </row>
    <row r="60" spans="2:18" x14ac:dyDescent="0.25">
      <c r="B60" s="115" t="s">
        <v>1234</v>
      </c>
      <c r="C60" s="117"/>
      <c r="D60" s="393"/>
      <c r="E60" s="471"/>
      <c r="F60" s="472"/>
      <c r="N60" s="82"/>
    </row>
    <row r="61" spans="2:18" x14ac:dyDescent="0.25">
      <c r="B61" s="114" t="s">
        <v>276</v>
      </c>
      <c r="C61" s="116" t="s">
        <v>277</v>
      </c>
      <c r="D61" s="393" t="s">
        <v>268</v>
      </c>
      <c r="E61" s="394" t="s">
        <v>268</v>
      </c>
      <c r="F61" s="454"/>
      <c r="N61" s="82"/>
    </row>
    <row r="62" spans="2:18" x14ac:dyDescent="0.25">
      <c r="B62" s="115" t="s">
        <v>278</v>
      </c>
      <c r="C62" s="117" t="s">
        <v>277</v>
      </c>
      <c r="D62" s="393" t="s">
        <v>268</v>
      </c>
      <c r="E62" s="394" t="s">
        <v>268</v>
      </c>
      <c r="F62" s="454"/>
      <c r="N62" s="82"/>
    </row>
    <row r="63" spans="2:18" x14ac:dyDescent="0.25">
      <c r="B63" s="115" t="s">
        <v>1128</v>
      </c>
      <c r="C63" s="334" t="s">
        <v>277</v>
      </c>
      <c r="D63" s="393" t="s">
        <v>268</v>
      </c>
      <c r="E63" s="394" t="s">
        <v>268</v>
      </c>
      <c r="F63" s="454"/>
      <c r="N63" s="82"/>
    </row>
    <row r="64" spans="2:18" x14ac:dyDescent="0.25">
      <c r="B64" s="114" t="s">
        <v>1228</v>
      </c>
      <c r="C64" s="116" t="s">
        <v>277</v>
      </c>
      <c r="D64" s="393"/>
      <c r="E64" s="471"/>
      <c r="F64" s="472"/>
      <c r="N64" s="82"/>
    </row>
    <row r="65" spans="2:52" s="329" customFormat="1" x14ac:dyDescent="0.25">
      <c r="B65" s="380" t="s">
        <v>1230</v>
      </c>
      <c r="C65" s="116"/>
      <c r="D65" s="393"/>
      <c r="E65" s="471"/>
      <c r="F65" s="472"/>
      <c r="N65" s="82"/>
    </row>
    <row r="66" spans="2:52" s="361" customFormat="1" x14ac:dyDescent="0.25">
      <c r="B66" s="380" t="s">
        <v>1232</v>
      </c>
      <c r="C66" s="116"/>
      <c r="D66" s="393"/>
      <c r="E66" s="471"/>
      <c r="F66" s="472"/>
      <c r="N66" s="82"/>
    </row>
    <row r="67" spans="2:52" s="361" customFormat="1" x14ac:dyDescent="0.25">
      <c r="B67" s="431" t="s">
        <v>1301</v>
      </c>
      <c r="C67" s="116"/>
      <c r="D67" s="393"/>
      <c r="E67" s="471"/>
      <c r="F67" s="472"/>
      <c r="N67" s="82"/>
    </row>
    <row r="68" spans="2:52" s="361" customFormat="1" x14ac:dyDescent="0.25">
      <c r="B68" s="380" t="s">
        <v>1231</v>
      </c>
      <c r="C68" s="116"/>
      <c r="D68" s="393"/>
      <c r="E68" s="471"/>
      <c r="F68" s="472"/>
      <c r="N68" s="82"/>
    </row>
    <row r="69" spans="2:52" s="361" customFormat="1" x14ac:dyDescent="0.25">
      <c r="B69" s="380" t="s">
        <v>1233</v>
      </c>
      <c r="C69" s="116"/>
      <c r="D69" s="393"/>
      <c r="E69" s="471"/>
      <c r="F69" s="472"/>
      <c r="N69" s="82"/>
    </row>
    <row r="70" spans="2:52" s="329" customFormat="1" x14ac:dyDescent="0.25">
      <c r="B70" s="382" t="s">
        <v>1236</v>
      </c>
      <c r="C70" s="117"/>
      <c r="D70" s="393"/>
      <c r="E70" s="471"/>
      <c r="F70" s="472"/>
      <c r="N70" s="82"/>
    </row>
    <row r="71" spans="2:52" s="361" customFormat="1" x14ac:dyDescent="0.25">
      <c r="B71" s="381" t="s">
        <v>1235</v>
      </c>
      <c r="C71" s="117"/>
      <c r="D71" s="393"/>
      <c r="E71" s="471"/>
      <c r="F71" s="472"/>
      <c r="N71" s="82"/>
    </row>
    <row r="72" spans="2:52" s="329" customFormat="1" x14ac:dyDescent="0.25">
      <c r="B72" s="383" t="s">
        <v>1237</v>
      </c>
      <c r="C72" s="334"/>
      <c r="D72" s="393"/>
      <c r="E72" s="471"/>
      <c r="F72" s="472"/>
      <c r="N72" s="82"/>
    </row>
    <row r="73" spans="2:52" s="329" customFormat="1" ht="25.35" customHeight="1" x14ac:dyDescent="0.25">
      <c r="B73" s="467" t="s">
        <v>1131</v>
      </c>
      <c r="C73" s="468"/>
      <c r="D73" s="469"/>
      <c r="E73" s="469"/>
      <c r="F73" s="470"/>
      <c r="H73" s="329" t="str">
        <f>IF(L53&gt;=12, "Location #12:","")</f>
        <v/>
      </c>
      <c r="I73" s="485"/>
      <c r="J73" s="485"/>
      <c r="K73" s="485"/>
      <c r="L73" s="485"/>
      <c r="N73" s="311"/>
      <c r="O73" s="73"/>
      <c r="P73" s="73"/>
      <c r="Q73" s="73"/>
      <c r="R73" s="73"/>
    </row>
    <row r="74" spans="2:52" s="375" customFormat="1" x14ac:dyDescent="0.25">
      <c r="B74" s="379" t="s">
        <v>1249</v>
      </c>
      <c r="C74" s="367"/>
      <c r="D74" s="368"/>
      <c r="E74" s="368"/>
      <c r="F74" s="369"/>
      <c r="M74" s="139"/>
      <c r="N74" s="82"/>
    </row>
    <row r="75" spans="2:52" x14ac:dyDescent="0.25">
      <c r="B75" s="475" t="s">
        <v>1251</v>
      </c>
      <c r="C75" s="476"/>
      <c r="D75" s="393"/>
      <c r="E75" s="394" t="s">
        <v>1026</v>
      </c>
      <c r="F75" s="454"/>
      <c r="H75" s="65"/>
      <c r="I75" s="405" t="s">
        <v>1026</v>
      </c>
      <c r="J75" s="428">
        <v>1</v>
      </c>
      <c r="K75" s="428">
        <v>2</v>
      </c>
      <c r="L75" s="428">
        <v>3</v>
      </c>
      <c r="M75" s="428">
        <v>4</v>
      </c>
      <c r="N75" s="428">
        <v>5</v>
      </c>
      <c r="O75" s="428">
        <v>6</v>
      </c>
      <c r="P75" s="428">
        <v>7</v>
      </c>
      <c r="Q75" s="428">
        <v>8</v>
      </c>
      <c r="R75" s="428">
        <v>9</v>
      </c>
      <c r="S75" s="428">
        <v>10</v>
      </c>
      <c r="T75" s="428">
        <v>11</v>
      </c>
      <c r="U75" s="428">
        <v>12</v>
      </c>
      <c r="V75" s="428">
        <v>13</v>
      </c>
      <c r="W75" s="428">
        <v>14</v>
      </c>
      <c r="X75" s="428">
        <v>15</v>
      </c>
      <c r="Y75" s="428">
        <v>16</v>
      </c>
      <c r="Z75" s="428">
        <v>17</v>
      </c>
      <c r="AA75" s="428">
        <v>18</v>
      </c>
      <c r="AB75" s="428">
        <v>19</v>
      </c>
      <c r="AC75" s="428">
        <v>20</v>
      </c>
      <c r="AD75" s="428">
        <v>21</v>
      </c>
      <c r="AE75" s="428">
        <v>22</v>
      </c>
      <c r="AF75" s="428">
        <v>23</v>
      </c>
      <c r="AG75" s="428">
        <v>24</v>
      </c>
      <c r="AH75" s="428">
        <v>25</v>
      </c>
      <c r="AI75" s="428">
        <v>26</v>
      </c>
      <c r="AJ75" s="428">
        <v>27</v>
      </c>
      <c r="AK75" s="428">
        <v>28</v>
      </c>
      <c r="AL75" s="428">
        <v>29</v>
      </c>
      <c r="AM75" s="428">
        <v>30</v>
      </c>
      <c r="AN75" s="397"/>
      <c r="AO75" s="397"/>
      <c r="AP75" s="397"/>
      <c r="AQ75" s="397"/>
      <c r="AR75" s="397"/>
      <c r="AS75" s="397"/>
      <c r="AT75" s="397"/>
      <c r="AU75" s="397"/>
      <c r="AV75" s="397"/>
      <c r="AW75" s="397"/>
      <c r="AX75" s="397"/>
      <c r="AY75" s="397"/>
      <c r="AZ75" s="397"/>
    </row>
    <row r="76" spans="2:52" x14ac:dyDescent="0.25">
      <c r="B76" s="374" t="s">
        <v>1250</v>
      </c>
      <c r="C76" s="109"/>
      <c r="D76" s="393" t="s">
        <v>268</v>
      </c>
      <c r="E76" s="394" t="s">
        <v>268</v>
      </c>
      <c r="F76" s="454"/>
      <c r="H76" s="65"/>
      <c r="I76" s="428" t="s">
        <v>268</v>
      </c>
      <c r="J76" s="428">
        <v>1</v>
      </c>
      <c r="K76" s="428">
        <v>2</v>
      </c>
      <c r="L76" s="428">
        <v>3</v>
      </c>
      <c r="M76" s="428">
        <v>4</v>
      </c>
      <c r="N76" s="428">
        <v>5</v>
      </c>
      <c r="O76" s="428">
        <v>6</v>
      </c>
      <c r="P76" s="428">
        <v>7</v>
      </c>
      <c r="Q76" s="428">
        <v>8</v>
      </c>
      <c r="R76" s="428">
        <v>9</v>
      </c>
      <c r="S76" s="428">
        <v>10</v>
      </c>
      <c r="T76" s="428">
        <v>11</v>
      </c>
      <c r="U76" s="428">
        <v>12</v>
      </c>
      <c r="V76" s="428">
        <v>13</v>
      </c>
      <c r="W76" s="428">
        <v>14</v>
      </c>
      <c r="X76" s="428">
        <v>15</v>
      </c>
      <c r="Y76" s="428">
        <v>16</v>
      </c>
      <c r="Z76" s="428">
        <v>17</v>
      </c>
      <c r="AA76" s="428">
        <v>18</v>
      </c>
      <c r="AB76" s="428">
        <v>19</v>
      </c>
      <c r="AC76" s="428">
        <v>20</v>
      </c>
      <c r="AD76" s="428">
        <v>21</v>
      </c>
      <c r="AE76" s="428">
        <v>22</v>
      </c>
      <c r="AF76" s="428">
        <v>23</v>
      </c>
      <c r="AG76" s="428">
        <v>24</v>
      </c>
      <c r="AH76" s="428">
        <v>25</v>
      </c>
      <c r="AI76" s="428">
        <v>26</v>
      </c>
      <c r="AJ76" s="428">
        <v>27</v>
      </c>
      <c r="AK76" s="428">
        <v>28</v>
      </c>
      <c r="AL76" s="428">
        <v>29</v>
      </c>
      <c r="AM76" s="428">
        <v>30</v>
      </c>
    </row>
    <row r="77" spans="2:52" s="375" customFormat="1" x14ac:dyDescent="0.25">
      <c r="B77" s="475" t="s">
        <v>1252</v>
      </c>
      <c r="C77" s="476"/>
      <c r="D77" s="393"/>
      <c r="E77" s="471"/>
      <c r="F77" s="472"/>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row>
    <row r="78" spans="2:52" x14ac:dyDescent="0.25">
      <c r="B78" s="398" t="str">
        <f>IF(E76&lt;&gt;"N/A","State-specific OEMS Approval(s)","N/A")</f>
        <v>N/A</v>
      </c>
      <c r="C78" s="77"/>
      <c r="D78" s="393"/>
      <c r="E78" s="471"/>
      <c r="F78" s="472"/>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row>
    <row r="79" spans="2:52" s="390" customFormat="1" x14ac:dyDescent="0.25">
      <c r="B79" s="379" t="s">
        <v>1253</v>
      </c>
      <c r="C79" s="367"/>
      <c r="D79" s="368"/>
      <c r="E79" s="368"/>
      <c r="F79" s="369"/>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row>
    <row r="80" spans="2:52" s="390" customFormat="1" x14ac:dyDescent="0.25">
      <c r="B80" s="475" t="s">
        <v>1251</v>
      </c>
      <c r="C80" s="476"/>
      <c r="D80" s="393"/>
      <c r="E80" s="394" t="s">
        <v>1026</v>
      </c>
      <c r="F80" s="454"/>
      <c r="H80" s="65"/>
      <c r="I80" s="405" t="s">
        <v>1026</v>
      </c>
      <c r="J80" s="428">
        <v>1</v>
      </c>
      <c r="K80" s="428">
        <v>2</v>
      </c>
      <c r="L80" s="428">
        <v>3</v>
      </c>
      <c r="M80" s="428">
        <v>4</v>
      </c>
      <c r="N80" s="428">
        <v>5</v>
      </c>
      <c r="O80" s="428">
        <v>6</v>
      </c>
      <c r="P80" s="428">
        <v>7</v>
      </c>
      <c r="Q80" s="428">
        <v>8</v>
      </c>
      <c r="R80" s="428">
        <v>9</v>
      </c>
      <c r="S80" s="428">
        <v>10</v>
      </c>
      <c r="T80" s="428">
        <v>11</v>
      </c>
      <c r="U80" s="428">
        <v>12</v>
      </c>
      <c r="V80" s="428">
        <v>13</v>
      </c>
      <c r="W80" s="428">
        <v>14</v>
      </c>
      <c r="X80" s="428">
        <v>15</v>
      </c>
      <c r="Y80" s="428">
        <v>16</v>
      </c>
      <c r="Z80" s="428">
        <v>17</v>
      </c>
      <c r="AA80" s="428">
        <v>18</v>
      </c>
      <c r="AB80" s="428">
        <v>19</v>
      </c>
      <c r="AC80" s="428">
        <v>20</v>
      </c>
      <c r="AD80" s="428">
        <v>21</v>
      </c>
      <c r="AE80" s="428">
        <v>22</v>
      </c>
      <c r="AF80" s="428">
        <v>23</v>
      </c>
      <c r="AG80" s="428">
        <v>24</v>
      </c>
      <c r="AH80" s="428">
        <v>25</v>
      </c>
      <c r="AI80" s="428">
        <v>26</v>
      </c>
      <c r="AJ80" s="428">
        <v>27</v>
      </c>
      <c r="AK80" s="428">
        <v>28</v>
      </c>
      <c r="AL80" s="428">
        <v>29</v>
      </c>
      <c r="AM80" s="428">
        <v>30</v>
      </c>
      <c r="AN80" s="397"/>
      <c r="AO80" s="397"/>
      <c r="AP80" s="397"/>
      <c r="AQ80" s="397"/>
      <c r="AR80" s="397"/>
      <c r="AS80" s="397"/>
      <c r="AT80" s="397"/>
      <c r="AU80" s="397"/>
      <c r="AV80" s="397"/>
      <c r="AW80" s="397"/>
      <c r="AX80" s="397"/>
      <c r="AY80" s="397"/>
      <c r="AZ80" s="397"/>
    </row>
    <row r="81" spans="1:39" s="390" customFormat="1" x14ac:dyDescent="0.25">
      <c r="B81" s="391" t="s">
        <v>1250</v>
      </c>
      <c r="C81" s="109"/>
      <c r="D81" s="393" t="s">
        <v>268</v>
      </c>
      <c r="E81" s="394" t="s">
        <v>268</v>
      </c>
      <c r="F81" s="454"/>
      <c r="H81" s="65"/>
      <c r="I81" s="428" t="s">
        <v>268</v>
      </c>
      <c r="J81" s="428">
        <v>1</v>
      </c>
      <c r="K81" s="428">
        <v>2</v>
      </c>
      <c r="L81" s="428">
        <v>3</v>
      </c>
      <c r="M81" s="428">
        <v>4</v>
      </c>
      <c r="N81" s="428">
        <v>5</v>
      </c>
      <c r="O81" s="428">
        <v>6</v>
      </c>
      <c r="P81" s="428">
        <v>7</v>
      </c>
      <c r="Q81" s="428">
        <v>8</v>
      </c>
      <c r="R81" s="428">
        <v>9</v>
      </c>
      <c r="S81" s="428">
        <v>10</v>
      </c>
      <c r="T81" s="428">
        <v>11</v>
      </c>
      <c r="U81" s="428">
        <v>12</v>
      </c>
      <c r="V81" s="428">
        <v>13</v>
      </c>
      <c r="W81" s="428">
        <v>14</v>
      </c>
      <c r="X81" s="428">
        <v>15</v>
      </c>
      <c r="Y81" s="428">
        <v>16</v>
      </c>
      <c r="Z81" s="428">
        <v>17</v>
      </c>
      <c r="AA81" s="428">
        <v>18</v>
      </c>
      <c r="AB81" s="428">
        <v>19</v>
      </c>
      <c r="AC81" s="428">
        <v>20</v>
      </c>
      <c r="AD81" s="428">
        <v>21</v>
      </c>
      <c r="AE81" s="428">
        <v>22</v>
      </c>
      <c r="AF81" s="428">
        <v>23</v>
      </c>
      <c r="AG81" s="428">
        <v>24</v>
      </c>
      <c r="AH81" s="428">
        <v>25</v>
      </c>
      <c r="AI81" s="428">
        <v>26</v>
      </c>
      <c r="AJ81" s="428">
        <v>27</v>
      </c>
      <c r="AK81" s="428">
        <v>28</v>
      </c>
      <c r="AL81" s="428">
        <v>29</v>
      </c>
      <c r="AM81" s="428">
        <v>30</v>
      </c>
    </row>
    <row r="82" spans="1:39" s="390" customFormat="1" x14ac:dyDescent="0.25">
      <c r="B82" s="475" t="s">
        <v>1252</v>
      </c>
      <c r="C82" s="476"/>
      <c r="D82" s="393"/>
      <c r="E82" s="471"/>
      <c r="F82" s="472"/>
      <c r="N82" s="65"/>
    </row>
    <row r="83" spans="1:39" s="390" customFormat="1" x14ac:dyDescent="0.25">
      <c r="B83" s="398" t="str">
        <f>IF(E81&lt;&gt;"N/A","Assist MD(s) [state-specific &amp; approved]","N/A")</f>
        <v>N/A</v>
      </c>
      <c r="C83" s="77"/>
      <c r="D83" s="393"/>
      <c r="E83" s="471"/>
      <c r="F83" s="472"/>
      <c r="N83" s="65"/>
    </row>
    <row r="84" spans="1:39" ht="3" customHeight="1" x14ac:dyDescent="0.25">
      <c r="A84" s="78"/>
      <c r="C84" s="64"/>
      <c r="N84" s="65"/>
    </row>
    <row r="85" spans="1:39" s="329" customFormat="1" ht="25.35" customHeight="1" x14ac:dyDescent="0.25">
      <c r="B85" s="467" t="s">
        <v>1132</v>
      </c>
      <c r="C85" s="468"/>
      <c r="D85" s="469"/>
      <c r="E85" s="469"/>
      <c r="F85" s="470"/>
      <c r="I85" s="370"/>
      <c r="J85" s="370"/>
      <c r="K85" s="370"/>
      <c r="L85" s="370"/>
      <c r="N85" s="419"/>
      <c r="O85" s="73"/>
      <c r="P85" s="73"/>
      <c r="Q85" s="73"/>
      <c r="R85" s="73"/>
    </row>
    <row r="86" spans="1:39" ht="27.95" customHeight="1" x14ac:dyDescent="0.25">
      <c r="B86" s="494" t="s">
        <v>1310</v>
      </c>
      <c r="C86" s="495"/>
      <c r="D86" s="393"/>
      <c r="E86" s="471"/>
      <c r="F86" s="472"/>
      <c r="G86" s="70"/>
      <c r="I86" s="347"/>
      <c r="J86" s="347"/>
      <c r="K86" s="347"/>
      <c r="L86" s="347"/>
      <c r="M86" s="3"/>
      <c r="N86" s="415"/>
      <c r="O86" s="73"/>
      <c r="P86" s="73"/>
      <c r="W86" s="314" t="s">
        <v>266</v>
      </c>
    </row>
    <row r="87" spans="1:39" ht="27.95" customHeight="1" x14ac:dyDescent="0.25">
      <c r="B87" s="496" t="s">
        <v>1309</v>
      </c>
      <c r="C87" s="497"/>
      <c r="D87" s="393"/>
      <c r="E87" s="471"/>
      <c r="F87" s="472"/>
      <c r="G87" s="70"/>
      <c r="I87" s="484"/>
      <c r="J87" s="484"/>
      <c r="K87" s="484"/>
      <c r="L87" s="484"/>
      <c r="M87" s="3"/>
      <c r="N87" s="415"/>
      <c r="O87" s="73"/>
      <c r="P87" s="73"/>
    </row>
    <row r="88" spans="1:39" s="329" customFormat="1" ht="28.5" customHeight="1" x14ac:dyDescent="0.25">
      <c r="B88" s="477" t="s">
        <v>1379</v>
      </c>
      <c r="C88" s="478"/>
      <c r="D88" s="393"/>
      <c r="E88" s="455" t="str">
        <f>IF(E75="Please Select","",SUM(E75))</f>
        <v/>
      </c>
      <c r="F88" s="454"/>
      <c r="I88" s="347"/>
      <c r="J88" s="347"/>
      <c r="K88" s="347"/>
      <c r="L88" s="347"/>
      <c r="M88" s="332"/>
      <c r="N88" s="415"/>
      <c r="O88" s="73"/>
      <c r="P88" s="73"/>
      <c r="W88" s="314" t="s">
        <v>267</v>
      </c>
    </row>
    <row r="89" spans="1:39" s="329" customFormat="1" ht="39" customHeight="1" x14ac:dyDescent="0.25">
      <c r="B89" s="479" t="s">
        <v>1256</v>
      </c>
      <c r="C89" s="480"/>
      <c r="D89" s="393"/>
      <c r="E89" s="471"/>
      <c r="F89" s="472"/>
      <c r="I89" s="347"/>
      <c r="J89" s="347"/>
      <c r="K89" s="347"/>
      <c r="L89" s="347"/>
      <c r="M89" s="332"/>
      <c r="N89" s="415"/>
      <c r="O89" s="73"/>
      <c r="P89" s="73"/>
      <c r="W89" s="314" t="s">
        <v>267</v>
      </c>
    </row>
    <row r="90" spans="1:39" s="390" customFormat="1" ht="21.75" customHeight="1" x14ac:dyDescent="0.25">
      <c r="B90" s="465" t="s">
        <v>1257</v>
      </c>
      <c r="C90" s="466"/>
      <c r="D90" s="400"/>
      <c r="E90" s="70"/>
      <c r="F90" s="70"/>
      <c r="G90" s="70"/>
      <c r="H90" s="360"/>
      <c r="I90" s="360"/>
      <c r="J90" s="360"/>
      <c r="K90" s="360"/>
      <c r="L90" s="360"/>
      <c r="M90" s="331"/>
      <c r="N90" s="410"/>
      <c r="O90" s="331"/>
      <c r="P90" s="330"/>
    </row>
    <row r="91" spans="1:39" ht="25.35" customHeight="1" x14ac:dyDescent="0.25">
      <c r="B91" s="467" t="s">
        <v>280</v>
      </c>
      <c r="C91" s="468"/>
      <c r="D91" s="469"/>
      <c r="E91" s="469"/>
      <c r="F91" s="470"/>
      <c r="M91" s="65"/>
      <c r="N91" s="65"/>
    </row>
    <row r="92" spans="1:39" x14ac:dyDescent="0.25">
      <c r="A92" s="361"/>
      <c r="B92" s="384" t="s">
        <v>281</v>
      </c>
      <c r="C92" s="79"/>
      <c r="D92" s="393"/>
      <c r="E92" s="471"/>
      <c r="F92" s="472"/>
      <c r="M92" s="65" t="s">
        <v>267</v>
      </c>
      <c r="N92" s="65"/>
    </row>
    <row r="93" spans="1:39" x14ac:dyDescent="0.25">
      <c r="B93" s="385" t="s">
        <v>1238</v>
      </c>
      <c r="C93" s="79"/>
      <c r="D93" s="393"/>
      <c r="E93" s="471"/>
      <c r="F93" s="472"/>
      <c r="M93" s="65" t="s">
        <v>266</v>
      </c>
      <c r="N93" s="65"/>
    </row>
    <row r="94" spans="1:39" x14ac:dyDescent="0.25">
      <c r="B94" s="351" t="s">
        <v>1239</v>
      </c>
      <c r="C94" s="77"/>
      <c r="D94" s="393"/>
      <c r="E94" s="471"/>
      <c r="F94" s="472"/>
      <c r="M94" s="65" t="s">
        <v>268</v>
      </c>
      <c r="N94" s="65"/>
    </row>
    <row r="95" spans="1:39" x14ac:dyDescent="0.25">
      <c r="B95" s="385" t="s">
        <v>1240</v>
      </c>
      <c r="C95" s="77"/>
      <c r="D95" s="393"/>
      <c r="E95" s="471"/>
      <c r="F95" s="472"/>
      <c r="M95" s="65"/>
      <c r="N95" s="65"/>
    </row>
    <row r="96" spans="1:39" s="329" customFormat="1" x14ac:dyDescent="0.25">
      <c r="B96" s="384" t="s">
        <v>1129</v>
      </c>
      <c r="C96" s="77"/>
      <c r="D96" s="393"/>
      <c r="E96" s="471"/>
      <c r="F96" s="472"/>
      <c r="M96" s="65"/>
      <c r="N96" s="65"/>
    </row>
    <row r="97" spans="1:26" ht="15" customHeight="1" x14ac:dyDescent="0.25">
      <c r="B97" s="386" t="s">
        <v>1326</v>
      </c>
      <c r="C97" s="76"/>
      <c r="D97" s="393"/>
      <c r="E97" s="471"/>
      <c r="F97" s="472"/>
      <c r="M97" s="139"/>
      <c r="N97" s="65"/>
    </row>
    <row r="98" spans="1:26" ht="25.35" customHeight="1" x14ac:dyDescent="0.25">
      <c r="B98" s="467" t="s">
        <v>282</v>
      </c>
      <c r="C98" s="468"/>
      <c r="D98" s="469"/>
      <c r="E98" s="469"/>
      <c r="F98" s="470"/>
      <c r="M98" s="139"/>
      <c r="N98" s="65"/>
    </row>
    <row r="99" spans="1:26" s="346" customFormat="1" x14ac:dyDescent="0.25">
      <c r="B99" s="379" t="s">
        <v>1209</v>
      </c>
      <c r="C99" s="367"/>
      <c r="D99" s="368"/>
      <c r="E99" s="368"/>
      <c r="F99" s="369"/>
      <c r="M99" s="139"/>
      <c r="N99" s="65"/>
    </row>
    <row r="100" spans="1:26" s="346" customFormat="1" ht="21.75" customHeight="1" x14ac:dyDescent="0.25">
      <c r="B100" s="374" t="s">
        <v>1242</v>
      </c>
      <c r="C100" s="357"/>
      <c r="D100" s="393"/>
      <c r="E100" s="471"/>
      <c r="F100" s="472"/>
      <c r="M100" s="139"/>
      <c r="N100" s="65"/>
    </row>
    <row r="101" spans="1:26" s="346" customFormat="1" ht="34.5" x14ac:dyDescent="0.25">
      <c r="B101" s="374" t="s">
        <v>1264</v>
      </c>
      <c r="C101" s="357"/>
      <c r="D101" s="393" t="s">
        <v>1155</v>
      </c>
      <c r="E101" s="394" t="s">
        <v>1026</v>
      </c>
      <c r="F101" s="454"/>
      <c r="I101" s="405" t="s">
        <v>1026</v>
      </c>
      <c r="J101" s="405" t="s">
        <v>1210</v>
      </c>
      <c r="K101" s="403" t="s">
        <v>1212</v>
      </c>
      <c r="L101" s="429" t="s">
        <v>1214</v>
      </c>
      <c r="M101" s="403" t="s">
        <v>1215</v>
      </c>
      <c r="N101" s="429" t="s">
        <v>1213</v>
      </c>
      <c r="O101" s="403" t="s">
        <v>1217</v>
      </c>
      <c r="P101" s="403" t="s">
        <v>1216</v>
      </c>
      <c r="Q101" s="403" t="s">
        <v>268</v>
      </c>
      <c r="R101" s="364"/>
      <c r="S101" s="364"/>
      <c r="T101" s="364"/>
      <c r="U101" s="364"/>
      <c r="V101" s="364"/>
      <c r="W101" s="364"/>
      <c r="X101" s="364"/>
      <c r="Y101" s="364"/>
      <c r="Z101" s="364"/>
    </row>
    <row r="102" spans="1:26" s="346" customFormat="1" ht="21.75" customHeight="1" x14ac:dyDescent="0.25">
      <c r="B102" s="374" t="s">
        <v>1243</v>
      </c>
      <c r="C102" s="358"/>
      <c r="D102" s="393"/>
      <c r="E102" s="471"/>
      <c r="F102" s="472"/>
      <c r="M102" s="139"/>
      <c r="N102" s="82"/>
    </row>
    <row r="103" spans="1:26" s="346" customFormat="1" ht="23.25" customHeight="1" x14ac:dyDescent="0.25">
      <c r="B103" s="374" t="s">
        <v>1244</v>
      </c>
      <c r="C103" s="358"/>
      <c r="D103" s="393"/>
      <c r="E103" s="471"/>
      <c r="F103" s="472"/>
      <c r="M103" s="139"/>
    </row>
    <row r="104" spans="1:26" s="329" customFormat="1" x14ac:dyDescent="0.25">
      <c r="B104" s="379" t="s">
        <v>1211</v>
      </c>
      <c r="C104" s="367"/>
      <c r="D104" s="368"/>
      <c r="E104" s="368"/>
      <c r="F104" s="369"/>
    </row>
    <row r="105" spans="1:26" s="329" customFormat="1" x14ac:dyDescent="0.25">
      <c r="B105" s="371" t="s">
        <v>1245</v>
      </c>
      <c r="C105" s="372"/>
      <c r="D105" s="393"/>
      <c r="E105" s="471"/>
      <c r="F105" s="472"/>
    </row>
    <row r="106" spans="1:26" s="318" customFormat="1" x14ac:dyDescent="0.25">
      <c r="A106" s="320"/>
      <c r="B106" s="371" t="s">
        <v>1246</v>
      </c>
      <c r="C106" s="372"/>
      <c r="D106" s="393"/>
      <c r="E106" s="471"/>
      <c r="F106" s="472"/>
    </row>
    <row r="107" spans="1:26" x14ac:dyDescent="0.25">
      <c r="B107" s="457" t="s">
        <v>1327</v>
      </c>
      <c r="C107" s="373"/>
      <c r="D107" s="393"/>
      <c r="E107" s="471"/>
      <c r="F107" s="472"/>
    </row>
    <row r="108" spans="1:26" s="329" customFormat="1" x14ac:dyDescent="0.25">
      <c r="B108" s="371" t="s">
        <v>1381</v>
      </c>
      <c r="C108" s="373"/>
      <c r="D108" s="393"/>
      <c r="E108" s="471"/>
      <c r="F108" s="472"/>
    </row>
    <row r="109" spans="1:26" s="329" customFormat="1" x14ac:dyDescent="0.25">
      <c r="B109" s="371" t="s">
        <v>1363</v>
      </c>
      <c r="C109" s="373"/>
      <c r="D109" s="393"/>
      <c r="E109" s="471"/>
      <c r="F109" s="472"/>
    </row>
    <row r="110" spans="1:26" s="329" customFormat="1" x14ac:dyDescent="0.25">
      <c r="B110" s="371" t="s">
        <v>1362</v>
      </c>
      <c r="C110" s="373"/>
      <c r="D110" s="393"/>
      <c r="E110" s="471"/>
      <c r="F110" s="472"/>
    </row>
    <row r="111" spans="1:26" s="329" customFormat="1" x14ac:dyDescent="0.25">
      <c r="B111" s="371" t="s">
        <v>1364</v>
      </c>
      <c r="C111" s="373"/>
      <c r="D111" s="393"/>
      <c r="E111" s="471"/>
      <c r="F111" s="472"/>
    </row>
    <row r="112" spans="1:26" s="329" customFormat="1" x14ac:dyDescent="0.25">
      <c r="B112" s="371" t="s">
        <v>1328</v>
      </c>
      <c r="C112" s="373"/>
      <c r="D112" s="393"/>
      <c r="E112" s="471"/>
      <c r="F112" s="472"/>
    </row>
    <row r="113" spans="2:18" s="329" customFormat="1" x14ac:dyDescent="0.25">
      <c r="B113" s="371" t="s">
        <v>1329</v>
      </c>
      <c r="C113" s="373"/>
      <c r="D113" s="393"/>
      <c r="E113" s="471"/>
      <c r="F113" s="472"/>
    </row>
    <row r="114" spans="2:18" s="329" customFormat="1" x14ac:dyDescent="0.25">
      <c r="B114" s="371" t="s">
        <v>1330</v>
      </c>
      <c r="C114" s="373"/>
      <c r="D114" s="393"/>
      <c r="E114" s="471"/>
      <c r="F114" s="472"/>
    </row>
    <row r="115" spans="2:18" s="329" customFormat="1" x14ac:dyDescent="0.25">
      <c r="B115" s="371" t="s">
        <v>1331</v>
      </c>
      <c r="C115" s="373"/>
      <c r="D115" s="393"/>
      <c r="E115" s="471"/>
      <c r="F115" s="472"/>
    </row>
    <row r="116" spans="2:18" s="329" customFormat="1" x14ac:dyDescent="0.25">
      <c r="B116" s="371" t="s">
        <v>1332</v>
      </c>
      <c r="C116" s="373"/>
      <c r="D116" s="393"/>
      <c r="E116" s="471"/>
      <c r="F116" s="472"/>
    </row>
    <row r="117" spans="2:18" x14ac:dyDescent="0.25">
      <c r="B117" s="371" t="s">
        <v>1333</v>
      </c>
      <c r="C117" s="373"/>
      <c r="D117" s="393"/>
      <c r="E117" s="471"/>
      <c r="F117" s="472"/>
    </row>
    <row r="118" spans="2:18" x14ac:dyDescent="0.25">
      <c r="B118" s="371" t="s">
        <v>1334</v>
      </c>
      <c r="C118" s="373"/>
      <c r="D118" s="393"/>
      <c r="E118" s="471"/>
      <c r="F118" s="472"/>
    </row>
    <row r="119" spans="2:18" x14ac:dyDescent="0.25">
      <c r="B119" s="371" t="s">
        <v>1335</v>
      </c>
      <c r="C119" s="372"/>
      <c r="D119" s="393"/>
      <c r="E119" s="471"/>
      <c r="F119" s="472"/>
    </row>
    <row r="120" spans="2:18" x14ac:dyDescent="0.25">
      <c r="B120" s="371" t="s">
        <v>1336</v>
      </c>
      <c r="C120" s="373"/>
      <c r="D120" s="393"/>
      <c r="E120" s="471"/>
      <c r="F120" s="472"/>
    </row>
    <row r="121" spans="2:18" s="329" customFormat="1" x14ac:dyDescent="0.25">
      <c r="B121" s="371" t="s">
        <v>1247</v>
      </c>
      <c r="C121" s="372"/>
      <c r="D121" s="393"/>
      <c r="E121" s="471"/>
      <c r="F121" s="472"/>
      <c r="H121" s="333"/>
      <c r="I121" s="333"/>
      <c r="J121" s="333"/>
    </row>
    <row r="122" spans="2:18" x14ac:dyDescent="0.25">
      <c r="B122" s="371" t="s">
        <v>1337</v>
      </c>
      <c r="C122" s="373"/>
      <c r="D122" s="393"/>
      <c r="E122" s="471"/>
      <c r="F122" s="472"/>
    </row>
    <row r="123" spans="2:18" x14ac:dyDescent="0.25">
      <c r="B123" s="371" t="s">
        <v>1372</v>
      </c>
      <c r="C123" s="373"/>
      <c r="D123" s="393"/>
      <c r="E123" s="471"/>
      <c r="F123" s="472"/>
    </row>
    <row r="124" spans="2:18" s="329" customFormat="1" x14ac:dyDescent="0.25">
      <c r="B124" s="371" t="s">
        <v>1339</v>
      </c>
      <c r="C124" s="373"/>
      <c r="D124" s="393"/>
      <c r="E124" s="471"/>
      <c r="F124" s="472"/>
      <c r="K124" s="333"/>
      <c r="L124" s="333"/>
      <c r="M124" s="333"/>
      <c r="N124" s="333"/>
    </row>
    <row r="125" spans="2:18" s="329" customFormat="1" x14ac:dyDescent="0.25">
      <c r="B125" s="371" t="s">
        <v>1340</v>
      </c>
      <c r="C125" s="373"/>
      <c r="D125" s="393"/>
      <c r="E125" s="471"/>
      <c r="F125" s="472"/>
      <c r="K125" s="333"/>
      <c r="L125" s="333"/>
      <c r="M125" s="333"/>
      <c r="N125" s="333"/>
    </row>
    <row r="126" spans="2:18" ht="26.25" customHeight="1" x14ac:dyDescent="0.25">
      <c r="B126" s="371" t="s">
        <v>1341</v>
      </c>
      <c r="C126" s="373"/>
      <c r="D126" s="462" t="s">
        <v>1157</v>
      </c>
      <c r="E126" s="508" t="s">
        <v>1218</v>
      </c>
      <c r="F126" s="509"/>
      <c r="K126" s="78"/>
      <c r="L126" s="78"/>
      <c r="M126" s="78"/>
      <c r="N126" s="78"/>
    </row>
    <row r="127" spans="2:18" x14ac:dyDescent="0.25">
      <c r="B127" s="371" t="s">
        <v>1342</v>
      </c>
      <c r="C127" s="373"/>
      <c r="D127" s="393"/>
      <c r="E127" s="471"/>
      <c r="F127" s="472"/>
    </row>
    <row r="128" spans="2:18" s="395" customFormat="1" ht="25.35" customHeight="1" x14ac:dyDescent="0.25">
      <c r="B128" s="467" t="s">
        <v>1259</v>
      </c>
      <c r="C128" s="468"/>
      <c r="D128" s="469"/>
      <c r="E128" s="469"/>
      <c r="F128" s="470"/>
      <c r="I128" s="370"/>
      <c r="J128" s="370"/>
      <c r="K128" s="370"/>
      <c r="L128" s="370"/>
      <c r="N128" s="311"/>
      <c r="O128" s="73"/>
      <c r="P128" s="73"/>
      <c r="Q128" s="73"/>
      <c r="R128" s="73"/>
    </row>
    <row r="129" spans="1:23" s="395" customFormat="1" ht="27.95" customHeight="1" x14ac:dyDescent="0.25">
      <c r="B129" s="351" t="s">
        <v>1359</v>
      </c>
      <c r="C129" s="109"/>
      <c r="D129" s="393"/>
      <c r="E129" s="471"/>
      <c r="F129" s="472"/>
      <c r="G129" s="70"/>
      <c r="I129" s="396"/>
      <c r="J129" s="396"/>
      <c r="K129" s="396"/>
      <c r="L129" s="396"/>
      <c r="M129" s="392"/>
      <c r="N129" s="317"/>
      <c r="O129" s="73"/>
      <c r="P129" s="73"/>
      <c r="W129" s="314" t="s">
        <v>266</v>
      </c>
    </row>
    <row r="130" spans="1:23" s="395" customFormat="1" ht="21.75" customHeight="1" x14ac:dyDescent="0.25">
      <c r="B130" s="465" t="s">
        <v>1260</v>
      </c>
      <c r="C130" s="466"/>
      <c r="D130" s="400" t="s">
        <v>268</v>
      </c>
      <c r="E130" s="70"/>
      <c r="F130" s="70"/>
      <c r="G130" s="70"/>
      <c r="H130" s="360"/>
      <c r="I130" s="437" t="s">
        <v>268</v>
      </c>
      <c r="J130" s="437">
        <v>1</v>
      </c>
      <c r="K130" s="437">
        <v>2</v>
      </c>
      <c r="L130" s="437">
        <v>3</v>
      </c>
      <c r="M130" s="438">
        <v>4</v>
      </c>
      <c r="N130" s="438">
        <v>5</v>
      </c>
      <c r="O130" s="438">
        <v>6</v>
      </c>
      <c r="P130" s="438">
        <v>7</v>
      </c>
      <c r="Q130" s="428">
        <v>8</v>
      </c>
      <c r="R130" s="428">
        <v>9</v>
      </c>
      <c r="S130" s="428">
        <v>10</v>
      </c>
      <c r="T130" s="428">
        <v>11</v>
      </c>
      <c r="U130" s="428">
        <v>12</v>
      </c>
    </row>
    <row r="131" spans="1:23" s="395" customFormat="1" ht="21.75" customHeight="1" x14ac:dyDescent="0.25">
      <c r="B131" s="465" t="s">
        <v>1261</v>
      </c>
      <c r="C131" s="466"/>
      <c r="D131" s="400" t="s">
        <v>268</v>
      </c>
      <c r="E131" s="70"/>
      <c r="F131" s="70"/>
      <c r="G131" s="70"/>
      <c r="H131" s="360"/>
      <c r="I131" s="437" t="s">
        <v>268</v>
      </c>
      <c r="J131" s="437">
        <v>1</v>
      </c>
      <c r="K131" s="437">
        <v>2</v>
      </c>
      <c r="L131" s="437">
        <v>3</v>
      </c>
      <c r="M131" s="438">
        <v>4</v>
      </c>
      <c r="N131" s="438">
        <v>5</v>
      </c>
      <c r="O131" s="438">
        <v>6</v>
      </c>
      <c r="P131" s="438">
        <v>7</v>
      </c>
      <c r="Q131" s="428">
        <v>8</v>
      </c>
      <c r="R131" s="428">
        <v>9</v>
      </c>
      <c r="S131" s="428">
        <v>10</v>
      </c>
      <c r="T131" s="428">
        <v>11</v>
      </c>
      <c r="U131" s="428">
        <v>12</v>
      </c>
    </row>
    <row r="132" spans="1:23" ht="80.25" customHeight="1" x14ac:dyDescent="0.25">
      <c r="B132" s="399" t="s">
        <v>283</v>
      </c>
      <c r="C132" s="356"/>
      <c r="D132" s="393"/>
      <c r="E132" s="471"/>
      <c r="F132" s="472"/>
      <c r="H132" s="78"/>
      <c r="I132" s="78"/>
      <c r="J132" s="78"/>
    </row>
    <row r="133" spans="1:23" ht="14.25" customHeight="1" x14ac:dyDescent="0.25">
      <c r="K133" s="16"/>
      <c r="L133" s="16"/>
      <c r="M133" s="16"/>
      <c r="N133" s="16"/>
    </row>
    <row r="134" spans="1:23" ht="42" customHeight="1" x14ac:dyDescent="0.25">
      <c r="B134" s="81" t="s">
        <v>284</v>
      </c>
      <c r="D134" s="505"/>
      <c r="E134" s="506"/>
      <c r="F134" s="507"/>
    </row>
    <row r="135" spans="1:23" s="78" customFormat="1" ht="17.25" customHeight="1" x14ac:dyDescent="0.25">
      <c r="A135" s="1"/>
      <c r="B135" s="1"/>
      <c r="C135" s="1"/>
      <c r="D135" s="1"/>
      <c r="E135" s="1"/>
      <c r="F135" s="1"/>
      <c r="H135" s="1"/>
      <c r="I135" s="1"/>
      <c r="J135" s="1"/>
      <c r="K135" s="1"/>
      <c r="L135" s="1"/>
      <c r="M135" s="1"/>
      <c r="N135" s="1"/>
    </row>
    <row r="136" spans="1:23" ht="15.75" x14ac:dyDescent="0.25">
      <c r="A136" s="78"/>
      <c r="B136" s="1" t="s">
        <v>285</v>
      </c>
      <c r="C136" s="83"/>
      <c r="D136" s="512" t="s">
        <v>272</v>
      </c>
      <c r="E136" s="513"/>
      <c r="F136" s="514"/>
      <c r="I136" s="65" t="s">
        <v>1026</v>
      </c>
      <c r="J136" s="65" t="s">
        <v>1365</v>
      </c>
      <c r="K136" s="65" t="s">
        <v>310</v>
      </c>
      <c r="L136" s="65" t="s">
        <v>1366</v>
      </c>
      <c r="M136" s="338" t="s">
        <v>1367</v>
      </c>
      <c r="N136" s="338" t="s">
        <v>1368</v>
      </c>
      <c r="O136" s="338" t="s">
        <v>947</v>
      </c>
      <c r="P136" s="338" t="s">
        <v>333</v>
      </c>
      <c r="Q136" s="338" t="s">
        <v>1118</v>
      </c>
      <c r="R136" s="338" t="s">
        <v>61</v>
      </c>
      <c r="S136" s="338" t="s">
        <v>1369</v>
      </c>
      <c r="T136" s="65"/>
    </row>
    <row r="137" spans="1:23" x14ac:dyDescent="0.25">
      <c r="A137" s="78"/>
      <c r="C137" s="64"/>
    </row>
    <row r="138" spans="1:23" x14ac:dyDescent="0.25">
      <c r="A138" s="78"/>
      <c r="B138" s="200" t="s">
        <v>880</v>
      </c>
      <c r="C138" s="201"/>
      <c r="D138" s="201"/>
      <c r="E138" s="201"/>
      <c r="F138" s="202"/>
    </row>
    <row r="139" spans="1:23" s="16" customFormat="1" ht="27" customHeight="1" x14ac:dyDescent="0.25">
      <c r="B139" s="225" t="s">
        <v>881</v>
      </c>
      <c r="C139" s="224" t="s">
        <v>883</v>
      </c>
      <c r="D139" s="226" t="s">
        <v>882</v>
      </c>
      <c r="E139" s="340"/>
      <c r="F139" s="341"/>
      <c r="H139" s="1"/>
      <c r="I139" s="1"/>
      <c r="J139" s="1"/>
      <c r="K139" s="1"/>
      <c r="L139" s="1"/>
      <c r="M139" s="1"/>
      <c r="N139" s="1"/>
    </row>
    <row r="140" spans="1:23" x14ac:dyDescent="0.25">
      <c r="B140" s="501"/>
      <c r="C140" s="502"/>
      <c r="D140" s="501"/>
      <c r="E140" s="501"/>
      <c r="F140" s="502"/>
      <c r="I140" s="65" t="s">
        <v>266</v>
      </c>
      <c r="J140" s="65" t="s">
        <v>267</v>
      </c>
      <c r="K140" s="65" t="s">
        <v>1227</v>
      </c>
      <c r="L140" s="338" t="s">
        <v>268</v>
      </c>
    </row>
    <row r="141" spans="1:23" ht="15.75" x14ac:dyDescent="0.25">
      <c r="B141" s="67" t="s">
        <v>286</v>
      </c>
      <c r="F141" s="84">
        <f>C5</f>
        <v>0</v>
      </c>
    </row>
    <row r="142" spans="1:23" ht="15" customHeight="1" x14ac:dyDescent="0.25">
      <c r="B142" s="503" t="s">
        <v>287</v>
      </c>
      <c r="C142" s="504"/>
      <c r="D142" s="387"/>
      <c r="E142" s="72" t="str">
        <f>IF(OR($D142="No",$D142="Pending"),"as of","")</f>
        <v/>
      </c>
      <c r="F142" s="3"/>
    </row>
    <row r="143" spans="1:23" ht="15" customHeight="1" x14ac:dyDescent="0.25">
      <c r="B143" s="503" t="s">
        <v>1222</v>
      </c>
      <c r="C143" s="504"/>
      <c r="D143" s="387"/>
      <c r="E143" s="72" t="str">
        <f t="shared" ref="E143:E148" si="0">IF(OR($D143="No",$D143="Pending"),"as of","")</f>
        <v/>
      </c>
      <c r="F143" s="392"/>
    </row>
    <row r="144" spans="1:23" ht="15" customHeight="1" x14ac:dyDescent="0.25">
      <c r="B144" s="503" t="s">
        <v>1223</v>
      </c>
      <c r="C144" s="504"/>
      <c r="D144" s="387"/>
      <c r="E144" s="72" t="str">
        <f t="shared" si="0"/>
        <v/>
      </c>
      <c r="F144" s="392"/>
    </row>
    <row r="145" spans="2:6" ht="15" customHeight="1" x14ac:dyDescent="0.25">
      <c r="B145" s="503" t="s">
        <v>1224</v>
      </c>
      <c r="C145" s="504"/>
      <c r="D145" s="387"/>
      <c r="E145" s="72" t="str">
        <f t="shared" si="0"/>
        <v/>
      </c>
      <c r="F145" s="392"/>
    </row>
    <row r="146" spans="2:6" ht="15" customHeight="1" x14ac:dyDescent="0.25">
      <c r="B146" s="503" t="s">
        <v>1225</v>
      </c>
      <c r="C146" s="504"/>
      <c r="D146" s="387"/>
      <c r="E146" s="72" t="str">
        <f t="shared" si="0"/>
        <v/>
      </c>
      <c r="F146" s="392"/>
    </row>
    <row r="147" spans="2:6" ht="15" customHeight="1" x14ac:dyDescent="0.25">
      <c r="B147" s="510" t="s">
        <v>1226</v>
      </c>
      <c r="C147" s="511"/>
      <c r="D147" s="387"/>
      <c r="E147" s="72" t="str">
        <f t="shared" si="0"/>
        <v/>
      </c>
      <c r="F147" s="392"/>
    </row>
    <row r="148" spans="2:6" ht="15" customHeight="1" x14ac:dyDescent="0.25">
      <c r="B148" s="510" t="s">
        <v>288</v>
      </c>
      <c r="C148" s="511"/>
      <c r="D148" s="387"/>
      <c r="E148" s="72" t="str">
        <f t="shared" si="0"/>
        <v/>
      </c>
      <c r="F148" s="392"/>
    </row>
    <row r="149" spans="2:6" x14ac:dyDescent="0.25">
      <c r="B149" s="85"/>
    </row>
    <row r="150" spans="2:6" ht="21.75" customHeight="1" x14ac:dyDescent="0.25">
      <c r="B150" s="538" t="str">
        <f>IF(G14=1,"Please Note: The Program has Items Due No Later Than The First Day of Site Visit (FSV)","")</f>
        <v/>
      </c>
      <c r="C150" s="538"/>
      <c r="D150" s="538"/>
      <c r="E150" s="538"/>
      <c r="F150" s="538"/>
    </row>
    <row r="152" spans="2:6" s="459" customFormat="1" ht="65.25" customHeight="1" x14ac:dyDescent="0.25">
      <c r="B152" s="533" t="s">
        <v>1377</v>
      </c>
      <c r="C152" s="534"/>
      <c r="D152" s="534"/>
      <c r="E152" s="534"/>
      <c r="F152" s="535"/>
    </row>
    <row r="153" spans="2:6" s="458" customFormat="1" x14ac:dyDescent="0.25"/>
    <row r="154" spans="2:6" x14ac:dyDescent="0.25">
      <c r="E154" s="1" t="s">
        <v>289</v>
      </c>
      <c r="F154" s="52" t="s">
        <v>290</v>
      </c>
    </row>
    <row r="155" spans="2:6" x14ac:dyDescent="0.25">
      <c r="B155" s="1" t="s">
        <v>291</v>
      </c>
      <c r="E155" s="86"/>
      <c r="F155" s="87"/>
    </row>
    <row r="156" spans="2:6" x14ac:dyDescent="0.25">
      <c r="B156" s="1" t="s">
        <v>1221</v>
      </c>
      <c r="E156" s="86"/>
      <c r="F156" s="87"/>
    </row>
    <row r="158" spans="2:6" x14ac:dyDescent="0.25">
      <c r="B158" s="88" t="s">
        <v>292</v>
      </c>
      <c r="D158" s="89" t="s">
        <v>293</v>
      </c>
    </row>
    <row r="159" spans="2:6" x14ac:dyDescent="0.25">
      <c r="D159" s="90" t="s">
        <v>294</v>
      </c>
    </row>
    <row r="160" spans="2:6" x14ac:dyDescent="0.25">
      <c r="D160" s="223" t="s">
        <v>295</v>
      </c>
      <c r="E160" s="223"/>
      <c r="F160" s="223"/>
    </row>
    <row r="161" spans="4:4" x14ac:dyDescent="0.25">
      <c r="D161" s="89" t="s">
        <v>296</v>
      </c>
    </row>
  </sheetData>
  <sheetProtection algorithmName="SHA-512" hashValue="W48/3iEbTLk6eZl+xESaSJMJzrBPfCQXj9C8alhKQH8SQ2Ci2+9kVhGwUIG3BiG5WWQKAz8EmNw1NXNEdJqpAA==" saltValue="cQp0AgLsZSBSc0LTfP3fug==" spinCount="100000" sheet="1" formatRows="0" selectLockedCells="1"/>
  <customSheetViews>
    <customSheetView guid="{C17C9B4A-0866-4AA0-BC6D-B2274E9D30D3}" showPageBreaks="1" printArea="1">
      <selection sqref="A1:G148"/>
      <rowBreaks count="2" manualBreakCount="2">
        <brk id="49" max="6" man="1"/>
        <brk id="104" max="6" man="1"/>
      </rowBreaks>
      <colBreaks count="1" manualBreakCount="1">
        <brk id="7" max="147" man="1"/>
      </colBreaks>
      <pageMargins left="0.25" right="0.25" top="0.75" bottom="0.75" header="0.3" footer="0.3"/>
      <printOptions horizontalCentered="1"/>
      <pageSetup scale="75" fitToHeight="0" orientation="portrait" r:id="rId1"/>
    </customSheetView>
    <customSheetView guid="{6FDBC1BF-99FD-492F-9A38-B1FC9531BD14}" showPageBreaks="1" printArea="1" topLeftCell="E1">
      <selection activeCell="H12" sqref="H12:S47"/>
      <rowBreaks count="2" manualBreakCount="2">
        <brk id="49" max="6" man="1"/>
        <brk id="104" max="6" man="1"/>
      </rowBreaks>
      <colBreaks count="1" manualBreakCount="1">
        <brk id="7" max="147" man="1"/>
      </colBreaks>
      <pageMargins left="0.25" right="0.25" top="0.75" bottom="0.75" header="0.3" footer="0.3"/>
      <printOptions horizontalCentered="1"/>
      <pageSetup scale="75" fitToHeight="0" orientation="landscape" r:id="rId2"/>
    </customSheetView>
  </customSheetViews>
  <mergeCells count="153">
    <mergeCell ref="B152:F152"/>
    <mergeCell ref="B150:F150"/>
    <mergeCell ref="C9:F9"/>
    <mergeCell ref="C10:F10"/>
    <mergeCell ref="B9:B11"/>
    <mergeCell ref="E18:F18"/>
    <mergeCell ref="E23:F23"/>
    <mergeCell ref="E46:F46"/>
    <mergeCell ref="E47:F47"/>
    <mergeCell ref="E50:F50"/>
    <mergeCell ref="E48:F48"/>
    <mergeCell ref="E57:F57"/>
    <mergeCell ref="E59:F59"/>
    <mergeCell ref="E60:F60"/>
    <mergeCell ref="E64:F64"/>
    <mergeCell ref="E51:F51"/>
    <mergeCell ref="E53:F53"/>
    <mergeCell ref="E55:F55"/>
    <mergeCell ref="E54:F54"/>
    <mergeCell ref="E40:F40"/>
    <mergeCell ref="E44:F44"/>
    <mergeCell ref="E42:F42"/>
    <mergeCell ref="E38:F38"/>
    <mergeCell ref="E41:F41"/>
    <mergeCell ref="B19:C19"/>
    <mergeCell ref="B48:C48"/>
    <mergeCell ref="B20:C20"/>
    <mergeCell ref="C1:F2"/>
    <mergeCell ref="C3:F3"/>
    <mergeCell ref="H5:I5"/>
    <mergeCell ref="C6:F7"/>
    <mergeCell ref="B17:F17"/>
    <mergeCell ref="C8:D8"/>
    <mergeCell ref="C11:F11"/>
    <mergeCell ref="H15:J15"/>
    <mergeCell ref="H16:J16"/>
    <mergeCell ref="E16:F16"/>
    <mergeCell ref="B14:C14"/>
    <mergeCell ref="E14:F14"/>
    <mergeCell ref="E15:F15"/>
    <mergeCell ref="J3:K3"/>
    <mergeCell ref="B13:F13"/>
    <mergeCell ref="I44:L44"/>
    <mergeCell ref="I31:L31"/>
    <mergeCell ref="I34:L34"/>
    <mergeCell ref="I35:L35"/>
    <mergeCell ref="I36:L36"/>
    <mergeCell ref="I45:L45"/>
    <mergeCell ref="B148:C148"/>
    <mergeCell ref="E86:F86"/>
    <mergeCell ref="E87:F87"/>
    <mergeCell ref="E127:F127"/>
    <mergeCell ref="E93:F93"/>
    <mergeCell ref="E92:F92"/>
    <mergeCell ref="E94:F94"/>
    <mergeCell ref="E95:F95"/>
    <mergeCell ref="E103:F103"/>
    <mergeCell ref="E105:F105"/>
    <mergeCell ref="E106:F106"/>
    <mergeCell ref="E107:F107"/>
    <mergeCell ref="E108:F108"/>
    <mergeCell ref="E109:F109"/>
    <mergeCell ref="E124:F124"/>
    <mergeCell ref="E125:F125"/>
    <mergeCell ref="E112:F112"/>
    <mergeCell ref="E123:F123"/>
    <mergeCell ref="E115:F115"/>
    <mergeCell ref="E116:F116"/>
    <mergeCell ref="E117:F117"/>
    <mergeCell ref="B147:C147"/>
    <mergeCell ref="B91:F91"/>
    <mergeCell ref="D136:F136"/>
    <mergeCell ref="B140:F140"/>
    <mergeCell ref="B142:C142"/>
    <mergeCell ref="B143:C143"/>
    <mergeCell ref="B144:C144"/>
    <mergeCell ref="B145:C145"/>
    <mergeCell ref="B146:C146"/>
    <mergeCell ref="D134:F134"/>
    <mergeCell ref="E100:F100"/>
    <mergeCell ref="E102:F102"/>
    <mergeCell ref="E113:F113"/>
    <mergeCell ref="E114:F114"/>
    <mergeCell ref="E132:F132"/>
    <mergeCell ref="E126:F126"/>
    <mergeCell ref="E122:F122"/>
    <mergeCell ref="E118:F118"/>
    <mergeCell ref="E119:F119"/>
    <mergeCell ref="I56:L56"/>
    <mergeCell ref="B73:F73"/>
    <mergeCell ref="I73:L73"/>
    <mergeCell ref="B85:F85"/>
    <mergeCell ref="I87:L87"/>
    <mergeCell ref="E52:F52"/>
    <mergeCell ref="B98:F98"/>
    <mergeCell ref="B90:C90"/>
    <mergeCell ref="E96:F96"/>
    <mergeCell ref="E97:F97"/>
    <mergeCell ref="E69:F69"/>
    <mergeCell ref="B55:C55"/>
    <mergeCell ref="B56:F56"/>
    <mergeCell ref="E72:F72"/>
    <mergeCell ref="E89:F89"/>
    <mergeCell ref="E43:F43"/>
    <mergeCell ref="E110:F110"/>
    <mergeCell ref="E111:F111"/>
    <mergeCell ref="E68:F68"/>
    <mergeCell ref="E49:F49"/>
    <mergeCell ref="B45:F45"/>
    <mergeCell ref="E31:F31"/>
    <mergeCell ref="E35:F35"/>
    <mergeCell ref="E36:F36"/>
    <mergeCell ref="B86:C86"/>
    <mergeCell ref="B87:C87"/>
    <mergeCell ref="E34:F34"/>
    <mergeCell ref="B24:F24"/>
    <mergeCell ref="I39:L39"/>
    <mergeCell ref="E39:F39"/>
    <mergeCell ref="B37:F37"/>
    <mergeCell ref="I41:L41"/>
    <mergeCell ref="B27:C27"/>
    <mergeCell ref="I40:L40"/>
    <mergeCell ref="I38:L38"/>
    <mergeCell ref="I27:L27"/>
    <mergeCell ref="D25:F25"/>
    <mergeCell ref="B25:C25"/>
    <mergeCell ref="E27:F27"/>
    <mergeCell ref="E28:F28"/>
    <mergeCell ref="I37:L37"/>
    <mergeCell ref="B22:C22"/>
    <mergeCell ref="B21:C21"/>
    <mergeCell ref="B128:F128"/>
    <mergeCell ref="E129:F129"/>
    <mergeCell ref="B131:C131"/>
    <mergeCell ref="B130:C130"/>
    <mergeCell ref="B46:C46"/>
    <mergeCell ref="B77:C77"/>
    <mergeCell ref="E120:F120"/>
    <mergeCell ref="E121:F121"/>
    <mergeCell ref="E70:F70"/>
    <mergeCell ref="E71:F71"/>
    <mergeCell ref="B80:C80"/>
    <mergeCell ref="E78:F78"/>
    <mergeCell ref="E83:F83"/>
    <mergeCell ref="E77:F77"/>
    <mergeCell ref="B82:C82"/>
    <mergeCell ref="E82:F82"/>
    <mergeCell ref="B88:C88"/>
    <mergeCell ref="B89:C89"/>
    <mergeCell ref="B75:C75"/>
    <mergeCell ref="E65:F65"/>
    <mergeCell ref="E66:F66"/>
    <mergeCell ref="E67:F67"/>
  </mergeCells>
  <conditionalFormatting sqref="B34:B36">
    <cfRule type="expression" dxfId="1651" priority="1754">
      <formula>B34="N/A"</formula>
    </cfRule>
  </conditionalFormatting>
  <conditionalFormatting sqref="F12">
    <cfRule type="expression" dxfId="1650" priority="1756">
      <formula>#REF!="Not OK"</formula>
    </cfRule>
  </conditionalFormatting>
  <conditionalFormatting sqref="G15">
    <cfRule type="expression" dxfId="1649" priority="1757">
      <formula>#REF!="Not OK"</formula>
    </cfRule>
  </conditionalFormatting>
  <conditionalFormatting sqref="C34:C36">
    <cfRule type="expression" dxfId="1648" priority="1707">
      <formula>B34="N/A"</formula>
    </cfRule>
  </conditionalFormatting>
  <conditionalFormatting sqref="F142:F148">
    <cfRule type="expression" dxfId="1647" priority="1684">
      <formula>(OR($D142="No",$D142="Pending"))</formula>
    </cfRule>
  </conditionalFormatting>
  <conditionalFormatting sqref="C78">
    <cfRule type="expression" dxfId="1646" priority="1647">
      <formula>#REF!=""</formula>
    </cfRule>
    <cfRule type="expression" dxfId="1645" priority="1648">
      <formula>#REF!="N/A"</formula>
    </cfRule>
  </conditionalFormatting>
  <conditionalFormatting sqref="B78">
    <cfRule type="expression" dxfId="1644" priority="1649">
      <formula>B78="N/A"</formula>
    </cfRule>
  </conditionalFormatting>
  <conditionalFormatting sqref="C78">
    <cfRule type="expression" dxfId="1643" priority="1646">
      <formula>B78="N/A"</formula>
    </cfRule>
  </conditionalFormatting>
  <conditionalFormatting sqref="G16:G18">
    <cfRule type="expression" dxfId="1642" priority="2581">
      <formula>#REF!="Not OK"</formula>
    </cfRule>
  </conditionalFormatting>
  <conditionalFormatting sqref="L16">
    <cfRule type="expression" dxfId="1641" priority="2588">
      <formula>L15="Yes"</formula>
    </cfRule>
  </conditionalFormatting>
  <conditionalFormatting sqref="L17">
    <cfRule type="expression" dxfId="1640" priority="2589">
      <formula>AND(J14="Yes",L15&lt;&gt;"")</formula>
    </cfRule>
  </conditionalFormatting>
  <conditionalFormatting sqref="H23:L23 I131:L131">
    <cfRule type="expression" dxfId="1639" priority="1390">
      <formula>AND($L$17=$L$16,$L$16&gt;=1)</formula>
    </cfRule>
    <cfRule type="expression" dxfId="1638" priority="1604">
      <formula>$L$17-$L$16&gt;=1</formula>
    </cfRule>
  </conditionalFormatting>
  <conditionalFormatting sqref="I87:L87">
    <cfRule type="expression" dxfId="1637" priority="1599">
      <formula>$L$17-$L$16&gt;=6</formula>
    </cfRule>
  </conditionalFormatting>
  <conditionalFormatting sqref="I86:L86">
    <cfRule type="expression" dxfId="1636" priority="1598">
      <formula>$L$17-$L$16&gt;=7</formula>
    </cfRule>
  </conditionalFormatting>
  <conditionalFormatting sqref="I89:L89">
    <cfRule type="expression" dxfId="1635" priority="1597">
      <formula>$L$17-$L$16&gt;=8</formula>
    </cfRule>
  </conditionalFormatting>
  <conditionalFormatting sqref="I24:L24">
    <cfRule type="expression" dxfId="1634" priority="1596">
      <formula>$L$17-$L$16&gt;=9</formula>
    </cfRule>
  </conditionalFormatting>
  <conditionalFormatting sqref="I25:L25">
    <cfRule type="expression" dxfId="1633" priority="1595">
      <formula>$L$17-$L$16&gt;=10</formula>
    </cfRule>
  </conditionalFormatting>
  <conditionalFormatting sqref="I27:L27">
    <cfRule type="expression" dxfId="1632" priority="1593">
      <formula>$L$17-$L$16&gt;=12</formula>
    </cfRule>
  </conditionalFormatting>
  <conditionalFormatting sqref="M23">
    <cfRule type="expression" dxfId="1631" priority="1592">
      <formula>$L$17-$L$16&gt;=1</formula>
    </cfRule>
  </conditionalFormatting>
  <conditionalFormatting sqref="N23">
    <cfRule type="expression" dxfId="1630" priority="1591">
      <formula>$L$17-$L$16&gt;=1</formula>
    </cfRule>
  </conditionalFormatting>
  <conditionalFormatting sqref="O23:P23">
    <cfRule type="expression" dxfId="1629" priority="1590">
      <formula>$L$17-$L$16&gt;=1</formula>
    </cfRule>
  </conditionalFormatting>
  <conditionalFormatting sqref="M87">
    <cfRule type="expression" dxfId="1628" priority="1581">
      <formula>$L$17-$L$16&gt;=6</formula>
    </cfRule>
  </conditionalFormatting>
  <conditionalFormatting sqref="M86">
    <cfRule type="expression" dxfId="1627" priority="1580">
      <formula>$L$17-$L$16&gt;=7</formula>
    </cfRule>
  </conditionalFormatting>
  <conditionalFormatting sqref="M89">
    <cfRule type="expression" dxfId="1626" priority="1579">
      <formula>$L$17-$L$16&gt;=8</formula>
    </cfRule>
  </conditionalFormatting>
  <conditionalFormatting sqref="M24">
    <cfRule type="expression" dxfId="1625" priority="1578">
      <formula>$L$17-$L$16&gt;=9</formula>
    </cfRule>
  </conditionalFormatting>
  <conditionalFormatting sqref="M25">
    <cfRule type="expression" dxfId="1624" priority="1577">
      <formula>$L$17-$L$16&gt;=10</formula>
    </cfRule>
  </conditionalFormatting>
  <conditionalFormatting sqref="M27">
    <cfRule type="expression" dxfId="1623" priority="1575">
      <formula>$L$17-$L$16&gt;=12</formula>
    </cfRule>
  </conditionalFormatting>
  <conditionalFormatting sqref="N87">
    <cfRule type="expression" dxfId="1622" priority="1570">
      <formula>$L$17-$L$16&gt;=6</formula>
    </cfRule>
  </conditionalFormatting>
  <conditionalFormatting sqref="N86">
    <cfRule type="expression" dxfId="1621" priority="1569">
      <formula>$L$17-$L$16&gt;=7</formula>
    </cfRule>
  </conditionalFormatting>
  <conditionalFormatting sqref="N89">
    <cfRule type="expression" dxfId="1620" priority="1568">
      <formula>$L$17-$L$16&gt;=8</formula>
    </cfRule>
  </conditionalFormatting>
  <conditionalFormatting sqref="N24">
    <cfRule type="expression" dxfId="1619" priority="1567">
      <formula>$L$17-$L$16&gt;=9</formula>
    </cfRule>
  </conditionalFormatting>
  <conditionalFormatting sqref="N25">
    <cfRule type="expression" dxfId="1618" priority="1566">
      <formula>$L$17-$L$16&gt;=10</formula>
    </cfRule>
  </conditionalFormatting>
  <conditionalFormatting sqref="N27">
    <cfRule type="expression" dxfId="1617" priority="1564">
      <formula>$L$17-$L$16&gt;=12</formula>
    </cfRule>
  </conditionalFormatting>
  <conditionalFormatting sqref="O87">
    <cfRule type="expression" dxfId="1616" priority="1409">
      <formula>$O$87="No"</formula>
    </cfRule>
    <cfRule type="expression" dxfId="1615" priority="1559">
      <formula>$L$17-$L$16&gt;=6</formula>
    </cfRule>
  </conditionalFormatting>
  <conditionalFormatting sqref="O86">
    <cfRule type="expression" dxfId="1614" priority="1408">
      <formula>$O$86="No"</formula>
    </cfRule>
    <cfRule type="expression" dxfId="1613" priority="1558">
      <formula>$L$17-$L$16&gt;=7</formula>
    </cfRule>
  </conditionalFormatting>
  <conditionalFormatting sqref="O88:O89">
    <cfRule type="expression" dxfId="1612" priority="1407">
      <formula>$O$89="No"</formula>
    </cfRule>
    <cfRule type="expression" dxfId="1611" priority="1557">
      <formula>$L$17-$L$16&gt;=8</formula>
    </cfRule>
  </conditionalFormatting>
  <conditionalFormatting sqref="O24">
    <cfRule type="expression" dxfId="1610" priority="1406">
      <formula>$O$24="No"</formula>
    </cfRule>
    <cfRule type="expression" dxfId="1609" priority="1556">
      <formula>$L$17-$L$16&gt;=9</formula>
    </cfRule>
  </conditionalFormatting>
  <conditionalFormatting sqref="O25">
    <cfRule type="expression" dxfId="1608" priority="1405">
      <formula>$O$25="No"</formula>
    </cfRule>
    <cfRule type="expression" dxfId="1607" priority="1555">
      <formula>$L$17-$L$16&gt;=10</formula>
    </cfRule>
  </conditionalFormatting>
  <conditionalFormatting sqref="O27">
    <cfRule type="expression" dxfId="1606" priority="1403">
      <formula>$O$27="No"</formula>
    </cfRule>
    <cfRule type="expression" dxfId="1605" priority="1553">
      <formula>$L$17-$L$16&gt;=12</formula>
    </cfRule>
  </conditionalFormatting>
  <conditionalFormatting sqref="P87">
    <cfRule type="expression" dxfId="1604" priority="1397">
      <formula>$P$87="No"</formula>
    </cfRule>
    <cfRule type="expression" dxfId="1603" priority="1548">
      <formula>$L$17-$L$16&gt;=6</formula>
    </cfRule>
  </conditionalFormatting>
  <conditionalFormatting sqref="P86">
    <cfRule type="expression" dxfId="1602" priority="1396">
      <formula>$P$86="No"</formula>
    </cfRule>
    <cfRule type="expression" dxfId="1601" priority="1547">
      <formula>$L$17-$L$16&gt;=7</formula>
    </cfRule>
  </conditionalFormatting>
  <conditionalFormatting sqref="P88:P89">
    <cfRule type="expression" dxfId="1600" priority="1395">
      <formula>$P$89="No"</formula>
    </cfRule>
    <cfRule type="expression" dxfId="1599" priority="1546">
      <formula>$L$17-$L$16&gt;=8</formula>
    </cfRule>
  </conditionalFormatting>
  <conditionalFormatting sqref="P24">
    <cfRule type="expression" dxfId="1598" priority="1394">
      <formula>$P$24="No"</formula>
    </cfRule>
    <cfRule type="expression" dxfId="1597" priority="1545">
      <formula>$L$17-$L$16&gt;=9</formula>
    </cfRule>
  </conditionalFormatting>
  <conditionalFormatting sqref="P25">
    <cfRule type="expression" dxfId="1596" priority="1393">
      <formula>$P$25="No"</formula>
    </cfRule>
    <cfRule type="expression" dxfId="1595" priority="1544">
      <formula>$L$17-$L$16&gt;=10</formula>
    </cfRule>
  </conditionalFormatting>
  <conditionalFormatting sqref="P27">
    <cfRule type="expression" dxfId="1594" priority="1391">
      <formula>$P$27="No"</formula>
    </cfRule>
    <cfRule type="expression" dxfId="1593" priority="1542">
      <formula>$L$17-$L$16&gt;=12</formula>
    </cfRule>
  </conditionalFormatting>
  <conditionalFormatting sqref="I31:L33">
    <cfRule type="expression" dxfId="1592" priority="1538">
      <formula>$L$16&gt;=2</formula>
    </cfRule>
  </conditionalFormatting>
  <conditionalFormatting sqref="I34:L34">
    <cfRule type="expression" dxfId="1591" priority="1537">
      <formula>$L$16&gt;=3</formula>
    </cfRule>
  </conditionalFormatting>
  <conditionalFormatting sqref="I35:L35">
    <cfRule type="expression" dxfId="1590" priority="1536">
      <formula>$L$16&gt;=4</formula>
    </cfRule>
  </conditionalFormatting>
  <conditionalFormatting sqref="I36:L36">
    <cfRule type="expression" dxfId="1589" priority="1535">
      <formula>$L$16&gt;=5</formula>
    </cfRule>
  </conditionalFormatting>
  <conditionalFormatting sqref="I37:L38">
    <cfRule type="expression" dxfId="1588" priority="1534">
      <formula>$L$16&gt;=6</formula>
    </cfRule>
  </conditionalFormatting>
  <conditionalFormatting sqref="I39:L39">
    <cfRule type="expression" dxfId="1587" priority="1533">
      <formula>$L$16&gt;=7</formula>
    </cfRule>
  </conditionalFormatting>
  <conditionalFormatting sqref="I40:L40">
    <cfRule type="expression" dxfId="1586" priority="1532">
      <formula>$L$16&gt;=8</formula>
    </cfRule>
  </conditionalFormatting>
  <conditionalFormatting sqref="I38:L38">
    <cfRule type="expression" dxfId="1585" priority="1531">
      <formula>$L$16&gt;=9</formula>
    </cfRule>
  </conditionalFormatting>
  <conditionalFormatting sqref="I41:L41">
    <cfRule type="expression" dxfId="1584" priority="1530">
      <formula>$L$16&gt;=10</formula>
    </cfRule>
  </conditionalFormatting>
  <conditionalFormatting sqref="I44:L44">
    <cfRule type="expression" dxfId="1583" priority="1529">
      <formula>$L$16&gt;=11</formula>
    </cfRule>
  </conditionalFormatting>
  <conditionalFormatting sqref="I45:L45">
    <cfRule type="expression" dxfId="1582" priority="1528">
      <formula>$L$16&gt;=12</formula>
    </cfRule>
  </conditionalFormatting>
  <conditionalFormatting sqref="N31:N33">
    <cfRule type="expression" dxfId="1581" priority="1513">
      <formula>$L$16&gt;=2</formula>
    </cfRule>
  </conditionalFormatting>
  <conditionalFormatting sqref="N34">
    <cfRule type="expression" dxfId="1580" priority="1512">
      <formula>$L$16&gt;=3</formula>
    </cfRule>
  </conditionalFormatting>
  <conditionalFormatting sqref="N35">
    <cfRule type="expression" dxfId="1579" priority="1511">
      <formula>$L$16&gt;=4</formula>
    </cfRule>
  </conditionalFormatting>
  <conditionalFormatting sqref="N36">
    <cfRule type="expression" dxfId="1578" priority="1510">
      <formula>$L$16&gt;=5</formula>
    </cfRule>
  </conditionalFormatting>
  <conditionalFormatting sqref="N37:N38">
    <cfRule type="expression" dxfId="1577" priority="1509">
      <formula>$L$16&gt;=6</formula>
    </cfRule>
  </conditionalFormatting>
  <conditionalFormatting sqref="N39">
    <cfRule type="expression" dxfId="1576" priority="1508">
      <formula>$L$16&gt;=7</formula>
    </cfRule>
  </conditionalFormatting>
  <conditionalFormatting sqref="N40">
    <cfRule type="expression" dxfId="1575" priority="1507">
      <formula>$L$16&gt;=8</formula>
    </cfRule>
  </conditionalFormatting>
  <conditionalFormatting sqref="N38">
    <cfRule type="expression" dxfId="1574" priority="1506">
      <formula>$L$16&gt;=9</formula>
    </cfRule>
  </conditionalFormatting>
  <conditionalFormatting sqref="N41">
    <cfRule type="expression" dxfId="1573" priority="1505">
      <formula>$L$16&gt;=10</formula>
    </cfRule>
  </conditionalFormatting>
  <conditionalFormatting sqref="N44">
    <cfRule type="expression" dxfId="1572" priority="1504">
      <formula>$L$16&gt;=11</formula>
    </cfRule>
  </conditionalFormatting>
  <conditionalFormatting sqref="N45">
    <cfRule type="expression" dxfId="1571" priority="1503">
      <formula>$L$16&gt;=12</formula>
    </cfRule>
  </conditionalFormatting>
  <conditionalFormatting sqref="O31:O33 P32:W32">
    <cfRule type="expression" dxfId="1570" priority="1502">
      <formula>$O$31="No"</formula>
    </cfRule>
    <cfRule type="expression" dxfId="1569" priority="1539">
      <formula>$L$16&gt;=2</formula>
    </cfRule>
  </conditionalFormatting>
  <conditionalFormatting sqref="O34">
    <cfRule type="expression" dxfId="1568" priority="1389">
      <formula>$O$34="No"</formula>
    </cfRule>
    <cfRule type="expression" dxfId="1567" priority="1501">
      <formula>$L$16&gt;=3</formula>
    </cfRule>
  </conditionalFormatting>
  <conditionalFormatting sqref="O35">
    <cfRule type="expression" dxfId="1566" priority="1388">
      <formula>$O$35="No"</formula>
    </cfRule>
    <cfRule type="expression" dxfId="1565" priority="1500">
      <formula>$L$16&gt;=4</formula>
    </cfRule>
  </conditionalFormatting>
  <conditionalFormatting sqref="O36">
    <cfRule type="expression" dxfId="1564" priority="1387">
      <formula>$O$36="No"</formula>
    </cfRule>
    <cfRule type="expression" dxfId="1563" priority="1499">
      <formula>$L$16&gt;=5</formula>
    </cfRule>
  </conditionalFormatting>
  <conditionalFormatting sqref="O37:O38">
    <cfRule type="expression" dxfId="1562" priority="1386">
      <formula>$O$37="No"</formula>
    </cfRule>
    <cfRule type="expression" dxfId="1561" priority="1498">
      <formula>$L$16&gt;=6</formula>
    </cfRule>
  </conditionalFormatting>
  <conditionalFormatting sqref="O39">
    <cfRule type="expression" dxfId="1560" priority="1385">
      <formula>$O$39="No"</formula>
    </cfRule>
    <cfRule type="expression" dxfId="1559" priority="1497">
      <formula>$L$16&gt;=7</formula>
    </cfRule>
  </conditionalFormatting>
  <conditionalFormatting sqref="O40">
    <cfRule type="expression" dxfId="1558" priority="1384">
      <formula>$O$40="No"</formula>
    </cfRule>
    <cfRule type="expression" dxfId="1557" priority="1496">
      <formula>$L$16&gt;=8</formula>
    </cfRule>
  </conditionalFormatting>
  <conditionalFormatting sqref="O38">
    <cfRule type="expression" dxfId="1556" priority="1383">
      <formula>$O$38="No"</formula>
    </cfRule>
    <cfRule type="expression" dxfId="1555" priority="1495">
      <formula>$L$16&gt;=9</formula>
    </cfRule>
  </conditionalFormatting>
  <conditionalFormatting sqref="O41">
    <cfRule type="expression" dxfId="1554" priority="1382">
      <formula>$O$41="No"</formula>
    </cfRule>
    <cfRule type="expression" dxfId="1553" priority="1494">
      <formula>$L$16&gt;=10</formula>
    </cfRule>
  </conditionalFormatting>
  <conditionalFormatting sqref="O44">
    <cfRule type="expression" dxfId="1552" priority="1381">
      <formula>$O$44="No"</formula>
    </cfRule>
    <cfRule type="expression" dxfId="1551" priority="1493">
      <formula>$L$16&gt;=11</formula>
    </cfRule>
  </conditionalFormatting>
  <conditionalFormatting sqref="O45 O56 O73 O85">
    <cfRule type="expression" dxfId="1550" priority="1380">
      <formula>$O$45="No"</formula>
    </cfRule>
    <cfRule type="expression" dxfId="1549" priority="1492">
      <formula>$L$16&gt;=12</formula>
    </cfRule>
  </conditionalFormatting>
  <conditionalFormatting sqref="M30">
    <cfRule type="expression" dxfId="1548" priority="1479">
      <formula>$L$16&gt;=1</formula>
    </cfRule>
  </conditionalFormatting>
  <conditionalFormatting sqref="N30">
    <cfRule type="expression" dxfId="1547" priority="1478">
      <formula>$L$16&gt;=1</formula>
    </cfRule>
  </conditionalFormatting>
  <conditionalFormatting sqref="O30">
    <cfRule type="expression" dxfId="1546" priority="1477">
      <formula>$L$16&gt;=1</formula>
    </cfRule>
  </conditionalFormatting>
  <conditionalFormatting sqref="P30">
    <cfRule type="expression" dxfId="1545" priority="1476">
      <formula>$L$16&gt;=1</formula>
    </cfRule>
  </conditionalFormatting>
  <conditionalFormatting sqref="Q30">
    <cfRule type="expression" dxfId="1544" priority="1475">
      <formula>$L$16&gt;=1</formula>
    </cfRule>
  </conditionalFormatting>
  <conditionalFormatting sqref="R30">
    <cfRule type="expression" dxfId="1543" priority="1474">
      <formula>$L$16&gt;=1</formula>
    </cfRule>
  </conditionalFormatting>
  <conditionalFormatting sqref="Q31 Q33">
    <cfRule type="expression" dxfId="1542" priority="1366">
      <formula>$Q$31="No"</formula>
    </cfRule>
    <cfRule type="expression" dxfId="1541" priority="1472">
      <formula>$L$16&gt;=2</formula>
    </cfRule>
  </conditionalFormatting>
  <conditionalFormatting sqref="Q34">
    <cfRule type="expression" dxfId="1540" priority="1365">
      <formula>$Q$34="No"</formula>
    </cfRule>
    <cfRule type="expression" dxfId="1539" priority="1471">
      <formula>$L$16&gt;=3</formula>
    </cfRule>
  </conditionalFormatting>
  <conditionalFormatting sqref="Q35">
    <cfRule type="expression" dxfId="1538" priority="1364">
      <formula>$Q$35="No"</formula>
    </cfRule>
    <cfRule type="expression" dxfId="1537" priority="1470">
      <formula>$L$16&gt;=4</formula>
    </cfRule>
  </conditionalFormatting>
  <conditionalFormatting sqref="Q36">
    <cfRule type="expression" dxfId="1536" priority="1363">
      <formula>$Q$36="No"</formula>
    </cfRule>
    <cfRule type="expression" dxfId="1535" priority="1469">
      <formula>$L$16&gt;=5</formula>
    </cfRule>
  </conditionalFormatting>
  <conditionalFormatting sqref="Q37:Q38">
    <cfRule type="expression" dxfId="1534" priority="1362">
      <formula>$Q$37="No"</formula>
    </cfRule>
    <cfRule type="expression" dxfId="1533" priority="1468">
      <formula>$L$16&gt;=6</formula>
    </cfRule>
  </conditionalFormatting>
  <conditionalFormatting sqref="Q39">
    <cfRule type="expression" dxfId="1532" priority="1361">
      <formula>$Q$39="No"</formula>
    </cfRule>
    <cfRule type="expression" dxfId="1531" priority="1467">
      <formula>$L$16&gt;=7</formula>
    </cfRule>
  </conditionalFormatting>
  <conditionalFormatting sqref="Q40">
    <cfRule type="expression" dxfId="1530" priority="1360">
      <formula>$Q$40="No"</formula>
    </cfRule>
    <cfRule type="expression" dxfId="1529" priority="1466">
      <formula>$L$16&gt;=8</formula>
    </cfRule>
  </conditionalFormatting>
  <conditionalFormatting sqref="Q38">
    <cfRule type="expression" dxfId="1528" priority="1359">
      <formula>$Q$38="No"</formula>
    </cfRule>
    <cfRule type="expression" dxfId="1527" priority="1465">
      <formula>$L$16&gt;=9</formula>
    </cfRule>
  </conditionalFormatting>
  <conditionalFormatting sqref="Q41">
    <cfRule type="expression" dxfId="1526" priority="1358">
      <formula>$Q$41="No"</formula>
    </cfRule>
    <cfRule type="expression" dxfId="1525" priority="1464">
      <formula>$L$16&gt;=10</formula>
    </cfRule>
  </conditionalFormatting>
  <conditionalFormatting sqref="Q44">
    <cfRule type="expression" dxfId="1524" priority="1357">
      <formula>$Q$44="No"</formula>
    </cfRule>
    <cfRule type="expression" dxfId="1523" priority="1463">
      <formula>$L$16&gt;=11</formula>
    </cfRule>
  </conditionalFormatting>
  <conditionalFormatting sqref="Q45 Q56 Q73 Q85">
    <cfRule type="expression" dxfId="1522" priority="1356">
      <formula>$Q$45="No"</formula>
    </cfRule>
    <cfRule type="expression" dxfId="1521" priority="1462">
      <formula>$L$16&gt;=12</formula>
    </cfRule>
  </conditionalFormatting>
  <conditionalFormatting sqref="M31:M33">
    <cfRule type="expression" dxfId="1520" priority="1449">
      <formula>$L$16&gt;=2</formula>
    </cfRule>
  </conditionalFormatting>
  <conditionalFormatting sqref="M34">
    <cfRule type="expression" dxfId="1519" priority="1447">
      <formula>$L$16&gt;=3</formula>
    </cfRule>
  </conditionalFormatting>
  <conditionalFormatting sqref="M35">
    <cfRule type="expression" dxfId="1518" priority="1446">
      <formula>$L$16&gt;=4</formula>
    </cfRule>
  </conditionalFormatting>
  <conditionalFormatting sqref="M36">
    <cfRule type="expression" dxfId="1517" priority="1445">
      <formula>$L$16&gt;=5</formula>
    </cfRule>
  </conditionalFormatting>
  <conditionalFormatting sqref="M37:M38">
    <cfRule type="expression" dxfId="1516" priority="1444">
      <formula>$L$16&gt;=6</formula>
    </cfRule>
  </conditionalFormatting>
  <conditionalFormatting sqref="M39">
    <cfRule type="expression" dxfId="1515" priority="1443">
      <formula>$L$16&gt;=7</formula>
    </cfRule>
  </conditionalFormatting>
  <conditionalFormatting sqref="M40">
    <cfRule type="expression" dxfId="1514" priority="1442">
      <formula>$L$16&gt;=8</formula>
    </cfRule>
  </conditionalFormatting>
  <conditionalFormatting sqref="M38">
    <cfRule type="expression" dxfId="1513" priority="1441">
      <formula>$L$16&gt;=9</formula>
    </cfRule>
  </conditionalFormatting>
  <conditionalFormatting sqref="M41">
    <cfRule type="expression" dxfId="1512" priority="1440">
      <formula>$L$16&gt;=10</formula>
    </cfRule>
  </conditionalFormatting>
  <conditionalFormatting sqref="M44">
    <cfRule type="expression" dxfId="1511" priority="1439">
      <formula>$L$16&gt;=11</formula>
    </cfRule>
  </conditionalFormatting>
  <conditionalFormatting sqref="M45">
    <cfRule type="expression" dxfId="1510" priority="1438">
      <formula>$L$16&gt;=12</formula>
    </cfRule>
  </conditionalFormatting>
  <conditionalFormatting sqref="P31 P33">
    <cfRule type="expression" dxfId="1509" priority="1378">
      <formula>$P$31="No"</formula>
    </cfRule>
    <cfRule type="expression" dxfId="1508" priority="1435">
      <formula>$L$16&gt;=2</formula>
    </cfRule>
  </conditionalFormatting>
  <conditionalFormatting sqref="P34">
    <cfRule type="expression" dxfId="1507" priority="1377">
      <formula>$P$34="No"</formula>
    </cfRule>
    <cfRule type="expression" dxfId="1506" priority="1434">
      <formula>$L$16&gt;=3</formula>
    </cfRule>
  </conditionalFormatting>
  <conditionalFormatting sqref="P35">
    <cfRule type="expression" dxfId="1505" priority="1376">
      <formula>$P$35="No"</formula>
    </cfRule>
    <cfRule type="expression" dxfId="1504" priority="1433">
      <formula>$L$16&gt;=4</formula>
    </cfRule>
  </conditionalFormatting>
  <conditionalFormatting sqref="P36">
    <cfRule type="expression" dxfId="1503" priority="1375">
      <formula>$P$36="No"</formula>
    </cfRule>
    <cfRule type="expression" dxfId="1502" priority="1432">
      <formula>$L$16&gt;=5</formula>
    </cfRule>
  </conditionalFormatting>
  <conditionalFormatting sqref="P37:P38">
    <cfRule type="expression" dxfId="1501" priority="1374">
      <formula>$P$37="No"</formula>
    </cfRule>
    <cfRule type="expression" dxfId="1500" priority="1431">
      <formula>$L$16&gt;=6</formula>
    </cfRule>
  </conditionalFormatting>
  <conditionalFormatting sqref="P39">
    <cfRule type="expression" dxfId="1499" priority="1373">
      <formula>$P$39="No"</formula>
    </cfRule>
    <cfRule type="expression" dxfId="1498" priority="1430">
      <formula>$L$16&gt;=7</formula>
    </cfRule>
  </conditionalFormatting>
  <conditionalFormatting sqref="P40">
    <cfRule type="expression" dxfId="1497" priority="1372">
      <formula>$P$40="No"</formula>
    </cfRule>
    <cfRule type="expression" dxfId="1496" priority="1429">
      <formula>$L$16&gt;=8</formula>
    </cfRule>
  </conditionalFormatting>
  <conditionalFormatting sqref="P38">
    <cfRule type="expression" dxfId="1495" priority="1371">
      <formula>$P$38="No"</formula>
    </cfRule>
    <cfRule type="expression" dxfId="1494" priority="1428">
      <formula>$L$16&gt;=9</formula>
    </cfRule>
  </conditionalFormatting>
  <conditionalFormatting sqref="P41">
    <cfRule type="expression" dxfId="1493" priority="1370">
      <formula>$P$41="No"</formula>
    </cfRule>
    <cfRule type="expression" dxfId="1492" priority="1427">
      <formula>$L$16&gt;=10</formula>
    </cfRule>
  </conditionalFormatting>
  <conditionalFormatting sqref="P44">
    <cfRule type="expression" dxfId="1491" priority="1369">
      <formula>$P$44="No"</formula>
    </cfRule>
    <cfRule type="expression" dxfId="1490" priority="1426">
      <formula>$L$16&gt;=11</formula>
    </cfRule>
  </conditionalFormatting>
  <conditionalFormatting sqref="P45 P56 P73 P85">
    <cfRule type="expression" dxfId="1489" priority="1368">
      <formula>$P$45="No"</formula>
    </cfRule>
    <cfRule type="expression" dxfId="1488" priority="1425">
      <formula>$L$16&gt;=12</formula>
    </cfRule>
  </conditionalFormatting>
  <conditionalFormatting sqref="R31 R33">
    <cfRule type="expression" dxfId="1487" priority="1354">
      <formula>$R$31="No"</formula>
    </cfRule>
    <cfRule type="expression" dxfId="1486" priority="1424">
      <formula>$L$16&gt;=2</formula>
    </cfRule>
  </conditionalFormatting>
  <conditionalFormatting sqref="R34">
    <cfRule type="expression" dxfId="1485" priority="1353">
      <formula>$R$34="No"</formula>
    </cfRule>
    <cfRule type="expression" dxfId="1484" priority="1423">
      <formula>$L$16&gt;=3</formula>
    </cfRule>
  </conditionalFormatting>
  <conditionalFormatting sqref="R35">
    <cfRule type="expression" dxfId="1483" priority="1352">
      <formula>$R$35="No"</formula>
    </cfRule>
    <cfRule type="expression" dxfId="1482" priority="1422">
      <formula>$L$16&gt;=4</formula>
    </cfRule>
  </conditionalFormatting>
  <conditionalFormatting sqref="R36">
    <cfRule type="expression" dxfId="1481" priority="1351">
      <formula>$R$36="No"</formula>
    </cfRule>
    <cfRule type="expression" dxfId="1480" priority="1421">
      <formula>$L$16&gt;=5</formula>
    </cfRule>
  </conditionalFormatting>
  <conditionalFormatting sqref="R37:R38">
    <cfRule type="expression" dxfId="1479" priority="1350">
      <formula>$R$37="No"</formula>
    </cfRule>
    <cfRule type="expression" dxfId="1478" priority="1420">
      <formula>$L$16&gt;=6</formula>
    </cfRule>
  </conditionalFormatting>
  <conditionalFormatting sqref="R39">
    <cfRule type="expression" dxfId="1477" priority="1349">
      <formula>$R$39="No"</formula>
    </cfRule>
    <cfRule type="expression" dxfId="1476" priority="1419">
      <formula>$L$16&gt;=7</formula>
    </cfRule>
  </conditionalFormatting>
  <conditionalFormatting sqref="R40">
    <cfRule type="expression" dxfId="1475" priority="1348">
      <formula>$R$40="No"</formula>
    </cfRule>
    <cfRule type="expression" dxfId="1474" priority="1418">
      <formula>$L$16&gt;=8</formula>
    </cfRule>
  </conditionalFormatting>
  <conditionalFormatting sqref="R38">
    <cfRule type="expression" dxfId="1473" priority="1347">
      <formula>$R$38="No"</formula>
    </cfRule>
    <cfRule type="expression" dxfId="1472" priority="1417">
      <formula>$L$16&gt;=9</formula>
    </cfRule>
  </conditionalFormatting>
  <conditionalFormatting sqref="R41">
    <cfRule type="expression" dxfId="1471" priority="1346">
      <formula>$R$41="No"</formula>
    </cfRule>
    <cfRule type="expression" dxfId="1470" priority="1416">
      <formula>$L$16&gt;=10</formula>
    </cfRule>
  </conditionalFormatting>
  <conditionalFormatting sqref="R44">
    <cfRule type="expression" dxfId="1469" priority="1345">
      <formula>$R$44="No"</formula>
    </cfRule>
    <cfRule type="expression" dxfId="1468" priority="1415">
      <formula>$L$16&gt;=11</formula>
    </cfRule>
  </conditionalFormatting>
  <conditionalFormatting sqref="R45 R56 R73 R85">
    <cfRule type="expression" dxfId="1467" priority="1344">
      <formula>$R$45="No"</formula>
    </cfRule>
    <cfRule type="expression" dxfId="1466" priority="1414">
      <formula>$L$16&gt;=12</formula>
    </cfRule>
  </conditionalFormatting>
  <conditionalFormatting sqref="L15">
    <cfRule type="expression" dxfId="1465" priority="2631">
      <formula>#REF!="Yes"</formula>
    </cfRule>
  </conditionalFormatting>
  <conditionalFormatting sqref="I88:L88">
    <cfRule type="expression" dxfId="1464" priority="1321">
      <formula>$L$17-$L$16&gt;=8</formula>
    </cfRule>
  </conditionalFormatting>
  <conditionalFormatting sqref="M88">
    <cfRule type="expression" dxfId="1463" priority="1320">
      <formula>$L$17-$L$16&gt;=8</formula>
    </cfRule>
  </conditionalFormatting>
  <conditionalFormatting sqref="N88">
    <cfRule type="expression" dxfId="1462" priority="1319">
      <formula>$L$17-$L$16&gt;=8</formula>
    </cfRule>
  </conditionalFormatting>
  <conditionalFormatting sqref="I56:L56">
    <cfRule type="expression" dxfId="1461" priority="1270">
      <formula>$L$16&gt;=12</formula>
    </cfRule>
  </conditionalFormatting>
  <conditionalFormatting sqref="N56">
    <cfRule type="expression" dxfId="1460" priority="1269">
      <formula>$L$16&gt;=12</formula>
    </cfRule>
  </conditionalFormatting>
  <conditionalFormatting sqref="M56">
    <cfRule type="expression" dxfId="1459" priority="1266">
      <formula>$L$16&gt;=12</formula>
    </cfRule>
  </conditionalFormatting>
  <conditionalFormatting sqref="I73:L73">
    <cfRule type="expression" dxfId="1458" priority="1259">
      <formula>$L$16&gt;=12</formula>
    </cfRule>
  </conditionalFormatting>
  <conditionalFormatting sqref="N73">
    <cfRule type="expression" dxfId="1457" priority="1258">
      <formula>$L$16&gt;=12</formula>
    </cfRule>
  </conditionalFormatting>
  <conditionalFormatting sqref="M73">
    <cfRule type="expression" dxfId="1456" priority="1255">
      <formula>$L$16&gt;=12</formula>
    </cfRule>
  </conditionalFormatting>
  <conditionalFormatting sqref="I85:L85">
    <cfRule type="expression" dxfId="1455" priority="1248">
      <formula>$L$16&gt;=12</formula>
    </cfRule>
  </conditionalFormatting>
  <conditionalFormatting sqref="N85">
    <cfRule type="expression" dxfId="1454" priority="1247">
      <formula>$L$16&gt;=12</formula>
    </cfRule>
  </conditionalFormatting>
  <conditionalFormatting sqref="M85">
    <cfRule type="expression" dxfId="1453" priority="1244">
      <formula>$L$16&gt;=12</formula>
    </cfRule>
  </conditionalFormatting>
  <conditionalFormatting sqref="D15:F15">
    <cfRule type="expression" dxfId="1452" priority="1219">
      <formula>$D15="FSV Item"</formula>
    </cfRule>
    <cfRule type="expression" dxfId="1451" priority="1220">
      <formula>$D15="SVT Review"</formula>
    </cfRule>
    <cfRule type="expression" dxfId="1450" priority="1221">
      <formula>$D15="Complete"</formula>
    </cfRule>
  </conditionalFormatting>
  <conditionalFormatting sqref="H19:L19">
    <cfRule type="expression" dxfId="1449" priority="1202">
      <formula>AND($L$17=$L$16,$L$16&gt;=1)</formula>
    </cfRule>
    <cfRule type="expression" dxfId="1448" priority="1206">
      <formula>$L$17-$L$16&gt;=1</formula>
    </cfRule>
  </conditionalFormatting>
  <conditionalFormatting sqref="M19">
    <cfRule type="expression" dxfId="1447" priority="1205">
      <formula>$L$17-$L$16&gt;=1</formula>
    </cfRule>
  </conditionalFormatting>
  <conditionalFormatting sqref="N19">
    <cfRule type="expression" dxfId="1446" priority="1204">
      <formula>$L$17-$L$16&gt;=1</formula>
    </cfRule>
  </conditionalFormatting>
  <conditionalFormatting sqref="O19:P19">
    <cfRule type="expression" dxfId="1445" priority="1203">
      <formula>$L$17-$L$16&gt;=1</formula>
    </cfRule>
  </conditionalFormatting>
  <conditionalFormatting sqref="H20:L20">
    <cfRule type="expression" dxfId="1444" priority="1194">
      <formula>AND($L$17=$L$16,$L$16&gt;=1)</formula>
    </cfRule>
    <cfRule type="expression" dxfId="1443" priority="1198">
      <formula>$L$17-$L$16&gt;=1</formula>
    </cfRule>
  </conditionalFormatting>
  <conditionalFormatting sqref="M20">
    <cfRule type="expression" dxfId="1442" priority="1197">
      <formula>$L$17-$L$16&gt;=1</formula>
    </cfRule>
  </conditionalFormatting>
  <conditionalFormatting sqref="N20">
    <cfRule type="expression" dxfId="1441" priority="1196">
      <formula>$L$17-$L$16&gt;=1</formula>
    </cfRule>
  </conditionalFormatting>
  <conditionalFormatting sqref="O20:P20">
    <cfRule type="expression" dxfId="1440" priority="1195">
      <formula>$L$17-$L$16&gt;=1</formula>
    </cfRule>
  </conditionalFormatting>
  <conditionalFormatting sqref="D26:F26">
    <cfRule type="expression" dxfId="1439" priority="680">
      <formula>OR(AND($D26="N/A",$E26="Please Select"),AND($D26="N/A",$E26="N/A"))</formula>
    </cfRule>
    <cfRule type="expression" dxfId="1438" priority="1150">
      <formula>AND($D26="FSV Item",$E26&lt;&gt;"Please Select")</formula>
    </cfRule>
    <cfRule type="expression" dxfId="1437" priority="1151">
      <formula>AND($D26="SVT Review",$E26&lt;&gt;"Please Select")</formula>
    </cfRule>
    <cfRule type="expression" dxfId="1436" priority="1152">
      <formula>AND($D26="Complete",$E26&lt;&gt;"Please Select")</formula>
    </cfRule>
  </conditionalFormatting>
  <conditionalFormatting sqref="D15:F15">
    <cfRule type="expression" dxfId="1435" priority="946">
      <formula>$D15="N/A"</formula>
    </cfRule>
  </conditionalFormatting>
  <conditionalFormatting sqref="B43">
    <cfRule type="expression" dxfId="1434" priority="655">
      <formula>B34="N/A"</formula>
    </cfRule>
  </conditionalFormatting>
  <conditionalFormatting sqref="C43">
    <cfRule type="expression" dxfId="1433" priority="654">
      <formula>B34="N/A"</formula>
    </cfRule>
  </conditionalFormatting>
  <conditionalFormatting sqref="D142">
    <cfRule type="expression" dxfId="1432" priority="589">
      <formula>$D142="Yes"</formula>
    </cfRule>
  </conditionalFormatting>
  <conditionalFormatting sqref="D142 F142:F148">
    <cfRule type="expression" dxfId="1431" priority="587">
      <formula>$D142="No"</formula>
    </cfRule>
    <cfRule type="expression" dxfId="1430" priority="588">
      <formula>$D142="Pending"</formula>
    </cfRule>
  </conditionalFormatting>
  <conditionalFormatting sqref="C83">
    <cfRule type="expression" dxfId="1429" priority="544">
      <formula>#REF!=""</formula>
    </cfRule>
    <cfRule type="expression" dxfId="1428" priority="545">
      <formula>#REF!="N/A"</formula>
    </cfRule>
  </conditionalFormatting>
  <conditionalFormatting sqref="B83">
    <cfRule type="expression" dxfId="1427" priority="546">
      <formula>B83="N/A"</formula>
    </cfRule>
  </conditionalFormatting>
  <conditionalFormatting sqref="C83">
    <cfRule type="expression" dxfId="1426" priority="543">
      <formula>B83="N/A"</formula>
    </cfRule>
  </conditionalFormatting>
  <conditionalFormatting sqref="H90:L90">
    <cfRule type="expression" dxfId="1425" priority="509">
      <formula>AND($L$17=$L$16,$L$16&gt;=1)</formula>
    </cfRule>
    <cfRule type="expression" dxfId="1424" priority="513">
      <formula>$L$17-$L$16&gt;=1</formula>
    </cfRule>
  </conditionalFormatting>
  <conditionalFormatting sqref="M90">
    <cfRule type="expression" dxfId="1423" priority="512">
      <formula>$L$17-$L$16&gt;=1</formula>
    </cfRule>
  </conditionalFormatting>
  <conditionalFormatting sqref="N90">
    <cfRule type="expression" dxfId="1422" priority="511">
      <formula>$L$17-$L$16&gt;=1</formula>
    </cfRule>
  </conditionalFormatting>
  <conditionalFormatting sqref="O90:P90">
    <cfRule type="expression" dxfId="1421" priority="510">
      <formula>$L$17-$L$16&gt;=1</formula>
    </cfRule>
  </conditionalFormatting>
  <conditionalFormatting sqref="B150">
    <cfRule type="expression" dxfId="1420" priority="4742">
      <formula>B150&lt;&gt;""</formula>
    </cfRule>
  </conditionalFormatting>
  <conditionalFormatting sqref="D143:D148">
    <cfRule type="expression" dxfId="1419" priority="508">
      <formula>$D143="Yes"</formula>
    </cfRule>
  </conditionalFormatting>
  <conditionalFormatting sqref="D143:D148">
    <cfRule type="expression" dxfId="1418" priority="506">
      <formula>$D143="No"</formula>
    </cfRule>
    <cfRule type="expression" dxfId="1417" priority="507">
      <formula>$D143="Pending"</formula>
    </cfRule>
  </conditionalFormatting>
  <conditionalFormatting sqref="H21:L21">
    <cfRule type="expression" dxfId="1416" priority="501">
      <formula>AND($L$17=$L$16,$L$16&gt;=1)</formula>
    </cfRule>
    <cfRule type="expression" dxfId="1415" priority="505">
      <formula>$L$17-$L$16&gt;=1</formula>
    </cfRule>
  </conditionalFormatting>
  <conditionalFormatting sqref="M21">
    <cfRule type="expression" dxfId="1414" priority="504">
      <formula>$L$17-$L$16&gt;=1</formula>
    </cfRule>
  </conditionalFormatting>
  <conditionalFormatting sqref="N21">
    <cfRule type="expression" dxfId="1413" priority="503">
      <formula>$L$17-$L$16&gt;=1</formula>
    </cfRule>
  </conditionalFormatting>
  <conditionalFormatting sqref="O21:P21">
    <cfRule type="expression" dxfId="1412" priority="502">
      <formula>$L$17-$L$16&gt;=1</formula>
    </cfRule>
  </conditionalFormatting>
  <conditionalFormatting sqref="I129:L129">
    <cfRule type="expression" dxfId="1411" priority="499">
      <formula>$L$17-$L$16&gt;=7</formula>
    </cfRule>
  </conditionalFormatting>
  <conditionalFormatting sqref="M129">
    <cfRule type="expression" dxfId="1410" priority="496">
      <formula>$L$17-$L$16&gt;=7</formula>
    </cfRule>
  </conditionalFormatting>
  <conditionalFormatting sqref="N129">
    <cfRule type="expression" dxfId="1409" priority="493">
      <formula>$L$17-$L$16&gt;=7</formula>
    </cfRule>
  </conditionalFormatting>
  <conditionalFormatting sqref="O129">
    <cfRule type="expression" dxfId="1408" priority="480">
      <formula>$O$86="No"</formula>
    </cfRule>
    <cfRule type="expression" dxfId="1407" priority="490">
      <formula>$L$17-$L$16&gt;=7</formula>
    </cfRule>
  </conditionalFormatting>
  <conditionalFormatting sqref="P129">
    <cfRule type="expression" dxfId="1406" priority="477">
      <formula>$P$86="No"</formula>
    </cfRule>
    <cfRule type="expression" dxfId="1405" priority="487">
      <formula>$L$17-$L$16&gt;=7</formula>
    </cfRule>
  </conditionalFormatting>
  <conditionalFormatting sqref="O128">
    <cfRule type="expression" dxfId="1404" priority="475">
      <formula>$O$45="No"</formula>
    </cfRule>
    <cfRule type="expression" dxfId="1403" priority="485">
      <formula>$L$16&gt;=12</formula>
    </cfRule>
  </conditionalFormatting>
  <conditionalFormatting sqref="Q128">
    <cfRule type="expression" dxfId="1402" priority="473">
      <formula>$Q$45="No"</formula>
    </cfRule>
    <cfRule type="expression" dxfId="1401" priority="484">
      <formula>$L$16&gt;=12</formula>
    </cfRule>
  </conditionalFormatting>
  <conditionalFormatting sqref="P128">
    <cfRule type="expression" dxfId="1400" priority="474">
      <formula>$P$45="No"</formula>
    </cfRule>
    <cfRule type="expression" dxfId="1399" priority="483">
      <formula>$L$16&gt;=12</formula>
    </cfRule>
  </conditionalFormatting>
  <conditionalFormatting sqref="R128">
    <cfRule type="expression" dxfId="1398" priority="472">
      <formula>$R$45="No"</formula>
    </cfRule>
    <cfRule type="expression" dxfId="1397" priority="482">
      <formula>$L$16&gt;=12</formula>
    </cfRule>
  </conditionalFormatting>
  <conditionalFormatting sqref="I128:L128">
    <cfRule type="expression" dxfId="1396" priority="468">
      <formula>$L$16&gt;=12</formula>
    </cfRule>
  </conditionalFormatting>
  <conditionalFormatting sqref="N128">
    <cfRule type="expression" dxfId="1395" priority="467">
      <formula>$L$16&gt;=12</formula>
    </cfRule>
  </conditionalFormatting>
  <conditionalFormatting sqref="M128">
    <cfRule type="expression" dxfId="1394" priority="466">
      <formula>$L$16&gt;=12</formula>
    </cfRule>
  </conditionalFormatting>
  <conditionalFormatting sqref="H130:L130">
    <cfRule type="expression" dxfId="1393" priority="440">
      <formula>AND($L$17=$L$16,$L$16&gt;=1)</formula>
    </cfRule>
    <cfRule type="expression" dxfId="1392" priority="444">
      <formula>$L$17-$L$16&gt;=1</formula>
    </cfRule>
  </conditionalFormatting>
  <conditionalFormatting sqref="M130:M131">
    <cfRule type="expression" dxfId="1391" priority="443">
      <formula>$L$17-$L$16&gt;=1</formula>
    </cfRule>
  </conditionalFormatting>
  <conditionalFormatting sqref="N130:N131">
    <cfRule type="expression" dxfId="1390" priority="442">
      <formula>$L$17-$L$16&gt;=1</formula>
    </cfRule>
  </conditionalFormatting>
  <conditionalFormatting sqref="O130:P131">
    <cfRule type="expression" dxfId="1389" priority="441">
      <formula>$L$17-$L$16&gt;=1</formula>
    </cfRule>
  </conditionalFormatting>
  <conditionalFormatting sqref="H131">
    <cfRule type="expression" dxfId="1388" priority="435">
      <formula>AND($L$17=$L$16,$L$16&gt;=1)</formula>
    </cfRule>
    <cfRule type="expression" dxfId="1387" priority="439">
      <formula>$L$17-$L$16&gt;=1</formula>
    </cfRule>
  </conditionalFormatting>
  <conditionalFormatting sqref="D16:F16">
    <cfRule type="expression" dxfId="1386" priority="428">
      <formula>$D16="FSV Item"</formula>
    </cfRule>
    <cfRule type="expression" dxfId="1385" priority="429">
      <formula>$D16="SVT Review"</formula>
    </cfRule>
    <cfRule type="expression" dxfId="1384" priority="430">
      <formula>$D16="Complete"</formula>
    </cfRule>
  </conditionalFormatting>
  <conditionalFormatting sqref="D16:F16">
    <cfRule type="expression" dxfId="1383" priority="427">
      <formula>$D16="N/A"</formula>
    </cfRule>
  </conditionalFormatting>
  <conditionalFormatting sqref="D18:F18">
    <cfRule type="expression" dxfId="1382" priority="424">
      <formula>$D18="FSV Item"</formula>
    </cfRule>
    <cfRule type="expression" dxfId="1381" priority="425">
      <formula>$D18="SVT Review"</formula>
    </cfRule>
    <cfRule type="expression" dxfId="1380" priority="426">
      <formula>$D18="Complete"</formula>
    </cfRule>
  </conditionalFormatting>
  <conditionalFormatting sqref="D18:F18">
    <cfRule type="expression" dxfId="1379" priority="423">
      <formula>$D18="N/A"</formula>
    </cfRule>
  </conditionalFormatting>
  <conditionalFormatting sqref="D23:F23">
    <cfRule type="expression" dxfId="1378" priority="420">
      <formula>$D23="FSV Item"</formula>
    </cfRule>
    <cfRule type="expression" dxfId="1377" priority="421">
      <formula>$D23="SVT Review"</formula>
    </cfRule>
    <cfRule type="expression" dxfId="1376" priority="422">
      <formula>$D23="Complete"</formula>
    </cfRule>
  </conditionalFormatting>
  <conditionalFormatting sqref="D23:F23">
    <cfRule type="expression" dxfId="1375" priority="419">
      <formula>$D23="N/A"</formula>
    </cfRule>
  </conditionalFormatting>
  <conditionalFormatting sqref="D27:F27">
    <cfRule type="expression" dxfId="1374" priority="416">
      <formula>$D27="FSV Item"</formula>
    </cfRule>
    <cfRule type="expression" dxfId="1373" priority="417">
      <formula>$D27="SVT Review"</formula>
    </cfRule>
    <cfRule type="expression" dxfId="1372" priority="418">
      <formula>$D27="Complete"</formula>
    </cfRule>
  </conditionalFormatting>
  <conditionalFormatting sqref="D27:F27">
    <cfRule type="expression" dxfId="1371" priority="415">
      <formula>$D27="N/A"</formula>
    </cfRule>
  </conditionalFormatting>
  <conditionalFormatting sqref="D28:F28">
    <cfRule type="expression" dxfId="1370" priority="412">
      <formula>$D28="FSV Item"</formula>
    </cfRule>
    <cfRule type="expression" dxfId="1369" priority="413">
      <formula>$D28="SVT Review"</formula>
    </cfRule>
    <cfRule type="expression" dxfId="1368" priority="414">
      <formula>$D28="Complete"</formula>
    </cfRule>
  </conditionalFormatting>
  <conditionalFormatting sqref="D28:F28">
    <cfRule type="expression" dxfId="1367" priority="411">
      <formula>$D28="N/A"</formula>
    </cfRule>
  </conditionalFormatting>
  <conditionalFormatting sqref="D29:F29">
    <cfRule type="expression" dxfId="1366" priority="403">
      <formula>OR(AND($D29="N/A",$E29="Please Select"),AND($D29="N/A",$E29="N/A"))</formula>
    </cfRule>
    <cfRule type="expression" dxfId="1365" priority="404">
      <formula>AND($D29="FSV Item",$E29&lt;&gt;"Please Select")</formula>
    </cfRule>
    <cfRule type="expression" dxfId="1364" priority="405">
      <formula>AND($D29="SVT Review",$E29&lt;&gt;"Please Select")</formula>
    </cfRule>
    <cfRule type="expression" dxfId="1363" priority="406">
      <formula>AND($D29="Complete",$E29&lt;&gt;"Please Select")</formula>
    </cfRule>
  </conditionalFormatting>
  <conditionalFormatting sqref="D30:F30">
    <cfRule type="expression" dxfId="1362" priority="399">
      <formula>OR(AND($D30="N/A",$E30="Please Select"),AND($D30="N/A",$E30="N/A"))</formula>
    </cfRule>
    <cfRule type="expression" dxfId="1361" priority="400">
      <formula>AND($D30="FSV Item",$E30&lt;&gt;"Please Select")</formula>
    </cfRule>
    <cfRule type="expression" dxfId="1360" priority="401">
      <formula>AND($D30="SVT Review",$E30&lt;&gt;"Please Select")</formula>
    </cfRule>
    <cfRule type="expression" dxfId="1359" priority="402">
      <formula>AND($D30="Complete",$E30&lt;&gt;"Please Select")</formula>
    </cfRule>
  </conditionalFormatting>
  <conditionalFormatting sqref="D31:F31">
    <cfRule type="expression" dxfId="1358" priority="396">
      <formula>$D31="FSV Item"</formula>
    </cfRule>
    <cfRule type="expression" dxfId="1357" priority="397">
      <formula>$D31="SVT Review"</formula>
    </cfRule>
    <cfRule type="expression" dxfId="1356" priority="398">
      <formula>$D31="Complete"</formula>
    </cfRule>
  </conditionalFormatting>
  <conditionalFormatting sqref="D31:F31">
    <cfRule type="expression" dxfId="1355" priority="395">
      <formula>$D31="N/A"</formula>
    </cfRule>
  </conditionalFormatting>
  <conditionalFormatting sqref="D32:F32">
    <cfRule type="expression" dxfId="1354" priority="391">
      <formula>OR(AND($D32="N/A",$E32="Please Select"),AND($D32="N/A",$E32="N/A"))</formula>
    </cfRule>
    <cfRule type="expression" dxfId="1353" priority="392">
      <formula>AND($D32="FSV Item",$E32&lt;&gt;"Please Select")</formula>
    </cfRule>
    <cfRule type="expression" dxfId="1352" priority="393">
      <formula>AND($D32="SVT Review",$E32&lt;&gt;"Please Select")</formula>
    </cfRule>
    <cfRule type="expression" dxfId="1351" priority="394">
      <formula>AND($D32="Complete",$E32&lt;&gt;"Please Select")</formula>
    </cfRule>
  </conditionalFormatting>
  <conditionalFormatting sqref="D33:F33">
    <cfRule type="expression" dxfId="1350" priority="387">
      <formula>OR(AND($D33="N/A",$E33="Please Select"),AND($D33="N/A",$E33="N/A"))</formula>
    </cfRule>
    <cfRule type="expression" dxfId="1349" priority="388">
      <formula>AND($D33="FSV Item",$E33&lt;&gt;"Please Select")</formula>
    </cfRule>
    <cfRule type="expression" dxfId="1348" priority="389">
      <formula>AND($D33="SVT Review",$E33&lt;&gt;"Please Select")</formula>
    </cfRule>
    <cfRule type="expression" dxfId="1347" priority="390">
      <formula>AND($D33="Complete",$E33&lt;&gt;"Please Select")</formula>
    </cfRule>
  </conditionalFormatting>
  <conditionalFormatting sqref="D34:F34">
    <cfRule type="expression" dxfId="1346" priority="384">
      <formula>$D34="FSV Item"</formula>
    </cfRule>
    <cfRule type="expression" dxfId="1345" priority="385">
      <formula>$D34="SVT Review"</formula>
    </cfRule>
    <cfRule type="expression" dxfId="1344" priority="386">
      <formula>$D34="Complete"</formula>
    </cfRule>
  </conditionalFormatting>
  <conditionalFormatting sqref="D34:F34">
    <cfRule type="expression" dxfId="1343" priority="383">
      <formula>$D34="N/A"</formula>
    </cfRule>
  </conditionalFormatting>
  <conditionalFormatting sqref="D35:F35">
    <cfRule type="expression" dxfId="1342" priority="380">
      <formula>$D35="FSV Item"</formula>
    </cfRule>
    <cfRule type="expression" dxfId="1341" priority="381">
      <formula>$D35="SVT Review"</formula>
    </cfRule>
    <cfRule type="expression" dxfId="1340" priority="382">
      <formula>$D35="Complete"</formula>
    </cfRule>
  </conditionalFormatting>
  <conditionalFormatting sqref="D35:F35">
    <cfRule type="expression" dxfId="1339" priority="379">
      <formula>$D35="N/A"</formula>
    </cfRule>
  </conditionalFormatting>
  <conditionalFormatting sqref="D36:F36">
    <cfRule type="expression" dxfId="1338" priority="376">
      <formula>$D36="FSV Item"</formula>
    </cfRule>
    <cfRule type="expression" dxfId="1337" priority="377">
      <formula>$D36="SVT Review"</formula>
    </cfRule>
    <cfRule type="expression" dxfId="1336" priority="378">
      <formula>$D36="Complete"</formula>
    </cfRule>
  </conditionalFormatting>
  <conditionalFormatting sqref="D36:F36">
    <cfRule type="expression" dxfId="1335" priority="375">
      <formula>$D36="N/A"</formula>
    </cfRule>
  </conditionalFormatting>
  <conditionalFormatting sqref="D38:F38">
    <cfRule type="expression" dxfId="1334" priority="372">
      <formula>$D38="FSV Item"</formula>
    </cfRule>
    <cfRule type="expression" dxfId="1333" priority="373">
      <formula>$D38="SVT Review"</formula>
    </cfRule>
    <cfRule type="expression" dxfId="1332" priority="374">
      <formula>$D38="Complete"</formula>
    </cfRule>
  </conditionalFormatting>
  <conditionalFormatting sqref="D38:F38">
    <cfRule type="expression" dxfId="1331" priority="371">
      <formula>$D38="N/A"</formula>
    </cfRule>
  </conditionalFormatting>
  <conditionalFormatting sqref="D39:F39">
    <cfRule type="expression" dxfId="1330" priority="368">
      <formula>$D39="FSV Item"</formula>
    </cfRule>
    <cfRule type="expression" dxfId="1329" priority="369">
      <formula>$D39="SVT Review"</formula>
    </cfRule>
    <cfRule type="expression" dxfId="1328" priority="370">
      <formula>$D39="Complete"</formula>
    </cfRule>
  </conditionalFormatting>
  <conditionalFormatting sqref="D39:F39">
    <cfRule type="expression" dxfId="1327" priority="367">
      <formula>$D39="N/A"</formula>
    </cfRule>
  </conditionalFormatting>
  <conditionalFormatting sqref="D43:F43">
    <cfRule type="expression" dxfId="1326" priority="356">
      <formula>$D43="FSV Item"</formula>
    </cfRule>
    <cfRule type="expression" dxfId="1325" priority="357">
      <formula>$D43="SVT Review"</formula>
    </cfRule>
    <cfRule type="expression" dxfId="1324" priority="358">
      <formula>$D43="Complete"</formula>
    </cfRule>
  </conditionalFormatting>
  <conditionalFormatting sqref="D43:F43">
    <cfRule type="expression" dxfId="1323" priority="355">
      <formula>$D43="N/A"</formula>
    </cfRule>
  </conditionalFormatting>
  <conditionalFormatting sqref="D44:F44">
    <cfRule type="expression" dxfId="1322" priority="352">
      <formula>$D44="FSV Item"</formula>
    </cfRule>
    <cfRule type="expression" dxfId="1321" priority="353">
      <formula>$D44="SVT Review"</formula>
    </cfRule>
    <cfRule type="expression" dxfId="1320" priority="354">
      <formula>$D44="Complete"</formula>
    </cfRule>
  </conditionalFormatting>
  <conditionalFormatting sqref="D44:F44">
    <cfRule type="expression" dxfId="1319" priority="351">
      <formula>$D44="N/A"</formula>
    </cfRule>
  </conditionalFormatting>
  <conditionalFormatting sqref="D46:F46">
    <cfRule type="expression" dxfId="1318" priority="348">
      <formula>$D46="FSV Item"</formula>
    </cfRule>
    <cfRule type="expression" dxfId="1317" priority="349">
      <formula>$D46="SVT Review"</formula>
    </cfRule>
    <cfRule type="expression" dxfId="1316" priority="350">
      <formula>$D46="Complete"</formula>
    </cfRule>
  </conditionalFormatting>
  <conditionalFormatting sqref="D46:F46">
    <cfRule type="expression" dxfId="1315" priority="347">
      <formula>$D46="N/A"</formula>
    </cfRule>
  </conditionalFormatting>
  <conditionalFormatting sqref="D47:F47">
    <cfRule type="expression" dxfId="1314" priority="344">
      <formula>$D47="FSV Item"</formula>
    </cfRule>
    <cfRule type="expression" dxfId="1313" priority="345">
      <formula>$D47="SVT Review"</formula>
    </cfRule>
    <cfRule type="expression" dxfId="1312" priority="346">
      <formula>$D47="Complete"</formula>
    </cfRule>
  </conditionalFormatting>
  <conditionalFormatting sqref="D47:F47">
    <cfRule type="expression" dxfId="1311" priority="343">
      <formula>$D47="N/A"</formula>
    </cfRule>
  </conditionalFormatting>
  <conditionalFormatting sqref="D48:F48">
    <cfRule type="expression" dxfId="1310" priority="340">
      <formula>$D48="FSV Item"</formula>
    </cfRule>
    <cfRule type="expression" dxfId="1309" priority="341">
      <formula>$D48="SVT Review"</formula>
    </cfRule>
    <cfRule type="expression" dxfId="1308" priority="342">
      <formula>$D48="Complete"</formula>
    </cfRule>
  </conditionalFormatting>
  <conditionalFormatting sqref="D48:F48">
    <cfRule type="expression" dxfId="1307" priority="339">
      <formula>$D48="N/A"</formula>
    </cfRule>
  </conditionalFormatting>
  <conditionalFormatting sqref="D51:F51">
    <cfRule type="expression" dxfId="1306" priority="332">
      <formula>$D51="FSV Item"</formula>
    </cfRule>
    <cfRule type="expression" dxfId="1305" priority="333">
      <formula>$D51="SVT Review"</formula>
    </cfRule>
    <cfRule type="expression" dxfId="1304" priority="334">
      <formula>$D51="Complete"</formula>
    </cfRule>
  </conditionalFormatting>
  <conditionalFormatting sqref="D51:F51">
    <cfRule type="expression" dxfId="1303" priority="331">
      <formula>$D51="N/A"</formula>
    </cfRule>
  </conditionalFormatting>
  <conditionalFormatting sqref="D52:F52">
    <cfRule type="expression" dxfId="1302" priority="328">
      <formula>$D52="FSV Item"</formula>
    </cfRule>
    <cfRule type="expression" dxfId="1301" priority="329">
      <formula>$D52="SVT Review"</formula>
    </cfRule>
    <cfRule type="expression" dxfId="1300" priority="330">
      <formula>$D52="Complete"</formula>
    </cfRule>
  </conditionalFormatting>
  <conditionalFormatting sqref="D52:F52">
    <cfRule type="expression" dxfId="1299" priority="327">
      <formula>$D52="N/A"</formula>
    </cfRule>
  </conditionalFormatting>
  <conditionalFormatting sqref="D53:F53">
    <cfRule type="expression" dxfId="1298" priority="324">
      <formula>$D53="FSV Item"</formula>
    </cfRule>
    <cfRule type="expression" dxfId="1297" priority="325">
      <formula>$D53="SVT Review"</formula>
    </cfRule>
    <cfRule type="expression" dxfId="1296" priority="326">
      <formula>$D53="Complete"</formula>
    </cfRule>
  </conditionalFormatting>
  <conditionalFormatting sqref="D53:F53">
    <cfRule type="expression" dxfId="1295" priority="323">
      <formula>$D53="N/A"</formula>
    </cfRule>
  </conditionalFormatting>
  <conditionalFormatting sqref="D54:F54">
    <cfRule type="expression" dxfId="1294" priority="320">
      <formula>$D54="FSV Item"</formula>
    </cfRule>
    <cfRule type="expression" dxfId="1293" priority="321">
      <formula>$D54="SVT Review"</formula>
    </cfRule>
    <cfRule type="expression" dxfId="1292" priority="322">
      <formula>$D54="Complete"</formula>
    </cfRule>
  </conditionalFormatting>
  <conditionalFormatting sqref="D54:F54">
    <cfRule type="expression" dxfId="1291" priority="319">
      <formula>$D54="N/A"</formula>
    </cfRule>
  </conditionalFormatting>
  <conditionalFormatting sqref="D55:F55">
    <cfRule type="expression" dxfId="1290" priority="316">
      <formula>$D55="FSV Item"</formula>
    </cfRule>
    <cfRule type="expression" dxfId="1289" priority="317">
      <formula>$D55="SVT Review"</formula>
    </cfRule>
    <cfRule type="expression" dxfId="1288" priority="318">
      <formula>$D55="Complete"</formula>
    </cfRule>
  </conditionalFormatting>
  <conditionalFormatting sqref="D55:F55">
    <cfRule type="expression" dxfId="1287" priority="315">
      <formula>$D55="N/A"</formula>
    </cfRule>
  </conditionalFormatting>
  <conditionalFormatting sqref="D57:F57">
    <cfRule type="expression" dxfId="1286" priority="312">
      <formula>$D57="FSV Item"</formula>
    </cfRule>
    <cfRule type="expression" dxfId="1285" priority="313">
      <formula>$D57="SVT Review"</formula>
    </cfRule>
    <cfRule type="expression" dxfId="1284" priority="314">
      <formula>$D57="Complete"</formula>
    </cfRule>
  </conditionalFormatting>
  <conditionalFormatting sqref="D57:F57">
    <cfRule type="expression" dxfId="1283" priority="311">
      <formula>$D57="N/A"</formula>
    </cfRule>
  </conditionalFormatting>
  <conditionalFormatting sqref="D60:F60">
    <cfRule type="expression" dxfId="1282" priority="308">
      <formula>$D60="FSV Item"</formula>
    </cfRule>
    <cfRule type="expression" dxfId="1281" priority="309">
      <formula>$D60="SVT Review"</formula>
    </cfRule>
    <cfRule type="expression" dxfId="1280" priority="310">
      <formula>$D60="Complete"</formula>
    </cfRule>
  </conditionalFormatting>
  <conditionalFormatting sqref="D60:F60">
    <cfRule type="expression" dxfId="1279" priority="307">
      <formula>$D60="N/A"</formula>
    </cfRule>
  </conditionalFormatting>
  <conditionalFormatting sqref="D59:F59">
    <cfRule type="expression" dxfId="1278" priority="304">
      <formula>$D59="FSV Item"</formula>
    </cfRule>
    <cfRule type="expression" dxfId="1277" priority="305">
      <formula>$D59="SVT Review"</formula>
    </cfRule>
    <cfRule type="expression" dxfId="1276" priority="306">
      <formula>$D59="Complete"</formula>
    </cfRule>
  </conditionalFormatting>
  <conditionalFormatting sqref="D59:F59">
    <cfRule type="expression" dxfId="1275" priority="303">
      <formula>$D59="N/A"</formula>
    </cfRule>
  </conditionalFormatting>
  <conditionalFormatting sqref="D61:F61">
    <cfRule type="expression" dxfId="1274" priority="299">
      <formula>OR(AND($D61="N/A",$E61="Please Select"),AND($D61="N/A",$E61="N/A"))</formula>
    </cfRule>
    <cfRule type="expression" dxfId="1273" priority="300">
      <formula>AND($D61="FSV Item",$E61&lt;&gt;"Please Select")</formula>
    </cfRule>
    <cfRule type="expression" dxfId="1272" priority="301">
      <formula>AND($D61="SVT Review",$E61&lt;&gt;"Please Select")</formula>
    </cfRule>
    <cfRule type="expression" dxfId="1271" priority="302">
      <formula>AND($D61="Complete",$E61&lt;&gt;"Please Select")</formula>
    </cfRule>
  </conditionalFormatting>
  <conditionalFormatting sqref="D62:F62">
    <cfRule type="expression" dxfId="1270" priority="295">
      <formula>OR(AND($D62="N/A",$E62="Please Select"),AND($D62="N/A",$E62="N/A"))</formula>
    </cfRule>
    <cfRule type="expression" dxfId="1269" priority="296">
      <formula>AND($D62="FSV Item",$E62&lt;&gt;"Please Select")</formula>
    </cfRule>
    <cfRule type="expression" dxfId="1268" priority="297">
      <formula>AND($D62="SVT Review",$E62&lt;&gt;"Please Select")</formula>
    </cfRule>
    <cfRule type="expression" dxfId="1267" priority="298">
      <formula>AND($D62="Complete",$E62&lt;&gt;"Please Select")</formula>
    </cfRule>
  </conditionalFormatting>
  <conditionalFormatting sqref="D63:F63">
    <cfRule type="expression" dxfId="1266" priority="291">
      <formula>OR(AND($D63="N/A",$E63="Please Select"),AND($D63="N/A",$E63="N/A"))</formula>
    </cfRule>
    <cfRule type="expression" dxfId="1265" priority="292">
      <formula>AND($D63="FSV Item",$E63&lt;&gt;"Please Select")</formula>
    </cfRule>
    <cfRule type="expression" dxfId="1264" priority="293">
      <formula>AND($D63="SVT Review",$E63&lt;&gt;"Please Select")</formula>
    </cfRule>
    <cfRule type="expression" dxfId="1263" priority="294">
      <formula>AND($D63="Complete",$E63&lt;&gt;"Please Select")</formula>
    </cfRule>
  </conditionalFormatting>
  <conditionalFormatting sqref="D64:F64">
    <cfRule type="expression" dxfId="1262" priority="288">
      <formula>$D64="FSV Item"</formula>
    </cfRule>
    <cfRule type="expression" dxfId="1261" priority="289">
      <formula>$D64="SVT Review"</formula>
    </cfRule>
    <cfRule type="expression" dxfId="1260" priority="290">
      <formula>$D64="Complete"</formula>
    </cfRule>
  </conditionalFormatting>
  <conditionalFormatting sqref="D64:F64">
    <cfRule type="expression" dxfId="1259" priority="287">
      <formula>$D64="N/A"</formula>
    </cfRule>
  </conditionalFormatting>
  <conditionalFormatting sqref="D65:F65">
    <cfRule type="expression" dxfId="1258" priority="284">
      <formula>$D65="FSV Item"</formula>
    </cfRule>
    <cfRule type="expression" dxfId="1257" priority="285">
      <formula>$D65="SVT Review"</formula>
    </cfRule>
    <cfRule type="expression" dxfId="1256" priority="286">
      <formula>$D65="Complete"</formula>
    </cfRule>
  </conditionalFormatting>
  <conditionalFormatting sqref="D65:F65">
    <cfRule type="expression" dxfId="1255" priority="283">
      <formula>$D65="N/A"</formula>
    </cfRule>
  </conditionalFormatting>
  <conditionalFormatting sqref="D66:F66">
    <cfRule type="expression" dxfId="1254" priority="280">
      <formula>$D66="FSV Item"</formula>
    </cfRule>
    <cfRule type="expression" dxfId="1253" priority="281">
      <formula>$D66="SVT Review"</formula>
    </cfRule>
    <cfRule type="expression" dxfId="1252" priority="282">
      <formula>$D66="Complete"</formula>
    </cfRule>
  </conditionalFormatting>
  <conditionalFormatting sqref="D66:F66">
    <cfRule type="expression" dxfId="1251" priority="279">
      <formula>$D66="N/A"</formula>
    </cfRule>
  </conditionalFormatting>
  <conditionalFormatting sqref="D67:F67">
    <cfRule type="expression" dxfId="1250" priority="276">
      <formula>$D67="FSV Item"</formula>
    </cfRule>
    <cfRule type="expression" dxfId="1249" priority="277">
      <formula>$D67="SVT Review"</formula>
    </cfRule>
    <cfRule type="expression" dxfId="1248" priority="278">
      <formula>$D67="Complete"</formula>
    </cfRule>
  </conditionalFormatting>
  <conditionalFormatting sqref="D67:F67">
    <cfRule type="expression" dxfId="1247" priority="275">
      <formula>$D67="N/A"</formula>
    </cfRule>
  </conditionalFormatting>
  <conditionalFormatting sqref="D68:F68">
    <cfRule type="expression" dxfId="1246" priority="272">
      <formula>$D68="FSV Item"</formula>
    </cfRule>
    <cfRule type="expression" dxfId="1245" priority="273">
      <formula>$D68="SVT Review"</formula>
    </cfRule>
    <cfRule type="expression" dxfId="1244" priority="274">
      <formula>$D68="Complete"</formula>
    </cfRule>
  </conditionalFormatting>
  <conditionalFormatting sqref="D68:F68">
    <cfRule type="expression" dxfId="1243" priority="271">
      <formula>$D68="N/A"</formula>
    </cfRule>
  </conditionalFormatting>
  <conditionalFormatting sqref="D69:F69">
    <cfRule type="expression" dxfId="1242" priority="268">
      <formula>$D69="FSV Item"</formula>
    </cfRule>
    <cfRule type="expression" dxfId="1241" priority="269">
      <formula>$D69="SVT Review"</formula>
    </cfRule>
    <cfRule type="expression" dxfId="1240" priority="270">
      <formula>$D69="Complete"</formula>
    </cfRule>
  </conditionalFormatting>
  <conditionalFormatting sqref="D69:F69">
    <cfRule type="expression" dxfId="1239" priority="267">
      <formula>$D69="N/A"</formula>
    </cfRule>
  </conditionalFormatting>
  <conditionalFormatting sqref="D70:F70">
    <cfRule type="expression" dxfId="1238" priority="264">
      <formula>$D70="FSV Item"</formula>
    </cfRule>
    <cfRule type="expression" dxfId="1237" priority="265">
      <formula>$D70="SVT Review"</formula>
    </cfRule>
    <cfRule type="expression" dxfId="1236" priority="266">
      <formula>$D70="Complete"</formula>
    </cfRule>
  </conditionalFormatting>
  <conditionalFormatting sqref="D70:F70">
    <cfRule type="expression" dxfId="1235" priority="263">
      <formula>$D70="N/A"</formula>
    </cfRule>
  </conditionalFormatting>
  <conditionalFormatting sqref="D71:F71">
    <cfRule type="expression" dxfId="1234" priority="260">
      <formula>$D71="FSV Item"</formula>
    </cfRule>
    <cfRule type="expression" dxfId="1233" priority="261">
      <formula>$D71="SVT Review"</formula>
    </cfRule>
    <cfRule type="expression" dxfId="1232" priority="262">
      <formula>$D71="Complete"</formula>
    </cfRule>
  </conditionalFormatting>
  <conditionalFormatting sqref="D71:F71">
    <cfRule type="expression" dxfId="1231" priority="259">
      <formula>$D71="N/A"</formula>
    </cfRule>
  </conditionalFormatting>
  <conditionalFormatting sqref="D72:F72">
    <cfRule type="expression" dxfId="1230" priority="256">
      <formula>$D72="FSV Item"</formula>
    </cfRule>
    <cfRule type="expression" dxfId="1229" priority="257">
      <formula>$D72="SVT Review"</formula>
    </cfRule>
    <cfRule type="expression" dxfId="1228" priority="258">
      <formula>$D72="Complete"</formula>
    </cfRule>
  </conditionalFormatting>
  <conditionalFormatting sqref="D72:F72">
    <cfRule type="expression" dxfId="1227" priority="255">
      <formula>$D72="N/A"</formula>
    </cfRule>
  </conditionalFormatting>
  <conditionalFormatting sqref="D75:F75">
    <cfRule type="expression" dxfId="1226" priority="251">
      <formula>OR(AND($D75="N/A",$E75="Please Select"),AND($D75="N/A",$E75="N/A"))</formula>
    </cfRule>
    <cfRule type="expression" dxfId="1225" priority="252">
      <formula>AND($D75="FSV Item",$E75&lt;&gt;"Please Select")</formula>
    </cfRule>
    <cfRule type="expression" dxfId="1224" priority="253">
      <formula>AND($D75="SVT Review",$E75&lt;&gt;"Please Select")</formula>
    </cfRule>
    <cfRule type="expression" dxfId="1223" priority="254">
      <formula>AND($D75="Complete",$E75&lt;&gt;"Please Select")</formula>
    </cfRule>
  </conditionalFormatting>
  <conditionalFormatting sqref="D76:F76">
    <cfRule type="expression" dxfId="1222" priority="247">
      <formula>OR(AND($D76="N/A",$E76="Please Select"),AND($D76="N/A",$E76="N/A"))</formula>
    </cfRule>
    <cfRule type="expression" dxfId="1221" priority="248">
      <formula>AND($D76="FSV Item",$E76&lt;&gt;"Please Select")</formula>
    </cfRule>
    <cfRule type="expression" dxfId="1220" priority="249">
      <formula>AND($D76="SVT Review",$E76&lt;&gt;"Please Select")</formula>
    </cfRule>
    <cfRule type="expression" dxfId="1219" priority="250">
      <formula>AND($D76="Complete",$E76&lt;&gt;"Please Select")</formula>
    </cfRule>
  </conditionalFormatting>
  <conditionalFormatting sqref="D77:F77">
    <cfRule type="expression" dxfId="1218" priority="244">
      <formula>$D77="FSV Item"</formula>
    </cfRule>
    <cfRule type="expression" dxfId="1217" priority="245">
      <formula>$D77="SVT Review"</formula>
    </cfRule>
    <cfRule type="expression" dxfId="1216" priority="246">
      <formula>$D77="Complete"</formula>
    </cfRule>
  </conditionalFormatting>
  <conditionalFormatting sqref="D77:F77">
    <cfRule type="expression" dxfId="1215" priority="243">
      <formula>$D77="N/A"</formula>
    </cfRule>
  </conditionalFormatting>
  <conditionalFormatting sqref="D78:F78">
    <cfRule type="expression" dxfId="1214" priority="240">
      <formula>$D78="FSV Item"</formula>
    </cfRule>
    <cfRule type="expression" dxfId="1213" priority="241">
      <formula>$D78="SVT Review"</formula>
    </cfRule>
    <cfRule type="expression" dxfId="1212" priority="242">
      <formula>$D78="Complete"</formula>
    </cfRule>
  </conditionalFormatting>
  <conditionalFormatting sqref="D78:F78">
    <cfRule type="expression" dxfId="1211" priority="239">
      <formula>$D78="N/A"</formula>
    </cfRule>
  </conditionalFormatting>
  <conditionalFormatting sqref="D80:F80">
    <cfRule type="expression" dxfId="1210" priority="235">
      <formula>OR(AND($D80="N/A",$E80="Please Select"),AND($D80="N/A",$E80="N/A"))</formula>
    </cfRule>
    <cfRule type="expression" dxfId="1209" priority="236">
      <formula>AND($D80="FSV Item",$E80&lt;&gt;"Please Select")</formula>
    </cfRule>
    <cfRule type="expression" dxfId="1208" priority="237">
      <formula>AND($D80="SVT Review",$E80&lt;&gt;"Please Select")</formula>
    </cfRule>
    <cfRule type="expression" dxfId="1207" priority="238">
      <formula>AND($D80="Complete",$E80&lt;&gt;"Please Select")</formula>
    </cfRule>
  </conditionalFormatting>
  <conditionalFormatting sqref="D81:F81">
    <cfRule type="expression" dxfId="1206" priority="231">
      <formula>OR(AND($D81="N/A",$E81="Please Select"),AND($D81="N/A",$E81="N/A"))</formula>
    </cfRule>
    <cfRule type="expression" dxfId="1205" priority="232">
      <formula>AND($D81="FSV Item",$E81&lt;&gt;"Please Select")</formula>
    </cfRule>
    <cfRule type="expression" dxfId="1204" priority="233">
      <formula>AND($D81="SVT Review",$E81&lt;&gt;"Please Select")</formula>
    </cfRule>
    <cfRule type="expression" dxfId="1203" priority="234">
      <formula>AND($D81="Complete",$E81&lt;&gt;"Please Select")</formula>
    </cfRule>
  </conditionalFormatting>
  <conditionalFormatting sqref="D82:F82">
    <cfRule type="expression" dxfId="1202" priority="228">
      <formula>$D82="FSV Item"</formula>
    </cfRule>
    <cfRule type="expression" dxfId="1201" priority="229">
      <formula>$D82="SVT Review"</formula>
    </cfRule>
    <cfRule type="expression" dxfId="1200" priority="230">
      <formula>$D82="Complete"</formula>
    </cfRule>
  </conditionalFormatting>
  <conditionalFormatting sqref="D82:F82">
    <cfRule type="expression" dxfId="1199" priority="227">
      <formula>$D82="N/A"</formula>
    </cfRule>
  </conditionalFormatting>
  <conditionalFormatting sqref="D83:F83">
    <cfRule type="expression" dxfId="1198" priority="224">
      <formula>$D83="FSV Item"</formula>
    </cfRule>
    <cfRule type="expression" dxfId="1197" priority="225">
      <formula>$D83="SVT Review"</formula>
    </cfRule>
    <cfRule type="expression" dxfId="1196" priority="226">
      <formula>$D83="Complete"</formula>
    </cfRule>
  </conditionalFormatting>
  <conditionalFormatting sqref="D83:F83">
    <cfRule type="expression" dxfId="1195" priority="223">
      <formula>$D83="N/A"</formula>
    </cfRule>
  </conditionalFormatting>
  <conditionalFormatting sqref="D86:F86">
    <cfRule type="expression" dxfId="1194" priority="220">
      <formula>$D86="FSV Item"</formula>
    </cfRule>
    <cfRule type="expression" dxfId="1193" priority="221">
      <formula>$D86="SVT Review"</formula>
    </cfRule>
    <cfRule type="expression" dxfId="1192" priority="222">
      <formula>$D86="Complete"</formula>
    </cfRule>
  </conditionalFormatting>
  <conditionalFormatting sqref="D86:F86">
    <cfRule type="expression" dxfId="1191" priority="219">
      <formula>$D86="N/A"</formula>
    </cfRule>
  </conditionalFormatting>
  <conditionalFormatting sqref="D87:F87">
    <cfRule type="expression" dxfId="1190" priority="216">
      <formula>$D87="FSV Item"</formula>
    </cfRule>
    <cfRule type="expression" dxfId="1189" priority="217">
      <formula>$D87="SVT Review"</formula>
    </cfRule>
    <cfRule type="expression" dxfId="1188" priority="218">
      <formula>$D87="Complete"</formula>
    </cfRule>
  </conditionalFormatting>
  <conditionalFormatting sqref="D87:F87">
    <cfRule type="expression" dxfId="1187" priority="215">
      <formula>$D87="N/A"</formula>
    </cfRule>
  </conditionalFormatting>
  <conditionalFormatting sqref="D88:F88">
    <cfRule type="expression" dxfId="1186" priority="211">
      <formula>OR(AND($D88="N/A",$E88="Please Select"),AND($D88="N/A",$E88="N/A"))</formula>
    </cfRule>
    <cfRule type="expression" dxfId="1185" priority="212">
      <formula>AND($D88="FSV Item",$E88&lt;&gt;"Please Select")</formula>
    </cfRule>
    <cfRule type="expression" dxfId="1184" priority="213">
      <formula>AND($D88="SVT Review",$E88&lt;&gt;"Please Select")</formula>
    </cfRule>
    <cfRule type="expression" dxfId="1183" priority="214">
      <formula>AND($D88="Complete",$E88&lt;&gt;"Please Select")</formula>
    </cfRule>
  </conditionalFormatting>
  <conditionalFormatting sqref="D89:F89">
    <cfRule type="expression" dxfId="1182" priority="208">
      <formula>$D89="FSV Item"</formula>
    </cfRule>
    <cfRule type="expression" dxfId="1181" priority="209">
      <formula>$D89="SVT Review"</formula>
    </cfRule>
    <cfRule type="expression" dxfId="1180" priority="210">
      <formula>$D89="Complete"</formula>
    </cfRule>
  </conditionalFormatting>
  <conditionalFormatting sqref="D89:F89">
    <cfRule type="expression" dxfId="1179" priority="207">
      <formula>$D89="N/A"</formula>
    </cfRule>
  </conditionalFormatting>
  <conditionalFormatting sqref="D92:F92">
    <cfRule type="expression" dxfId="1178" priority="204">
      <formula>$D92="FSV Item"</formula>
    </cfRule>
    <cfRule type="expression" dxfId="1177" priority="205">
      <formula>$D92="SVT Review"</formula>
    </cfRule>
    <cfRule type="expression" dxfId="1176" priority="206">
      <formula>$D92="Complete"</formula>
    </cfRule>
  </conditionalFormatting>
  <conditionalFormatting sqref="D92:F92">
    <cfRule type="expression" dxfId="1175" priority="203">
      <formula>$D92="N/A"</formula>
    </cfRule>
  </conditionalFormatting>
  <conditionalFormatting sqref="D93:F93">
    <cfRule type="expression" dxfId="1174" priority="200">
      <formula>$D93="FSV Item"</formula>
    </cfRule>
    <cfRule type="expression" dxfId="1173" priority="201">
      <formula>$D93="SVT Review"</formula>
    </cfRule>
    <cfRule type="expression" dxfId="1172" priority="202">
      <formula>$D93="Complete"</formula>
    </cfRule>
  </conditionalFormatting>
  <conditionalFormatting sqref="D93:F93">
    <cfRule type="expression" dxfId="1171" priority="199">
      <formula>$D93="N/A"</formula>
    </cfRule>
  </conditionalFormatting>
  <conditionalFormatting sqref="D94:F94">
    <cfRule type="expression" dxfId="1170" priority="196">
      <formula>$D94="FSV Item"</formula>
    </cfRule>
    <cfRule type="expression" dxfId="1169" priority="197">
      <formula>$D94="SVT Review"</formula>
    </cfRule>
    <cfRule type="expression" dxfId="1168" priority="198">
      <formula>$D94="Complete"</formula>
    </cfRule>
  </conditionalFormatting>
  <conditionalFormatting sqref="D94:F94">
    <cfRule type="expression" dxfId="1167" priority="195">
      <formula>$D94="N/A"</formula>
    </cfRule>
  </conditionalFormatting>
  <conditionalFormatting sqref="D95:F95">
    <cfRule type="expression" dxfId="1166" priority="192">
      <formula>$D95="FSV Item"</formula>
    </cfRule>
    <cfRule type="expression" dxfId="1165" priority="193">
      <formula>$D95="SVT Review"</formula>
    </cfRule>
    <cfRule type="expression" dxfId="1164" priority="194">
      <formula>$D95="Complete"</formula>
    </cfRule>
  </conditionalFormatting>
  <conditionalFormatting sqref="D95:F95">
    <cfRule type="expression" dxfId="1163" priority="191">
      <formula>$D95="N/A"</formula>
    </cfRule>
  </conditionalFormatting>
  <conditionalFormatting sqref="D96:F96">
    <cfRule type="expression" dxfId="1162" priority="188">
      <formula>$D96="FSV Item"</formula>
    </cfRule>
    <cfRule type="expression" dxfId="1161" priority="189">
      <formula>$D96="SVT Review"</formula>
    </cfRule>
    <cfRule type="expression" dxfId="1160" priority="190">
      <formula>$D96="Complete"</formula>
    </cfRule>
  </conditionalFormatting>
  <conditionalFormatting sqref="D96:F96">
    <cfRule type="expression" dxfId="1159" priority="187">
      <formula>$D96="N/A"</formula>
    </cfRule>
  </conditionalFormatting>
  <conditionalFormatting sqref="D97:F97">
    <cfRule type="expression" dxfId="1158" priority="184">
      <formula>$D97="FSV Item"</formula>
    </cfRule>
    <cfRule type="expression" dxfId="1157" priority="185">
      <formula>$D97="SVT Review"</formula>
    </cfRule>
    <cfRule type="expression" dxfId="1156" priority="186">
      <formula>$D97="Complete"</formula>
    </cfRule>
  </conditionalFormatting>
  <conditionalFormatting sqref="D97:F97">
    <cfRule type="expression" dxfId="1155" priority="183">
      <formula>$D97="N/A"</formula>
    </cfRule>
  </conditionalFormatting>
  <conditionalFormatting sqref="D100:F100">
    <cfRule type="expression" dxfId="1154" priority="180">
      <formula>$D100="FSV Item"</formula>
    </cfRule>
    <cfRule type="expression" dxfId="1153" priority="181">
      <formula>$D100="SVT Review"</formula>
    </cfRule>
    <cfRule type="expression" dxfId="1152" priority="182">
      <formula>$D100="Complete"</formula>
    </cfRule>
  </conditionalFormatting>
  <conditionalFormatting sqref="D100:F100">
    <cfRule type="expression" dxfId="1151" priority="179">
      <formula>$D100="N/A"</formula>
    </cfRule>
  </conditionalFormatting>
  <conditionalFormatting sqref="D101:F101">
    <cfRule type="expression" dxfId="1150" priority="175">
      <formula>OR(AND($D101="N/A",$E101="Please Select"),AND($D101="N/A",$E101="N/A"))</formula>
    </cfRule>
    <cfRule type="expression" dxfId="1149" priority="176">
      <formula>AND($D101="FSV Item",$E101&lt;&gt;"Please Select")</formula>
    </cfRule>
    <cfRule type="expression" dxfId="1148" priority="177">
      <formula>AND($D101="SVT Review",$E101&lt;&gt;"Please Select")</formula>
    </cfRule>
    <cfRule type="expression" dxfId="1147" priority="178">
      <formula>AND($D101="Complete",$E101&lt;&gt;"Please Select")</formula>
    </cfRule>
  </conditionalFormatting>
  <conditionalFormatting sqref="D102:F102">
    <cfRule type="expression" dxfId="1146" priority="172">
      <formula>$D102="FSV Item"</formula>
    </cfRule>
    <cfRule type="expression" dxfId="1145" priority="173">
      <formula>$D102="SVT Review"</formula>
    </cfRule>
    <cfRule type="expression" dxfId="1144" priority="174">
      <formula>$D102="Complete"</formula>
    </cfRule>
  </conditionalFormatting>
  <conditionalFormatting sqref="D102:F102">
    <cfRule type="expression" dxfId="1143" priority="171">
      <formula>$D102="N/A"</formula>
    </cfRule>
  </conditionalFormatting>
  <conditionalFormatting sqref="D103:F103">
    <cfRule type="expression" dxfId="1142" priority="168">
      <formula>$D103="FSV Item"</formula>
    </cfRule>
    <cfRule type="expression" dxfId="1141" priority="169">
      <formula>$D103="SVT Review"</formula>
    </cfRule>
    <cfRule type="expression" dxfId="1140" priority="170">
      <formula>$D103="Complete"</formula>
    </cfRule>
  </conditionalFormatting>
  <conditionalFormatting sqref="D103:F103">
    <cfRule type="expression" dxfId="1139" priority="167">
      <formula>$D103="N/A"</formula>
    </cfRule>
  </conditionalFormatting>
  <conditionalFormatting sqref="D105:F105">
    <cfRule type="expression" dxfId="1138" priority="164">
      <formula>$D105="FSV Item"</formula>
    </cfRule>
    <cfRule type="expression" dxfId="1137" priority="165">
      <formula>$D105="SVT Review"</formula>
    </cfRule>
    <cfRule type="expression" dxfId="1136" priority="166">
      <formula>$D105="Complete"</formula>
    </cfRule>
  </conditionalFormatting>
  <conditionalFormatting sqref="D105:F105">
    <cfRule type="expression" dxfId="1135" priority="163">
      <formula>$D105="N/A"</formula>
    </cfRule>
  </conditionalFormatting>
  <conditionalFormatting sqref="D106:F106">
    <cfRule type="expression" dxfId="1134" priority="160">
      <formula>$D106="FSV Item"</formula>
    </cfRule>
    <cfRule type="expression" dxfId="1133" priority="161">
      <formula>$D106="SVT Review"</formula>
    </cfRule>
    <cfRule type="expression" dxfId="1132" priority="162">
      <formula>$D106="Complete"</formula>
    </cfRule>
  </conditionalFormatting>
  <conditionalFormatting sqref="D106:F106">
    <cfRule type="expression" dxfId="1131" priority="159">
      <formula>$D106="N/A"</formula>
    </cfRule>
  </conditionalFormatting>
  <conditionalFormatting sqref="D107:F107">
    <cfRule type="expression" dxfId="1130" priority="156">
      <formula>$D107="FSV Item"</formula>
    </cfRule>
    <cfRule type="expression" dxfId="1129" priority="157">
      <formula>$D107="SVT Review"</formula>
    </cfRule>
    <cfRule type="expression" dxfId="1128" priority="158">
      <formula>$D107="Complete"</formula>
    </cfRule>
  </conditionalFormatting>
  <conditionalFormatting sqref="D107:F107">
    <cfRule type="expression" dxfId="1127" priority="155">
      <formula>$D107="N/A"</formula>
    </cfRule>
  </conditionalFormatting>
  <conditionalFormatting sqref="D108:F108">
    <cfRule type="expression" dxfId="1126" priority="152">
      <formula>$D108="FSV Item"</formula>
    </cfRule>
    <cfRule type="expression" dxfId="1125" priority="153">
      <formula>$D108="SVT Review"</formula>
    </cfRule>
    <cfRule type="expression" dxfId="1124" priority="154">
      <formula>$D108="Complete"</formula>
    </cfRule>
  </conditionalFormatting>
  <conditionalFormatting sqref="D108:F108">
    <cfRule type="expression" dxfId="1123" priority="151">
      <formula>$D108="N/A"</formula>
    </cfRule>
  </conditionalFormatting>
  <conditionalFormatting sqref="D109:F109">
    <cfRule type="expression" dxfId="1122" priority="148">
      <formula>$D109="FSV Item"</formula>
    </cfRule>
    <cfRule type="expression" dxfId="1121" priority="149">
      <formula>$D109="SVT Review"</formula>
    </cfRule>
    <cfRule type="expression" dxfId="1120" priority="150">
      <formula>$D109="Complete"</formula>
    </cfRule>
  </conditionalFormatting>
  <conditionalFormatting sqref="D109:F109">
    <cfRule type="expression" dxfId="1119" priority="147">
      <formula>$D109="N/A"</formula>
    </cfRule>
  </conditionalFormatting>
  <conditionalFormatting sqref="D110:F110">
    <cfRule type="expression" dxfId="1118" priority="144">
      <formula>$D110="FSV Item"</formula>
    </cfRule>
    <cfRule type="expression" dxfId="1117" priority="145">
      <formula>$D110="SVT Review"</formula>
    </cfRule>
    <cfRule type="expression" dxfId="1116" priority="146">
      <formula>$D110="Complete"</formula>
    </cfRule>
  </conditionalFormatting>
  <conditionalFormatting sqref="D110:F110">
    <cfRule type="expression" dxfId="1115" priority="143">
      <formula>$D110="N/A"</formula>
    </cfRule>
  </conditionalFormatting>
  <conditionalFormatting sqref="D111:F111">
    <cfRule type="expression" dxfId="1114" priority="140">
      <formula>$D111="FSV Item"</formula>
    </cfRule>
    <cfRule type="expression" dxfId="1113" priority="141">
      <formula>$D111="SVT Review"</formula>
    </cfRule>
    <cfRule type="expression" dxfId="1112" priority="142">
      <formula>$D111="Complete"</formula>
    </cfRule>
  </conditionalFormatting>
  <conditionalFormatting sqref="D111:F111">
    <cfRule type="expression" dxfId="1111" priority="139">
      <formula>$D111="N/A"</formula>
    </cfRule>
  </conditionalFormatting>
  <conditionalFormatting sqref="D112:F112">
    <cfRule type="expression" dxfId="1110" priority="136">
      <formula>$D112="FSV Item"</formula>
    </cfRule>
    <cfRule type="expression" dxfId="1109" priority="137">
      <formula>$D112="SVT Review"</formula>
    </cfRule>
    <cfRule type="expression" dxfId="1108" priority="138">
      <formula>$D112="Complete"</formula>
    </cfRule>
  </conditionalFormatting>
  <conditionalFormatting sqref="D112:F112">
    <cfRule type="expression" dxfId="1107" priority="135">
      <formula>$D112="N/A"</formula>
    </cfRule>
  </conditionalFormatting>
  <conditionalFormatting sqref="D113:F113">
    <cfRule type="expression" dxfId="1106" priority="132">
      <formula>$D113="FSV Item"</formula>
    </cfRule>
    <cfRule type="expression" dxfId="1105" priority="133">
      <formula>$D113="SVT Review"</formula>
    </cfRule>
    <cfRule type="expression" dxfId="1104" priority="134">
      <formula>$D113="Complete"</formula>
    </cfRule>
  </conditionalFormatting>
  <conditionalFormatting sqref="D113:F113">
    <cfRule type="expression" dxfId="1103" priority="131">
      <formula>$D113="N/A"</formula>
    </cfRule>
  </conditionalFormatting>
  <conditionalFormatting sqref="D114:F114">
    <cfRule type="expression" dxfId="1102" priority="128">
      <formula>$D114="FSV Item"</formula>
    </cfRule>
    <cfRule type="expression" dxfId="1101" priority="129">
      <formula>$D114="SVT Review"</formula>
    </cfRule>
    <cfRule type="expression" dxfId="1100" priority="130">
      <formula>$D114="Complete"</formula>
    </cfRule>
  </conditionalFormatting>
  <conditionalFormatting sqref="D114:F114">
    <cfRule type="expression" dxfId="1099" priority="127">
      <formula>$D114="N/A"</formula>
    </cfRule>
  </conditionalFormatting>
  <conditionalFormatting sqref="D115:F115">
    <cfRule type="expression" dxfId="1098" priority="124">
      <formula>$D115="FSV Item"</formula>
    </cfRule>
    <cfRule type="expression" dxfId="1097" priority="125">
      <formula>$D115="SVT Review"</formula>
    </cfRule>
    <cfRule type="expression" dxfId="1096" priority="126">
      <formula>$D115="Complete"</formula>
    </cfRule>
  </conditionalFormatting>
  <conditionalFormatting sqref="D115:F115">
    <cfRule type="expression" dxfId="1095" priority="123">
      <formula>$D115="N/A"</formula>
    </cfRule>
  </conditionalFormatting>
  <conditionalFormatting sqref="D116:F116">
    <cfRule type="expression" dxfId="1094" priority="120">
      <formula>$D116="FSV Item"</formula>
    </cfRule>
    <cfRule type="expression" dxfId="1093" priority="121">
      <formula>$D116="SVT Review"</formula>
    </cfRule>
    <cfRule type="expression" dxfId="1092" priority="122">
      <formula>$D116="Complete"</formula>
    </cfRule>
  </conditionalFormatting>
  <conditionalFormatting sqref="D116:F116">
    <cfRule type="expression" dxfId="1091" priority="119">
      <formula>$D116="N/A"</formula>
    </cfRule>
  </conditionalFormatting>
  <conditionalFormatting sqref="D117:F117">
    <cfRule type="expression" dxfId="1090" priority="116">
      <formula>$D117="FSV Item"</formula>
    </cfRule>
    <cfRule type="expression" dxfId="1089" priority="117">
      <formula>$D117="SVT Review"</formula>
    </cfRule>
    <cfRule type="expression" dxfId="1088" priority="118">
      <formula>$D117="Complete"</formula>
    </cfRule>
  </conditionalFormatting>
  <conditionalFormatting sqref="D117:F117">
    <cfRule type="expression" dxfId="1087" priority="115">
      <formula>$D117="N/A"</formula>
    </cfRule>
  </conditionalFormatting>
  <conditionalFormatting sqref="D118:F118">
    <cfRule type="expression" dxfId="1086" priority="112">
      <formula>$D118="FSV Item"</formula>
    </cfRule>
    <cfRule type="expression" dxfId="1085" priority="113">
      <formula>$D118="SVT Review"</formula>
    </cfRule>
    <cfRule type="expression" dxfId="1084" priority="114">
      <formula>$D118="Complete"</formula>
    </cfRule>
  </conditionalFormatting>
  <conditionalFormatting sqref="D118:F118">
    <cfRule type="expression" dxfId="1083" priority="111">
      <formula>$D118="N/A"</formula>
    </cfRule>
  </conditionalFormatting>
  <conditionalFormatting sqref="D119:F119">
    <cfRule type="expression" dxfId="1082" priority="108">
      <formula>$D119="FSV Item"</formula>
    </cfRule>
    <cfRule type="expression" dxfId="1081" priority="109">
      <formula>$D119="SVT Review"</formula>
    </cfRule>
    <cfRule type="expression" dxfId="1080" priority="110">
      <formula>$D119="Complete"</formula>
    </cfRule>
  </conditionalFormatting>
  <conditionalFormatting sqref="D119:F119">
    <cfRule type="expression" dxfId="1079" priority="107">
      <formula>$D119="N/A"</formula>
    </cfRule>
  </conditionalFormatting>
  <conditionalFormatting sqref="D120:F120">
    <cfRule type="expression" dxfId="1078" priority="104">
      <formula>$D120="FSV Item"</formula>
    </cfRule>
    <cfRule type="expression" dxfId="1077" priority="105">
      <formula>$D120="SVT Review"</formula>
    </cfRule>
    <cfRule type="expression" dxfId="1076" priority="106">
      <formula>$D120="Complete"</formula>
    </cfRule>
  </conditionalFormatting>
  <conditionalFormatting sqref="D120:F120">
    <cfRule type="expression" dxfId="1075" priority="103">
      <formula>$D120="N/A"</formula>
    </cfRule>
  </conditionalFormatting>
  <conditionalFormatting sqref="D121:F121">
    <cfRule type="expression" dxfId="1074" priority="100">
      <formula>$D121="FSV Item"</formula>
    </cfRule>
    <cfRule type="expression" dxfId="1073" priority="101">
      <formula>$D121="SVT Review"</formula>
    </cfRule>
    <cfRule type="expression" dxfId="1072" priority="102">
      <formula>$D121="Complete"</formula>
    </cfRule>
  </conditionalFormatting>
  <conditionalFormatting sqref="D121:F121">
    <cfRule type="expression" dxfId="1071" priority="99">
      <formula>$D121="N/A"</formula>
    </cfRule>
  </conditionalFormatting>
  <conditionalFormatting sqref="D122:F122">
    <cfRule type="expression" dxfId="1070" priority="96">
      <formula>$D122="FSV Item"</formula>
    </cfRule>
    <cfRule type="expression" dxfId="1069" priority="97">
      <formula>$D122="SVT Review"</formula>
    </cfRule>
    <cfRule type="expression" dxfId="1068" priority="98">
      <formula>$D122="Complete"</formula>
    </cfRule>
  </conditionalFormatting>
  <conditionalFormatting sqref="D122:F122">
    <cfRule type="expression" dxfId="1067" priority="95">
      <formula>$D122="N/A"</formula>
    </cfRule>
  </conditionalFormatting>
  <conditionalFormatting sqref="D123:F123">
    <cfRule type="expression" dxfId="1066" priority="92">
      <formula>$D123="FSV Item"</formula>
    </cfRule>
    <cfRule type="expression" dxfId="1065" priority="93">
      <formula>$D123="SVT Review"</formula>
    </cfRule>
    <cfRule type="expression" dxfId="1064" priority="94">
      <formula>$D123="Complete"</formula>
    </cfRule>
  </conditionalFormatting>
  <conditionalFormatting sqref="D123:F123">
    <cfRule type="expression" dxfId="1063" priority="91">
      <formula>$D123="N/A"</formula>
    </cfRule>
  </conditionalFormatting>
  <conditionalFormatting sqref="D124:F124">
    <cfRule type="expression" dxfId="1062" priority="80">
      <formula>$D124="FSV Item"</formula>
    </cfRule>
    <cfRule type="expression" dxfId="1061" priority="81">
      <formula>$D124="SVT Review"</formula>
    </cfRule>
    <cfRule type="expression" dxfId="1060" priority="82">
      <formula>$D124="Complete"</formula>
    </cfRule>
  </conditionalFormatting>
  <conditionalFormatting sqref="D124:F124">
    <cfRule type="expression" dxfId="1059" priority="79">
      <formula>$D124="N/A"</formula>
    </cfRule>
  </conditionalFormatting>
  <conditionalFormatting sqref="D125:F125">
    <cfRule type="expression" dxfId="1058" priority="72">
      <formula>$D125="FSV Item"</formula>
    </cfRule>
    <cfRule type="expression" dxfId="1057" priority="73">
      <formula>$D125="SVT Review"</formula>
    </cfRule>
    <cfRule type="expression" dxfId="1056" priority="74">
      <formula>$D125="Complete"</formula>
    </cfRule>
  </conditionalFormatting>
  <conditionalFormatting sqref="D125:F125">
    <cfRule type="expression" dxfId="1055" priority="71">
      <formula>$D125="N/A"</formula>
    </cfRule>
  </conditionalFormatting>
  <conditionalFormatting sqref="D126:F126">
    <cfRule type="expression" dxfId="1054" priority="64">
      <formula>$D126="FSV Item"</formula>
    </cfRule>
    <cfRule type="expression" dxfId="1053" priority="65">
      <formula>$D126="SVT Review"</formula>
    </cfRule>
    <cfRule type="expression" dxfId="1052" priority="66">
      <formula>$D126="Complete"</formula>
    </cfRule>
  </conditionalFormatting>
  <conditionalFormatting sqref="D126:F126">
    <cfRule type="expression" dxfId="1051" priority="63">
      <formula>$D126="N/A"</formula>
    </cfRule>
  </conditionalFormatting>
  <conditionalFormatting sqref="D127:F127">
    <cfRule type="expression" dxfId="1050" priority="60">
      <formula>$D127="FSV Item"</formula>
    </cfRule>
    <cfRule type="expression" dxfId="1049" priority="61">
      <formula>$D127="SVT Review"</formula>
    </cfRule>
    <cfRule type="expression" dxfId="1048" priority="62">
      <formula>$D127="Complete"</formula>
    </cfRule>
  </conditionalFormatting>
  <conditionalFormatting sqref="D127:F127">
    <cfRule type="expression" dxfId="1047" priority="59">
      <formula>$D127="N/A"</formula>
    </cfRule>
  </conditionalFormatting>
  <conditionalFormatting sqref="D129:F129">
    <cfRule type="expression" dxfId="1046" priority="56">
      <formula>$D129="FSV Item"</formula>
    </cfRule>
    <cfRule type="expression" dxfId="1045" priority="57">
      <formula>$D129="SVT Review"</formula>
    </cfRule>
    <cfRule type="expression" dxfId="1044" priority="58">
      <formula>$D129="Complete"</formula>
    </cfRule>
  </conditionalFormatting>
  <conditionalFormatting sqref="D129:F129">
    <cfRule type="expression" dxfId="1043" priority="55">
      <formula>$D129="N/A"</formula>
    </cfRule>
  </conditionalFormatting>
  <conditionalFormatting sqref="D132:F132">
    <cfRule type="expression" dxfId="1042" priority="52">
      <formula>$D132="FSV Item"</formula>
    </cfRule>
    <cfRule type="expression" dxfId="1041" priority="53">
      <formula>$D132="SVT Review"</formula>
    </cfRule>
    <cfRule type="expression" dxfId="1040" priority="54">
      <formula>$D132="Complete"</formula>
    </cfRule>
  </conditionalFormatting>
  <conditionalFormatting sqref="D132:F132">
    <cfRule type="expression" dxfId="1039" priority="51">
      <formula>$D132="N/A"</formula>
    </cfRule>
  </conditionalFormatting>
  <conditionalFormatting sqref="D34">
    <cfRule type="expression" dxfId="1038" priority="50">
      <formula>B34="N/A"</formula>
    </cfRule>
  </conditionalFormatting>
  <conditionalFormatting sqref="E34:F34">
    <cfRule type="expression" dxfId="1037" priority="49">
      <formula>B34="N/A"</formula>
    </cfRule>
  </conditionalFormatting>
  <conditionalFormatting sqref="D35">
    <cfRule type="expression" dxfId="1036" priority="48">
      <formula>B35="N/A"</formula>
    </cfRule>
  </conditionalFormatting>
  <conditionalFormatting sqref="E35:F35">
    <cfRule type="expression" dxfId="1035" priority="47">
      <formula>B35="N/A"</formula>
    </cfRule>
  </conditionalFormatting>
  <conditionalFormatting sqref="D36">
    <cfRule type="expression" dxfId="1034" priority="46">
      <formula>B36="N/A"</formula>
    </cfRule>
  </conditionalFormatting>
  <conditionalFormatting sqref="E36:F36">
    <cfRule type="expression" dxfId="1033" priority="45">
      <formula>B36="N/A"</formula>
    </cfRule>
  </conditionalFormatting>
  <conditionalFormatting sqref="D43">
    <cfRule type="expression" dxfId="1032" priority="44">
      <formula>B43="N/A"</formula>
    </cfRule>
  </conditionalFormatting>
  <conditionalFormatting sqref="E43:F43">
    <cfRule type="expression" dxfId="1031" priority="43">
      <formula>B43="N/A"</formula>
    </cfRule>
  </conditionalFormatting>
  <conditionalFormatting sqref="D78">
    <cfRule type="expression" dxfId="1030" priority="42">
      <formula>B78="N/A"</formula>
    </cfRule>
  </conditionalFormatting>
  <conditionalFormatting sqref="E78:F78">
    <cfRule type="expression" dxfId="1029" priority="41">
      <formula>B78="N/A"</formula>
    </cfRule>
  </conditionalFormatting>
  <conditionalFormatting sqref="D83">
    <cfRule type="expression" dxfId="1028" priority="40">
      <formula>B83="N/A"</formula>
    </cfRule>
  </conditionalFormatting>
  <conditionalFormatting sqref="E83:F83">
    <cfRule type="expression" dxfId="1027" priority="39">
      <formula>B83="N/A"</formula>
    </cfRule>
  </conditionalFormatting>
  <conditionalFormatting sqref="D49:F49">
    <cfRule type="expression" dxfId="1026" priority="36">
      <formula>$D49="FSV Item"</formula>
    </cfRule>
    <cfRule type="expression" dxfId="1025" priority="37">
      <formula>$D49="SVT Review"</formula>
    </cfRule>
    <cfRule type="expression" dxfId="1024" priority="38">
      <formula>$D49="Complete"</formula>
    </cfRule>
  </conditionalFormatting>
  <conditionalFormatting sqref="D49:F49">
    <cfRule type="expression" dxfId="1023" priority="35">
      <formula>$D49="N/A"</formula>
    </cfRule>
  </conditionalFormatting>
  <conditionalFormatting sqref="D50:F50">
    <cfRule type="expression" dxfId="1022" priority="32">
      <formula>$D50="FSV Item"</formula>
    </cfRule>
    <cfRule type="expression" dxfId="1021" priority="33">
      <formula>$D50="SVT Review"</formula>
    </cfRule>
    <cfRule type="expression" dxfId="1020" priority="34">
      <formula>$D50="Complete"</formula>
    </cfRule>
  </conditionalFormatting>
  <conditionalFormatting sqref="D50:F50">
    <cfRule type="expression" dxfId="1019" priority="31">
      <formula>$D50="N/A"</formula>
    </cfRule>
  </conditionalFormatting>
  <conditionalFormatting sqref="D41">
    <cfRule type="expression" dxfId="1018" priority="27">
      <formula>$D41="FSV Item"</formula>
    </cfRule>
    <cfRule type="expression" dxfId="1017" priority="28">
      <formula>$D41="SVT Review"</formula>
    </cfRule>
    <cfRule type="expression" dxfId="1016" priority="29">
      <formula>$D41="Complete"</formula>
    </cfRule>
  </conditionalFormatting>
  <conditionalFormatting sqref="D41">
    <cfRule type="expression" dxfId="1015" priority="26">
      <formula>$D41="N/A"</formula>
    </cfRule>
  </conditionalFormatting>
  <conditionalFormatting sqref="E41:F41">
    <cfRule type="expression" dxfId="1014" priority="23">
      <formula>$D41="FSV Item"</formula>
    </cfRule>
    <cfRule type="expression" dxfId="1013" priority="24">
      <formula>$D41="SVT Review"</formula>
    </cfRule>
    <cfRule type="expression" dxfId="1012" priority="25">
      <formula>$D41="Complete"</formula>
    </cfRule>
  </conditionalFormatting>
  <conditionalFormatting sqref="E41:F41">
    <cfRule type="expression" dxfId="1011" priority="22">
      <formula>$D41="N/A"</formula>
    </cfRule>
  </conditionalFormatting>
  <conditionalFormatting sqref="D42">
    <cfRule type="expression" dxfId="1010" priority="19">
      <formula>$D42="FSV Item"</formula>
    </cfRule>
    <cfRule type="expression" dxfId="1009" priority="20">
      <formula>$D42="SVT Review"</formula>
    </cfRule>
    <cfRule type="expression" dxfId="1008" priority="21">
      <formula>$D42="Complete"</formula>
    </cfRule>
  </conditionalFormatting>
  <conditionalFormatting sqref="D42">
    <cfRule type="expression" dxfId="1007" priority="18">
      <formula>$D42="N/A"</formula>
    </cfRule>
  </conditionalFormatting>
  <conditionalFormatting sqref="E42:F42">
    <cfRule type="expression" dxfId="1006" priority="15">
      <formula>$D42="FSV Item"</formula>
    </cfRule>
    <cfRule type="expression" dxfId="1005" priority="16">
      <formula>$D42="SVT Review"</formula>
    </cfRule>
    <cfRule type="expression" dxfId="1004" priority="17">
      <formula>$D42="Complete"</formula>
    </cfRule>
  </conditionalFormatting>
  <conditionalFormatting sqref="E42:F42">
    <cfRule type="expression" dxfId="1003" priority="14">
      <formula>$D42="N/A"</formula>
    </cfRule>
  </conditionalFormatting>
  <conditionalFormatting sqref="D40:F40">
    <cfRule type="expression" dxfId="1002" priority="7">
      <formula>$D40="FSV Item"</formula>
    </cfRule>
    <cfRule type="expression" dxfId="1001" priority="8">
      <formula>$D40="SVT Review"</formula>
    </cfRule>
    <cfRule type="expression" dxfId="1000" priority="9">
      <formula>$D40="Complete"</formula>
    </cfRule>
  </conditionalFormatting>
  <conditionalFormatting sqref="D40:F40">
    <cfRule type="expression" dxfId="999" priority="6">
      <formula>$D40="N/A"</formula>
    </cfRule>
  </conditionalFormatting>
  <conditionalFormatting sqref="H22:L22">
    <cfRule type="expression" dxfId="998" priority="1">
      <formula>AND($L$17=$L$16,$L$16&gt;=1)</formula>
    </cfRule>
    <cfRule type="expression" dxfId="997" priority="5">
      <formula>$L$17-$L$16&gt;=1</formula>
    </cfRule>
  </conditionalFormatting>
  <conditionalFormatting sqref="M22">
    <cfRule type="expression" dxfId="996" priority="4">
      <formula>$L$17-$L$16&gt;=1</formula>
    </cfRule>
  </conditionalFormatting>
  <conditionalFormatting sqref="N22">
    <cfRule type="expression" dxfId="995" priority="3">
      <formula>$L$17-$L$16&gt;=1</formula>
    </cfRule>
  </conditionalFormatting>
  <conditionalFormatting sqref="O22:P22">
    <cfRule type="expression" dxfId="994" priority="2">
      <formula>$L$17-$L$16&gt;=1</formula>
    </cfRule>
  </conditionalFormatting>
  <dataValidations count="24">
    <dataValidation type="list" allowBlank="1" showInputMessage="1" showErrorMessage="1" sqref="D136">
      <formula1>Readers</formula1>
    </dataValidation>
    <dataValidation type="list" allowBlank="1" showInputMessage="1" showErrorMessage="1" sqref="O33:O41 O27 O24:O25 O44:O45 O31 O56 O73 O85:O89 O128:O129">
      <formula1>YNNA</formula1>
    </dataValidation>
    <dataValidation type="list" allowBlank="1" showInputMessage="1" showErrorMessage="1" sqref="J3">
      <formula1>"Initial Accreditation, 1st Continuing Accreditation, Continuing Accreditation"</formula1>
    </dataValidation>
    <dataValidation type="list" allowBlank="1" showInputMessage="1" showErrorMessage="1" sqref="E23">
      <formula1>PVB</formula1>
    </dataValidation>
    <dataValidation type="list" allowBlank="1" showInputMessage="1" showErrorMessage="1" sqref="D15:D16 D86:D89 P85:Q85 P44:Q45 D57 D82:D83 P56:Q56 D59:D60 P73:Q73 D92:D97 D23 P31:Q31 P33:Q41 D34:D36 D41:D44 D18 D38:D39 P128:Q128 D65:D69 D75 D80 D77:D78 D127 D132 D46:D49 D51:D55 D28:D32 D105:D125">
      <formula1>YN</formula1>
    </dataValidation>
    <dataValidation type="list" allowBlank="1" showInputMessage="1" showErrorMessage="1" sqref="M128 M85 M44:M45 M56 M33:M41 M31 M73 F8">
      <formula1>"AK, AL, AR, AZ, CA, CO, CT, DC, DE, FL, GA, HI, IA, ID, IL, IN, KS, KY, LA, MA, MD, ME, MI, MN, MO, MS, MT, NC, ND, NE, NH, NJ, NM, NV, NY, OH, OK, OR, PA, RI, SC, SD, TN, TX, UT, VA, VT, WA, WI, WV, WY"</formula1>
    </dataValidation>
    <dataValidation type="list" allowBlank="1" showInputMessage="1" showErrorMessage="1" sqref="E61">
      <formula1>", N/A, Same as PD, 1, 2, 3, 4, 5, 6, 7, 8, 9, 10"</formula1>
    </dataValidation>
    <dataValidation type="list" allowBlank="1" showInputMessage="1" showErrorMessage="1" sqref="E62:E63">
      <formula1>"N/A, 1, 2, 3, 4, 5"</formula1>
    </dataValidation>
    <dataValidation type="list" allowBlank="1" showInputMessage="1" showErrorMessage="1" sqref="R85 R44:R45 R31 R73 R56 P24:P25 P27:P28 R33:R41 P86:P89 R128 P129">
      <formula1>Satellites</formula1>
    </dataValidation>
    <dataValidation allowBlank="1" showInputMessage="1" showErrorMessage="1" errorTitle="Invalid Entry" error="_x000a_Please select from the list" prompt="Please select from the list" sqref="F29:F30"/>
    <dataValidation type="list" allowBlank="1" showInputMessage="1" showErrorMessage="1" sqref="E29">
      <formula1>EASType</formula1>
    </dataValidation>
    <dataValidation type="list" allowBlank="1" showInputMessage="1" showErrorMessage="1" sqref="E30">
      <formula1>EASStatus</formula1>
    </dataValidation>
    <dataValidation type="list" allowBlank="1" showInputMessage="1" showErrorMessage="1" sqref="E32">
      <formula1>EASDegree</formula1>
    </dataValidation>
    <dataValidation type="list" allowBlank="1" showInputMessage="1" showErrorMessage="1" sqref="E26">
      <formula1>EASInst</formula1>
    </dataValidation>
    <dataValidation type="list" allowBlank="1" showInputMessage="1" showErrorMessage="1" sqref="E33">
      <formula1>"Please Select, N/A, 1, 2, 3, 4"</formula1>
    </dataValidation>
    <dataValidation type="list" allowBlank="1" showInputMessage="1" showErrorMessage="1" sqref="E101">
      <formula1>EASPublication</formula1>
    </dataValidation>
    <dataValidation type="list" allowBlank="1" showInputMessage="1" showErrorMessage="1" errorTitle="Invalid Entry" error="_x000a_Please select the sponsor category from the dropdown list" prompt="Please select the sponsor category for the Paramedic educational program" sqref="D25:F25">
      <formula1>"~ Please Select ~, I.A.1-Postsecondary, I.A.2-Foreign, I.A.3-Hospital/Med Cntr, I.A.4-Government, I.A.4-Armed Services, I.B-Consortium-w/(I.A)College, I.B-Consortium-w/(I.A)Hospital, I.B-Consortium-w/(I.A)Govenment"</formula1>
    </dataValidation>
    <dataValidation type="list" allowBlank="1" showInputMessage="1" showErrorMessage="1" sqref="D26:D27 D33 D40 D100:D103 D61:D64 D70:D72 D76 D81 D129 D50">
      <formula1>YNN</formula1>
    </dataValidation>
    <dataValidation type="list" allowBlank="1" showInputMessage="1" showErrorMessage="1" sqref="D142:D148">
      <formula1>EASAdmin</formula1>
    </dataValidation>
    <dataValidation type="list" allowBlank="1" showInputMessage="1" showErrorMessage="1" sqref="E75">
      <formula1>EASCAffiliates</formula1>
    </dataValidation>
    <dataValidation type="list" allowBlank="1" showInputMessage="1" showErrorMessage="1" sqref="E76 E81">
      <formula1>EASCState</formula1>
    </dataValidation>
    <dataValidation type="list" allowBlank="1" showInputMessage="1" showErrorMessage="1" sqref="E80">
      <formula1>EASFAffiliates</formula1>
    </dataValidation>
    <dataValidation type="list" allowBlank="1" showInputMessage="1" showErrorMessage="1" sqref="D130">
      <formula1>EASSat</formula1>
    </dataValidation>
    <dataValidation type="list" allowBlank="1" showInputMessage="1" showErrorMessage="1" sqref="D131">
      <formula1>EASOutSat</formula1>
    </dataValidation>
  </dataValidations>
  <hyperlinks>
    <hyperlink ref="D160:F160" r:id="rId3" display="george@coaemsp.org"/>
    <hyperlink ref="B139" r:id="rId4"/>
    <hyperlink ref="D139" r:id="rId5"/>
  </hyperlinks>
  <printOptions horizontalCentered="1"/>
  <pageMargins left="0.25" right="0.25" top="0.75" bottom="0.75" header="0.3" footer="0.3"/>
  <pageSetup scale="84" fitToHeight="0" orientation="portrait" r:id="rId6"/>
  <rowBreaks count="2" manualBreakCount="2">
    <brk id="90" max="6" man="1"/>
    <brk id="132" max="6" man="1"/>
  </rowBreaks>
  <colBreaks count="1" manualBreakCount="1">
    <brk id="7" max="147" man="1"/>
  </colBreaks>
  <drawing r:id="rId7"/>
  <legacy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7" tint="0.59999389629810485"/>
    <pageSetUpPr fitToPage="1"/>
  </sheetPr>
  <dimension ref="A1:DD169"/>
  <sheetViews>
    <sheetView showGridLines="0" zoomScaleNormal="100" workbookViewId="0">
      <selection activeCell="H15" sqref="H15:J15"/>
    </sheetView>
  </sheetViews>
  <sheetFormatPr defaultColWidth="9.140625" defaultRowHeight="15" x14ac:dyDescent="0.25"/>
  <cols>
    <col min="1" max="1" width="4.7109375" style="1" customWidth="1"/>
    <col min="2" max="2" width="5.85546875" style="1" customWidth="1"/>
    <col min="3" max="3" width="18.140625" style="1" customWidth="1"/>
    <col min="4" max="4" width="12.7109375" style="1" customWidth="1"/>
    <col min="5" max="6" width="9.140625" style="1"/>
    <col min="7" max="7" width="9.42578125" style="1" customWidth="1"/>
    <col min="8" max="8" width="9.140625" style="1"/>
    <col min="9" max="10" width="9.140625" style="1" customWidth="1"/>
    <col min="11" max="13" width="9.140625" style="1"/>
    <col min="14" max="14" width="14" style="1" customWidth="1"/>
    <col min="15" max="18" width="9.140625" style="1"/>
    <col min="19" max="19" width="34" style="1" customWidth="1"/>
    <col min="20" max="21" width="9.140625" style="1"/>
    <col min="22" max="24" width="9.140625" style="1" customWidth="1"/>
    <col min="25" max="25" width="36.140625" style="1" customWidth="1"/>
    <col min="26" max="29" width="9.140625" style="1" customWidth="1"/>
    <col min="30" max="30" width="36.140625" style="1" customWidth="1"/>
    <col min="31" max="34" width="9.140625" style="1" customWidth="1"/>
    <col min="35" max="35" width="36.140625" style="1" customWidth="1"/>
    <col min="36" max="74" width="9.140625" style="1" customWidth="1"/>
    <col min="75" max="16384" width="9.140625" style="1"/>
  </cols>
  <sheetData>
    <row r="1" spans="1:55" x14ac:dyDescent="0.25">
      <c r="A1" s="3"/>
      <c r="B1"/>
      <c r="E1"/>
      <c r="T1" s="65"/>
      <c r="U1" s="65"/>
      <c r="V1" s="65"/>
      <c r="W1" s="65"/>
      <c r="X1" s="65"/>
      <c r="Y1" s="65"/>
      <c r="Z1" s="65"/>
      <c r="AA1" s="65"/>
      <c r="AB1" s="65"/>
      <c r="AC1" s="65"/>
      <c r="AD1" s="65"/>
      <c r="AE1" s="65"/>
      <c r="AF1" s="65"/>
      <c r="AG1" s="65"/>
      <c r="AH1" s="65"/>
      <c r="AI1" s="65"/>
      <c r="AJ1" s="65"/>
      <c r="AK1" s="65"/>
      <c r="AL1" s="65"/>
      <c r="AM1" s="65"/>
      <c r="AN1" s="65"/>
      <c r="AO1" s="323"/>
      <c r="AP1" s="323"/>
      <c r="AQ1" s="323"/>
      <c r="AR1" s="323"/>
      <c r="AS1" s="323"/>
      <c r="AT1" s="323"/>
      <c r="AU1" s="323"/>
      <c r="AV1" s="323"/>
      <c r="AW1" s="323"/>
      <c r="AX1" s="323"/>
      <c r="AY1" s="323"/>
      <c r="AZ1" s="323"/>
      <c r="BA1" s="323"/>
      <c r="BB1" s="323"/>
      <c r="BC1" s="323"/>
    </row>
    <row r="2" spans="1:55" ht="69.75" customHeight="1" x14ac:dyDescent="0.25">
      <c r="D2" s="561" t="s">
        <v>1</v>
      </c>
      <c r="E2" s="561"/>
      <c r="F2" s="561"/>
      <c r="G2" s="561"/>
      <c r="H2" s="561"/>
      <c r="I2" s="561"/>
      <c r="J2" s="561"/>
      <c r="K2" s="561"/>
      <c r="L2" s="561"/>
      <c r="P2" s="52"/>
      <c r="Q2" s="139"/>
      <c r="R2" s="65"/>
      <c r="S2" s="65"/>
      <c r="T2" s="65">
        <f>COUNTIF(U3:U131, "?*")</f>
        <v>118</v>
      </c>
      <c r="U2" s="65"/>
      <c r="V2" s="65"/>
      <c r="W2" s="65"/>
      <c r="X2" s="65"/>
      <c r="Y2" s="65"/>
      <c r="Z2" s="65">
        <f>COUNTIF(AA3:AA131, "?*")</f>
        <v>118</v>
      </c>
      <c r="AA2" s="65"/>
      <c r="AB2" s="65"/>
      <c r="AC2" s="65"/>
      <c r="AD2" s="65"/>
      <c r="AE2" s="65">
        <f>COUNTIF(AF3:AF131, "?*")</f>
        <v>118</v>
      </c>
      <c r="AF2" s="65"/>
      <c r="AG2" s="65"/>
      <c r="AH2" s="65"/>
      <c r="AI2" s="65"/>
      <c r="AJ2" s="65">
        <f>COUNTIF(AK3:AK131, "?*")</f>
        <v>118</v>
      </c>
      <c r="AK2" s="65"/>
      <c r="AL2" s="65"/>
      <c r="AM2" s="65"/>
      <c r="AN2" s="65"/>
      <c r="AO2" s="323"/>
      <c r="AP2" s="323"/>
      <c r="AQ2" s="323"/>
      <c r="AR2" s="323"/>
      <c r="AS2" s="323"/>
      <c r="AT2" s="323"/>
      <c r="AU2" s="323"/>
      <c r="AV2" s="323"/>
      <c r="AW2" s="323"/>
      <c r="AX2" s="323"/>
      <c r="AY2" s="323"/>
      <c r="AZ2" s="323"/>
      <c r="BA2" s="323"/>
      <c r="BB2" s="323"/>
      <c r="BC2" s="323"/>
    </row>
    <row r="3" spans="1:55" ht="18" x14ac:dyDescent="0.25">
      <c r="D3" s="4"/>
      <c r="P3" s="52"/>
      <c r="Q3" s="139"/>
      <c r="R3" s="65">
        <f>IF(ISNUMBER(SEARCH($H$19,S3)), MAX($R$2:R2)+1,0)</f>
        <v>1</v>
      </c>
      <c r="S3" s="65" t="s">
        <v>35</v>
      </c>
      <c r="T3" s="65" t="str">
        <f ca="1">OFFSET($U$3,,,COUNTIF($U$3:$U$131,"?*"))</f>
        <v>Andrew Stern, MPA, MA, NRP</v>
      </c>
      <c r="U3" s="65" t="s">
        <v>35</v>
      </c>
      <c r="V3" s="65"/>
      <c r="W3" s="65"/>
      <c r="X3" s="65">
        <f>IF(ISNUMBER(SEARCH($H$21,Y3)), MAX($X$2:X2)+1,0)</f>
        <v>1</v>
      </c>
      <c r="Y3" s="65" t="s">
        <v>35</v>
      </c>
      <c r="Z3" s="65" t="str">
        <f ca="1">OFFSET($AA$3,,,COUNTIF($AA$3:$AA$131,"?*"))</f>
        <v>Andrew Stern, MPA, MA, NRP</v>
      </c>
      <c r="AA3" s="65" t="s">
        <v>35</v>
      </c>
      <c r="AB3" s="65"/>
      <c r="AC3" s="65">
        <f>IF(ISNUMBER(SEARCH($H$23,AD3)), MAX($AC$2:AC2)+1,0)</f>
        <v>1</v>
      </c>
      <c r="AD3" s="65" t="s">
        <v>35</v>
      </c>
      <c r="AE3" s="65" t="str">
        <f ca="1">OFFSET($AF$3,,,COUNTIF($AF$3:$AF$131,"?*"))</f>
        <v>Andrew Stern, MPA, MA, NRP</v>
      </c>
      <c r="AF3" s="65" t="s">
        <v>35</v>
      </c>
      <c r="AG3" s="65"/>
      <c r="AH3" s="65">
        <f>IF(ISNUMBER(SEARCH($H$25,AI3)), MAX($AH$2:AH2)+1,0)</f>
        <v>1</v>
      </c>
      <c r="AI3" s="65" t="s">
        <v>35</v>
      </c>
      <c r="AJ3" s="65" t="str">
        <f ca="1">OFFSET($AK$3,,,COUNTIF($AK$3:$AK$131,"?*"))</f>
        <v>Andrew Stern, MPA, MA, NRP</v>
      </c>
      <c r="AK3" s="65" t="s">
        <v>35</v>
      </c>
      <c r="AL3" s="65"/>
      <c r="AM3" s="65"/>
      <c r="AN3" s="65"/>
      <c r="AO3" s="323"/>
      <c r="AP3" s="323"/>
      <c r="AQ3" s="323"/>
      <c r="AR3" s="323"/>
      <c r="AS3" s="323"/>
      <c r="AT3" s="323"/>
      <c r="AU3" s="323"/>
      <c r="AV3" s="323"/>
      <c r="AW3" s="323"/>
      <c r="AX3" s="323"/>
      <c r="AY3" s="323"/>
      <c r="AZ3" s="323"/>
      <c r="BA3" s="323"/>
      <c r="BB3" s="323"/>
      <c r="BC3" s="323"/>
    </row>
    <row r="4" spans="1:55" ht="46.5" x14ac:dyDescent="0.25">
      <c r="B4" s="562" t="s">
        <v>975</v>
      </c>
      <c r="C4" s="562"/>
      <c r="D4" s="562"/>
      <c r="E4" s="562"/>
      <c r="F4" s="562"/>
      <c r="G4" s="562"/>
      <c r="H4" s="562"/>
      <c r="I4" s="562"/>
      <c r="J4" s="562"/>
      <c r="K4" s="562"/>
      <c r="L4" s="562"/>
      <c r="M4" s="562"/>
      <c r="N4" s="562"/>
      <c r="P4" s="52"/>
      <c r="Q4" s="139"/>
      <c r="R4" s="65">
        <f>IF(ISNUMBER(SEARCH($H$19,S4)), MAX($R$2:R3)+1,0)</f>
        <v>2</v>
      </c>
      <c r="S4" s="65" t="s">
        <v>36</v>
      </c>
      <c r="T4" s="65"/>
      <c r="U4" s="65" t="s">
        <v>302</v>
      </c>
      <c r="V4" s="65"/>
      <c r="W4" s="65"/>
      <c r="X4" s="65">
        <f>IF(ISNUMBER(SEARCH($H$21,Y4)), MAX($X$2:X3)+1,0)</f>
        <v>2</v>
      </c>
      <c r="Y4" s="65" t="s">
        <v>302</v>
      </c>
      <c r="Z4" s="65"/>
      <c r="AA4" s="65" t="s">
        <v>302</v>
      </c>
      <c r="AB4" s="65"/>
      <c r="AC4" s="65">
        <f>IF(ISNUMBER(SEARCH($H$23,AD4)), MAX($AC$2:AC3)+1,0)</f>
        <v>2</v>
      </c>
      <c r="AD4" s="65" t="s">
        <v>302</v>
      </c>
      <c r="AE4" s="65"/>
      <c r="AF4" s="65" t="s">
        <v>302</v>
      </c>
      <c r="AG4" s="65"/>
      <c r="AH4" s="65">
        <f>IF(ISNUMBER(SEARCH($H$25,AI4)), MAX($AH$2:AH3)+1,0)</f>
        <v>2</v>
      </c>
      <c r="AI4" s="65" t="s">
        <v>302</v>
      </c>
      <c r="AJ4" s="65"/>
      <c r="AK4" s="65" t="s">
        <v>302</v>
      </c>
      <c r="AL4" s="65"/>
      <c r="AM4" s="65"/>
      <c r="AN4" s="65"/>
      <c r="AO4" s="323"/>
      <c r="AP4" s="323"/>
      <c r="AQ4" s="323"/>
      <c r="AR4" s="323"/>
      <c r="AS4" s="323"/>
      <c r="AT4" s="323"/>
      <c r="AU4" s="323"/>
      <c r="AV4" s="323"/>
      <c r="AW4" s="323"/>
      <c r="AX4" s="323"/>
      <c r="AY4" s="323"/>
      <c r="AZ4" s="323"/>
      <c r="BA4" s="323"/>
      <c r="BB4" s="323"/>
      <c r="BC4" s="323"/>
    </row>
    <row r="5" spans="1:55" x14ac:dyDescent="0.25">
      <c r="P5" s="52"/>
      <c r="Q5" s="139"/>
      <c r="R5" s="65">
        <f>IF(ISNUMBER(SEARCH($H$19,S5)), MAX($R$2:R4)+1,0)</f>
        <v>3</v>
      </c>
      <c r="S5" s="65" t="s">
        <v>306</v>
      </c>
      <c r="T5" s="65"/>
      <c r="U5" s="65" t="s">
        <v>36</v>
      </c>
      <c r="V5" s="65"/>
      <c r="W5" s="65"/>
      <c r="X5" s="65">
        <f>IF(ISNUMBER(SEARCH($H$21,Y5)), MAX($X$2:X4)+1,0)</f>
        <v>3</v>
      </c>
      <c r="Y5" s="65" t="s">
        <v>36</v>
      </c>
      <c r="Z5" s="65"/>
      <c r="AA5" s="65" t="s">
        <v>36</v>
      </c>
      <c r="AB5" s="65"/>
      <c r="AC5" s="65">
        <f>IF(ISNUMBER(SEARCH($H$23,AD5)), MAX($AC$2:AC4)+1,0)</f>
        <v>3</v>
      </c>
      <c r="AD5" s="65" t="s">
        <v>36</v>
      </c>
      <c r="AE5" s="65"/>
      <c r="AF5" s="65" t="s">
        <v>36</v>
      </c>
      <c r="AG5" s="65"/>
      <c r="AH5" s="65">
        <f>IF(ISNUMBER(SEARCH($H$25,AI5)), MAX($AH$2:AH4)+1,0)</f>
        <v>3</v>
      </c>
      <c r="AI5" s="65" t="s">
        <v>36</v>
      </c>
      <c r="AJ5" s="65"/>
      <c r="AK5" s="65" t="s">
        <v>36</v>
      </c>
      <c r="AL5" s="65"/>
      <c r="AM5" s="65"/>
      <c r="AN5" s="65"/>
      <c r="AO5" s="323"/>
      <c r="AP5" s="323"/>
      <c r="AQ5" s="323"/>
      <c r="AR5" s="323"/>
      <c r="AS5" s="323"/>
      <c r="AT5" s="323"/>
      <c r="AU5" s="323"/>
      <c r="AV5" s="323"/>
      <c r="AW5" s="323"/>
      <c r="AX5" s="323"/>
      <c r="AY5" s="323"/>
      <c r="AZ5" s="323"/>
      <c r="BA5" s="323"/>
      <c r="BB5" s="323"/>
      <c r="BC5" s="323"/>
    </row>
    <row r="6" spans="1:55" ht="30" x14ac:dyDescent="0.25">
      <c r="B6" s="563" t="s">
        <v>29</v>
      </c>
      <c r="C6" s="563"/>
      <c r="D6" s="563"/>
      <c r="E6" s="563"/>
      <c r="F6" s="563"/>
      <c r="G6" s="563"/>
      <c r="H6" s="563"/>
      <c r="I6" s="563"/>
      <c r="J6" s="563"/>
      <c r="K6" s="563"/>
      <c r="L6" s="563"/>
      <c r="M6" s="563"/>
      <c r="N6" s="563"/>
      <c r="P6" s="52"/>
      <c r="Q6" s="139"/>
      <c r="R6" s="65">
        <f>IF(ISNUMBER(SEARCH($H$19,S6)), MAX($R$2:R5)+1,0)</f>
        <v>4</v>
      </c>
      <c r="S6" s="65" t="s">
        <v>949</v>
      </c>
      <c r="T6" s="65"/>
      <c r="U6" s="65" t="s">
        <v>303</v>
      </c>
      <c r="V6" s="65"/>
      <c r="W6" s="65"/>
      <c r="X6" s="65">
        <f>IF(ISNUMBER(SEARCH($H$21,Y6)), MAX($X$2:X5)+1,0)</f>
        <v>4</v>
      </c>
      <c r="Y6" s="65" t="s">
        <v>303</v>
      </c>
      <c r="Z6" s="65"/>
      <c r="AA6" s="65" t="s">
        <v>303</v>
      </c>
      <c r="AB6" s="65"/>
      <c r="AC6" s="65">
        <f>IF(ISNUMBER(SEARCH($H$23,AD6)), MAX($AC$2:AC5)+1,0)</f>
        <v>4</v>
      </c>
      <c r="AD6" s="65" t="s">
        <v>303</v>
      </c>
      <c r="AE6" s="65"/>
      <c r="AF6" s="65" t="s">
        <v>303</v>
      </c>
      <c r="AG6" s="65"/>
      <c r="AH6" s="65">
        <f>IF(ISNUMBER(SEARCH($H$25,AI6)), MAX($AH$2:AH5)+1,0)</f>
        <v>4</v>
      </c>
      <c r="AI6" s="65" t="s">
        <v>303</v>
      </c>
      <c r="AJ6" s="65"/>
      <c r="AK6" s="65" t="s">
        <v>303</v>
      </c>
      <c r="AL6" s="65"/>
      <c r="AM6" s="65"/>
      <c r="AN6" s="65"/>
      <c r="AO6" s="323"/>
      <c r="AP6" s="323"/>
      <c r="AQ6" s="323"/>
      <c r="AR6" s="323"/>
      <c r="AS6" s="323"/>
      <c r="AT6" s="323"/>
      <c r="AU6" s="323"/>
      <c r="AV6" s="323"/>
      <c r="AW6" s="323"/>
      <c r="AX6" s="323"/>
      <c r="AY6" s="323"/>
      <c r="AZ6" s="323"/>
      <c r="BA6" s="323"/>
      <c r="BB6" s="323"/>
      <c r="BC6" s="323"/>
    </row>
    <row r="7" spans="1:55" x14ac:dyDescent="0.25">
      <c r="P7" s="52"/>
      <c r="Q7" s="139"/>
      <c r="R7" s="65">
        <f>IF(ISNUMBER(SEARCH($H$19,S7)), MAX($R$2:R6)+1,0)</f>
        <v>5</v>
      </c>
      <c r="S7" s="65" t="s">
        <v>37</v>
      </c>
      <c r="T7" s="65"/>
      <c r="U7" s="65" t="s">
        <v>304</v>
      </c>
      <c r="V7" s="65"/>
      <c r="W7" s="65"/>
      <c r="X7" s="65">
        <f>IF(ISNUMBER(SEARCH($H$21,Y7)), MAX($X$2:X6)+1,0)</f>
        <v>5</v>
      </c>
      <c r="Y7" s="65" t="s">
        <v>304</v>
      </c>
      <c r="Z7" s="65"/>
      <c r="AA7" s="65" t="s">
        <v>304</v>
      </c>
      <c r="AB7" s="65"/>
      <c r="AC7" s="65">
        <f>IF(ISNUMBER(SEARCH($H$23,AD7)), MAX($AC$2:AC6)+1,0)</f>
        <v>5</v>
      </c>
      <c r="AD7" s="65" t="s">
        <v>304</v>
      </c>
      <c r="AE7" s="65"/>
      <c r="AF7" s="65" t="s">
        <v>304</v>
      </c>
      <c r="AG7" s="65"/>
      <c r="AH7" s="65">
        <f>IF(ISNUMBER(SEARCH($H$25,AI7)), MAX($AH$2:AH6)+1,0)</f>
        <v>5</v>
      </c>
      <c r="AI7" s="65" t="s">
        <v>304</v>
      </c>
      <c r="AJ7" s="65"/>
      <c r="AK7" s="65" t="s">
        <v>304</v>
      </c>
      <c r="AL7" s="65"/>
      <c r="AM7" s="65"/>
      <c r="AN7" s="65"/>
      <c r="AO7" s="323"/>
      <c r="AP7" s="323"/>
      <c r="AQ7" s="323"/>
      <c r="AR7" s="323"/>
      <c r="AS7" s="323"/>
      <c r="AT7" s="323"/>
      <c r="AU7" s="323"/>
      <c r="AV7" s="323"/>
      <c r="AW7" s="323"/>
      <c r="AX7" s="323"/>
      <c r="AY7" s="323"/>
      <c r="AZ7" s="323"/>
      <c r="BA7" s="323"/>
      <c r="BB7" s="323"/>
      <c r="BC7" s="323"/>
    </row>
    <row r="8" spans="1:55" ht="25.5" x14ac:dyDescent="0.25">
      <c r="B8" s="9"/>
      <c r="C8" s="135" t="s">
        <v>351</v>
      </c>
      <c r="D8" s="290">
        <f>'EA-I-CSSR'!C5</f>
        <v>0</v>
      </c>
      <c r="H8" s="13"/>
      <c r="P8" s="52"/>
      <c r="Q8" s="139"/>
      <c r="R8" s="65">
        <f>IF(ISNUMBER(SEARCH($H$19,S8)), MAX($R$2:R7)+1,0)</f>
        <v>6</v>
      </c>
      <c r="S8" s="65" t="s">
        <v>38</v>
      </c>
      <c r="T8" s="65"/>
      <c r="U8" s="65" t="s">
        <v>305</v>
      </c>
      <c r="V8" s="65"/>
      <c r="W8" s="65"/>
      <c r="X8" s="65">
        <f>IF(ISNUMBER(SEARCH($H$21,Y8)), MAX($X$2:X7)+1,0)</f>
        <v>6</v>
      </c>
      <c r="Y8" s="65" t="s">
        <v>305</v>
      </c>
      <c r="Z8" s="65"/>
      <c r="AA8" s="65" t="s">
        <v>305</v>
      </c>
      <c r="AB8" s="65"/>
      <c r="AC8" s="65">
        <f>IF(ISNUMBER(SEARCH($H$23,AD8)), MAX($AC$2:AC7)+1,0)</f>
        <v>6</v>
      </c>
      <c r="AD8" s="65" t="s">
        <v>305</v>
      </c>
      <c r="AE8" s="65"/>
      <c r="AF8" s="65" t="s">
        <v>305</v>
      </c>
      <c r="AG8" s="65"/>
      <c r="AH8" s="65">
        <f>IF(ISNUMBER(SEARCH($H$25,AI8)), MAX($AH$2:AH7)+1,0)</f>
        <v>6</v>
      </c>
      <c r="AI8" s="65" t="s">
        <v>305</v>
      </c>
      <c r="AJ8" s="65"/>
      <c r="AK8" s="65" t="s">
        <v>305</v>
      </c>
      <c r="AL8" s="65"/>
      <c r="AM8" s="65"/>
      <c r="AN8" s="65"/>
      <c r="AO8" s="323"/>
      <c r="AP8" s="323"/>
      <c r="AQ8" s="323"/>
      <c r="AR8" s="323"/>
      <c r="AS8" s="323"/>
      <c r="AT8" s="323"/>
      <c r="AU8" s="323"/>
      <c r="AV8" s="323"/>
      <c r="AW8" s="323"/>
      <c r="AX8" s="323"/>
      <c r="AY8" s="323"/>
      <c r="AZ8" s="323"/>
      <c r="BA8" s="323"/>
      <c r="BB8" s="323"/>
      <c r="BC8" s="323"/>
    </row>
    <row r="9" spans="1:55" x14ac:dyDescent="0.25">
      <c r="B9" s="3"/>
      <c r="C9" s="5"/>
      <c r="D9" s="6"/>
      <c r="P9" s="52"/>
      <c r="Q9" s="139"/>
      <c r="R9" s="65">
        <f>IF(ISNUMBER(SEARCH($H$19,S9)), MAX($R$2:R8)+1,0)</f>
        <v>7</v>
      </c>
      <c r="S9" s="65" t="s">
        <v>308</v>
      </c>
      <c r="T9" s="65"/>
      <c r="U9" s="65" t="s">
        <v>1099</v>
      </c>
      <c r="V9" s="65"/>
      <c r="W9" s="65"/>
      <c r="X9" s="65">
        <f>IF(ISNUMBER(SEARCH($H$21,Y9)), MAX($X$2:X8)+1,0)</f>
        <v>7</v>
      </c>
      <c r="Y9" s="65" t="s">
        <v>1099</v>
      </c>
      <c r="Z9" s="65"/>
      <c r="AA9" s="65" t="s">
        <v>1099</v>
      </c>
      <c r="AB9" s="65"/>
      <c r="AC9" s="65">
        <f>IF(ISNUMBER(SEARCH($H$23,AD9)), MAX($AC$2:AC8)+1,0)</f>
        <v>7</v>
      </c>
      <c r="AD9" s="65" t="s">
        <v>1099</v>
      </c>
      <c r="AE9" s="65"/>
      <c r="AF9" s="65" t="s">
        <v>1099</v>
      </c>
      <c r="AG9" s="65"/>
      <c r="AH9" s="65">
        <f>IF(ISNUMBER(SEARCH($H$25,AI9)), MAX($AH$2:AH8)+1,0)</f>
        <v>7</v>
      </c>
      <c r="AI9" s="65" t="s">
        <v>1099</v>
      </c>
      <c r="AJ9" s="65"/>
      <c r="AK9" s="65" t="s">
        <v>1099</v>
      </c>
      <c r="AL9" s="65"/>
      <c r="AM9" s="65"/>
      <c r="AN9" s="65"/>
      <c r="AO9" s="323"/>
      <c r="AP9" s="323"/>
      <c r="AQ9" s="323"/>
      <c r="AR9" s="323"/>
      <c r="AS9" s="323"/>
      <c r="AT9" s="323"/>
      <c r="AU9" s="323"/>
      <c r="AV9" s="323"/>
      <c r="AW9" s="323"/>
      <c r="AX9" s="323"/>
      <c r="AY9" s="323"/>
      <c r="AZ9" s="323"/>
      <c r="BA9" s="323"/>
      <c r="BB9" s="323"/>
      <c r="BC9" s="323"/>
    </row>
    <row r="10" spans="1:55" ht="25.5" x14ac:dyDescent="0.25">
      <c r="B10" s="9"/>
      <c r="C10" s="135" t="s">
        <v>352</v>
      </c>
      <c r="D10" s="554">
        <f>'EA-I-CSSR'!C6</f>
        <v>0</v>
      </c>
      <c r="E10" s="555"/>
      <c r="F10" s="555"/>
      <c r="G10" s="555"/>
      <c r="H10" s="555"/>
      <c r="I10" s="555"/>
      <c r="J10" s="555"/>
      <c r="K10" s="555"/>
      <c r="L10" s="555"/>
      <c r="M10" s="556"/>
      <c r="P10" s="52"/>
      <c r="Q10" s="139"/>
      <c r="R10" s="65">
        <f>IF(ISNUMBER(SEARCH($H$19,S10)), MAX($R$2:R9)+1,0)</f>
        <v>8</v>
      </c>
      <c r="S10" s="65" t="s">
        <v>39</v>
      </c>
      <c r="T10" s="65"/>
      <c r="U10" s="65" t="s">
        <v>1100</v>
      </c>
      <c r="V10" s="65"/>
      <c r="W10" s="65"/>
      <c r="X10" s="65">
        <f>IF(ISNUMBER(SEARCH($H$21,Y10)), MAX($X$2:X9)+1,0)</f>
        <v>8</v>
      </c>
      <c r="Y10" s="65" t="s">
        <v>1100</v>
      </c>
      <c r="Z10" s="65"/>
      <c r="AA10" s="65" t="s">
        <v>1100</v>
      </c>
      <c r="AB10" s="65"/>
      <c r="AC10" s="65">
        <f>IF(ISNUMBER(SEARCH($H$23,AD10)), MAX($AC$2:AC9)+1,0)</f>
        <v>8</v>
      </c>
      <c r="AD10" s="65" t="s">
        <v>1100</v>
      </c>
      <c r="AE10" s="65"/>
      <c r="AF10" s="65" t="s">
        <v>1100</v>
      </c>
      <c r="AG10" s="65"/>
      <c r="AH10" s="65">
        <f>IF(ISNUMBER(SEARCH($H$25,AI10)), MAX($AH$2:AH9)+1,0)</f>
        <v>8</v>
      </c>
      <c r="AI10" s="65" t="s">
        <v>1100</v>
      </c>
      <c r="AJ10" s="65"/>
      <c r="AK10" s="65" t="s">
        <v>1100</v>
      </c>
      <c r="AL10" s="65"/>
      <c r="AM10" s="65"/>
      <c r="AN10" s="65"/>
      <c r="AO10" s="323"/>
      <c r="AP10" s="323"/>
      <c r="AQ10" s="323"/>
      <c r="AR10" s="323"/>
      <c r="AS10" s="323"/>
      <c r="AT10" s="323"/>
      <c r="AU10" s="323"/>
      <c r="AV10" s="323"/>
      <c r="AW10" s="323"/>
      <c r="AX10" s="323"/>
      <c r="AY10" s="323"/>
      <c r="AZ10" s="323"/>
      <c r="BA10" s="323"/>
      <c r="BB10" s="323"/>
      <c r="BC10" s="323"/>
    </row>
    <row r="11" spans="1:55" x14ac:dyDescent="0.25">
      <c r="D11" s="47"/>
      <c r="P11" s="52"/>
      <c r="Q11" s="139"/>
      <c r="R11" s="65">
        <f>IF(ISNUMBER(SEARCH($H$19,S11)), MAX($R$2:R10)+1,0)</f>
        <v>9</v>
      </c>
      <c r="S11" s="65" t="s">
        <v>964</v>
      </c>
      <c r="T11" s="65"/>
      <c r="U11" s="65" t="s">
        <v>949</v>
      </c>
      <c r="V11" s="65"/>
      <c r="W11" s="65"/>
      <c r="X11" s="65">
        <f>IF(ISNUMBER(SEARCH($H$21,Y11)), MAX($X$2:X10)+1,0)</f>
        <v>9</v>
      </c>
      <c r="Y11" s="65" t="s">
        <v>949</v>
      </c>
      <c r="Z11" s="65"/>
      <c r="AA11" s="65" t="s">
        <v>949</v>
      </c>
      <c r="AB11" s="65"/>
      <c r="AC11" s="65">
        <f>IF(ISNUMBER(SEARCH($H$23,AD11)), MAX($AC$2:AC10)+1,0)</f>
        <v>9</v>
      </c>
      <c r="AD11" s="65" t="s">
        <v>949</v>
      </c>
      <c r="AE11" s="65"/>
      <c r="AF11" s="65" t="s">
        <v>949</v>
      </c>
      <c r="AG11" s="65"/>
      <c r="AH11" s="65">
        <f>IF(ISNUMBER(SEARCH($H$25,AI11)), MAX($AH$2:AH10)+1,0)</f>
        <v>9</v>
      </c>
      <c r="AI11" s="65" t="s">
        <v>949</v>
      </c>
      <c r="AJ11" s="65"/>
      <c r="AK11" s="65" t="s">
        <v>949</v>
      </c>
      <c r="AL11" s="65"/>
      <c r="AM11" s="65"/>
      <c r="AN11" s="65"/>
      <c r="AO11" s="323"/>
      <c r="AP11" s="323"/>
      <c r="AQ11" s="323"/>
      <c r="AR11" s="323"/>
      <c r="AS11" s="323"/>
      <c r="AT11" s="323"/>
      <c r="AU11" s="323"/>
      <c r="AV11" s="323"/>
      <c r="AW11" s="323"/>
      <c r="AX11" s="323"/>
      <c r="AY11" s="323"/>
      <c r="AZ11" s="323"/>
      <c r="BA11" s="323"/>
      <c r="BB11" s="323"/>
      <c r="BC11" s="323"/>
    </row>
    <row r="12" spans="1:55" ht="18.75" x14ac:dyDescent="0.25">
      <c r="C12" s="13" t="s">
        <v>353</v>
      </c>
      <c r="D12" s="554">
        <f>'EA-I-CSSR'!C8</f>
        <v>0</v>
      </c>
      <c r="E12" s="556"/>
      <c r="F12" s="564" t="s">
        <v>354</v>
      </c>
      <c r="G12" s="565"/>
      <c r="H12" s="122">
        <f>'EA-I-CSSR'!F8</f>
        <v>0</v>
      </c>
      <c r="P12" s="52"/>
      <c r="Q12" s="139"/>
      <c r="R12" s="65">
        <f>IF(ISNUMBER(SEARCH($H$19,S12)), MAX($R$2:R11)+1,0)</f>
        <v>10</v>
      </c>
      <c r="S12" s="65" t="s">
        <v>976</v>
      </c>
      <c r="T12" s="65"/>
      <c r="U12" s="65" t="s">
        <v>37</v>
      </c>
      <c r="V12" s="65"/>
      <c r="W12" s="65"/>
      <c r="X12" s="65">
        <f>IF(ISNUMBER(SEARCH($H$21,Y12)), MAX($X$2:X11)+1,0)</f>
        <v>10</v>
      </c>
      <c r="Y12" s="65" t="s">
        <v>37</v>
      </c>
      <c r="Z12" s="65"/>
      <c r="AA12" s="65" t="s">
        <v>37</v>
      </c>
      <c r="AB12" s="65"/>
      <c r="AC12" s="65">
        <f>IF(ISNUMBER(SEARCH($H$23,AD12)), MAX($AC$2:AC11)+1,0)</f>
        <v>10</v>
      </c>
      <c r="AD12" s="65" t="s">
        <v>37</v>
      </c>
      <c r="AE12" s="65"/>
      <c r="AF12" s="65" t="s">
        <v>37</v>
      </c>
      <c r="AG12" s="65"/>
      <c r="AH12" s="65">
        <f>IF(ISNUMBER(SEARCH($H$25,AI12)), MAX($AH$2:AH11)+1,0)</f>
        <v>10</v>
      </c>
      <c r="AI12" s="65" t="s">
        <v>37</v>
      </c>
      <c r="AJ12" s="65"/>
      <c r="AK12" s="65" t="s">
        <v>37</v>
      </c>
      <c r="AL12" s="65"/>
      <c r="AM12" s="65"/>
      <c r="AN12" s="65"/>
      <c r="AO12" s="323"/>
      <c r="AP12" s="323"/>
      <c r="AQ12" s="323"/>
      <c r="AR12" s="323"/>
      <c r="AS12" s="323"/>
      <c r="AT12" s="323"/>
      <c r="AU12" s="323"/>
      <c r="AV12" s="323"/>
      <c r="AW12" s="323"/>
      <c r="AX12" s="323"/>
      <c r="AY12" s="323"/>
      <c r="AZ12" s="323"/>
      <c r="BA12" s="323"/>
      <c r="BB12" s="323"/>
      <c r="BC12" s="323"/>
    </row>
    <row r="13" spans="1:55" x14ac:dyDescent="0.25">
      <c r="P13" s="52"/>
      <c r="Q13" s="139"/>
      <c r="R13" s="65">
        <f>IF(ISNUMBER(SEARCH($H$19,S13)), MAX($R$2:R12)+1,0)</f>
        <v>11</v>
      </c>
      <c r="S13" s="65" t="s">
        <v>40</v>
      </c>
      <c r="T13" s="65"/>
      <c r="U13" s="65" t="s">
        <v>307</v>
      </c>
      <c r="V13" s="65"/>
      <c r="W13" s="65"/>
      <c r="X13" s="65">
        <f>IF(ISNUMBER(SEARCH($H$21,Y13)), MAX($X$2:X12)+1,0)</f>
        <v>11</v>
      </c>
      <c r="Y13" s="65" t="s">
        <v>307</v>
      </c>
      <c r="Z13" s="65"/>
      <c r="AA13" s="65" t="s">
        <v>307</v>
      </c>
      <c r="AB13" s="65"/>
      <c r="AC13" s="65">
        <f>IF(ISNUMBER(SEARCH($H$23,AD13)), MAX($AC$2:AC12)+1,0)</f>
        <v>11</v>
      </c>
      <c r="AD13" s="65" t="s">
        <v>307</v>
      </c>
      <c r="AE13" s="65"/>
      <c r="AF13" s="65" t="s">
        <v>307</v>
      </c>
      <c r="AG13" s="65"/>
      <c r="AH13" s="65">
        <f>IF(ISNUMBER(SEARCH($H$25,AI13)), MAX($AH$2:AH12)+1,0)</f>
        <v>11</v>
      </c>
      <c r="AI13" s="65" t="s">
        <v>307</v>
      </c>
      <c r="AJ13" s="65"/>
      <c r="AK13" s="65" t="s">
        <v>307</v>
      </c>
      <c r="AL13" s="65"/>
      <c r="AM13" s="65"/>
      <c r="AN13" s="65"/>
      <c r="AO13" s="323"/>
      <c r="AP13" s="323"/>
      <c r="AQ13" s="323"/>
      <c r="AR13" s="323"/>
      <c r="AS13" s="323"/>
      <c r="AT13" s="323"/>
      <c r="AU13" s="323"/>
      <c r="AV13" s="323"/>
      <c r="AW13" s="323"/>
      <c r="AX13" s="323"/>
      <c r="AY13" s="323"/>
      <c r="AZ13" s="323"/>
      <c r="BA13" s="323"/>
      <c r="BB13" s="323"/>
      <c r="BC13" s="323"/>
    </row>
    <row r="14" spans="1:55" x14ac:dyDescent="0.25">
      <c r="P14" s="52"/>
      <c r="Q14" s="139"/>
      <c r="R14" s="65">
        <f>IF(ISNUMBER(SEARCH($H$19,S14)), MAX($R$2:R13)+1,0)</f>
        <v>12</v>
      </c>
      <c r="S14" s="65" t="s">
        <v>41</v>
      </c>
      <c r="T14" s="65"/>
      <c r="U14" s="65" t="s">
        <v>38</v>
      </c>
      <c r="V14" s="65"/>
      <c r="W14" s="65"/>
      <c r="X14" s="65">
        <f>IF(ISNUMBER(SEARCH($H$21,Y14)), MAX($X$2:X13)+1,0)</f>
        <v>12</v>
      </c>
      <c r="Y14" s="65" t="s">
        <v>38</v>
      </c>
      <c r="Z14" s="65"/>
      <c r="AA14" s="65" t="s">
        <v>38</v>
      </c>
      <c r="AB14" s="65"/>
      <c r="AC14" s="65">
        <f>IF(ISNUMBER(SEARCH($H$23,AD14)), MAX($AC$2:AC13)+1,0)</f>
        <v>12</v>
      </c>
      <c r="AD14" s="65" t="s">
        <v>38</v>
      </c>
      <c r="AE14" s="65"/>
      <c r="AF14" s="65" t="s">
        <v>38</v>
      </c>
      <c r="AG14" s="65"/>
      <c r="AH14" s="65">
        <f>IF(ISNUMBER(SEARCH($H$25,AI14)), MAX($AH$2:AH13)+1,0)</f>
        <v>12</v>
      </c>
      <c r="AI14" s="65" t="s">
        <v>38</v>
      </c>
      <c r="AJ14" s="65"/>
      <c r="AK14" s="65" t="s">
        <v>38</v>
      </c>
      <c r="AL14" s="65"/>
      <c r="AM14" s="65"/>
      <c r="AN14" s="65"/>
      <c r="AO14" s="323"/>
      <c r="AP14" s="323"/>
      <c r="AQ14" s="323"/>
      <c r="AR14" s="323"/>
      <c r="AS14" s="323"/>
      <c r="AT14" s="323"/>
      <c r="AU14" s="323"/>
      <c r="AV14" s="323"/>
      <c r="AW14" s="323"/>
      <c r="AX14" s="323"/>
      <c r="AY14" s="323"/>
      <c r="AZ14" s="323"/>
      <c r="BA14" s="323"/>
      <c r="BB14" s="323"/>
      <c r="BC14" s="323"/>
    </row>
    <row r="15" spans="1:55" ht="18.75" x14ac:dyDescent="0.25">
      <c r="F15" s="541" t="s">
        <v>301</v>
      </c>
      <c r="G15" s="541"/>
      <c r="H15" s="542"/>
      <c r="I15" s="543"/>
      <c r="J15" s="544"/>
      <c r="K15" s="137" t="s">
        <v>1123</v>
      </c>
      <c r="P15" s="52"/>
      <c r="Q15" s="139"/>
      <c r="R15" s="65">
        <f>IF(ISNUMBER(SEARCH($H$19,S15)), MAX($R$2:R14)+1,0)</f>
        <v>13</v>
      </c>
      <c r="S15" s="65" t="s">
        <v>950</v>
      </c>
      <c r="T15" s="65"/>
      <c r="U15" s="65" t="s">
        <v>308</v>
      </c>
      <c r="V15" s="65"/>
      <c r="W15" s="65"/>
      <c r="X15" s="65">
        <f>IF(ISNUMBER(SEARCH($H$21,Y15)), MAX($X$2:X14)+1,0)</f>
        <v>13</v>
      </c>
      <c r="Y15" s="65" t="s">
        <v>308</v>
      </c>
      <c r="Z15" s="65"/>
      <c r="AA15" s="65" t="s">
        <v>308</v>
      </c>
      <c r="AB15" s="65"/>
      <c r="AC15" s="65">
        <f>IF(ISNUMBER(SEARCH($H$23,AD15)), MAX($AC$2:AC14)+1,0)</f>
        <v>13</v>
      </c>
      <c r="AD15" s="65" t="s">
        <v>308</v>
      </c>
      <c r="AE15" s="65"/>
      <c r="AF15" s="65" t="s">
        <v>308</v>
      </c>
      <c r="AG15" s="65"/>
      <c r="AH15" s="65">
        <f>IF(ISNUMBER(SEARCH($H$25,AI15)), MAX($AH$2:AH14)+1,0)</f>
        <v>13</v>
      </c>
      <c r="AI15" s="65" t="s">
        <v>308</v>
      </c>
      <c r="AJ15" s="65"/>
      <c r="AK15" s="65" t="s">
        <v>308</v>
      </c>
      <c r="AL15" s="65"/>
      <c r="AM15" s="65"/>
      <c r="AN15" s="65"/>
      <c r="AO15" s="323"/>
      <c r="AP15" s="323"/>
      <c r="AQ15" s="323"/>
      <c r="AR15" s="323"/>
      <c r="AS15" s="323"/>
      <c r="AT15" s="323"/>
      <c r="AU15" s="323"/>
      <c r="AV15" s="323"/>
      <c r="AW15" s="323"/>
      <c r="AX15" s="323"/>
      <c r="AY15" s="323"/>
      <c r="AZ15" s="323"/>
      <c r="BA15" s="323"/>
      <c r="BB15" s="323"/>
      <c r="BC15" s="323"/>
    </row>
    <row r="16" spans="1:55" x14ac:dyDescent="0.25">
      <c r="P16" s="52"/>
      <c r="Q16" s="139"/>
      <c r="R16" s="65">
        <f>IF(ISNUMBER(SEARCH($H$19,S16)), MAX($R$2:R15)+1,0)</f>
        <v>14</v>
      </c>
      <c r="S16" s="65" t="s">
        <v>948</v>
      </c>
      <c r="T16" s="65"/>
      <c r="U16" s="65" t="s">
        <v>962</v>
      </c>
      <c r="V16" s="65"/>
      <c r="W16" s="65"/>
      <c r="X16" s="65">
        <f>IF(ISNUMBER(SEARCH($H$21,Y16)), MAX($X$2:X15)+1,0)</f>
        <v>14</v>
      </c>
      <c r="Y16" s="65" t="s">
        <v>962</v>
      </c>
      <c r="Z16" s="65"/>
      <c r="AA16" s="65" t="s">
        <v>962</v>
      </c>
      <c r="AB16" s="65"/>
      <c r="AC16" s="65">
        <f>IF(ISNUMBER(SEARCH($H$23,AD16)), MAX($AC$2:AC15)+1,0)</f>
        <v>14</v>
      </c>
      <c r="AD16" s="65" t="s">
        <v>962</v>
      </c>
      <c r="AE16" s="65"/>
      <c r="AF16" s="65" t="s">
        <v>962</v>
      </c>
      <c r="AG16" s="65"/>
      <c r="AH16" s="65">
        <f>IF(ISNUMBER(SEARCH($H$25,AI16)), MAX($AH$2:AH15)+1,0)</f>
        <v>14</v>
      </c>
      <c r="AI16" s="65" t="s">
        <v>962</v>
      </c>
      <c r="AJ16" s="65"/>
      <c r="AK16" s="65" t="s">
        <v>962</v>
      </c>
      <c r="AL16" s="65"/>
      <c r="AM16" s="65"/>
      <c r="AN16" s="65"/>
      <c r="AO16" s="323"/>
      <c r="AP16" s="323"/>
      <c r="AQ16" s="323"/>
      <c r="AR16" s="323"/>
      <c r="AS16" s="323"/>
      <c r="AT16" s="323"/>
      <c r="AU16" s="323"/>
      <c r="AV16" s="323"/>
      <c r="AW16" s="323"/>
      <c r="AX16" s="323"/>
      <c r="AY16" s="323"/>
      <c r="AZ16" s="323"/>
      <c r="BA16" s="323"/>
      <c r="BB16" s="323"/>
      <c r="BC16" s="323"/>
    </row>
    <row r="17" spans="2:108" ht="18.75" x14ac:dyDescent="0.25">
      <c r="B17" s="11"/>
      <c r="C17" s="11"/>
      <c r="D17" s="12" t="s">
        <v>185</v>
      </c>
      <c r="E17" s="12"/>
      <c r="F17" s="549" t="s">
        <v>300</v>
      </c>
      <c r="G17" s="553"/>
      <c r="H17" s="554">
        <f>'EA-I-CSSR'!J3</f>
        <v>0</v>
      </c>
      <c r="I17" s="555"/>
      <c r="J17" s="555"/>
      <c r="K17" s="555"/>
      <c r="L17" s="555"/>
      <c r="M17" s="556"/>
      <c r="P17" s="52"/>
      <c r="Q17" s="139"/>
      <c r="R17" s="65">
        <f>IF(ISNUMBER(SEARCH($H$19,S17)), MAX($R$2:R16)+1,0)</f>
        <v>15</v>
      </c>
      <c r="S17" s="65" t="s">
        <v>951</v>
      </c>
      <c r="T17" s="65" t="s">
        <v>34</v>
      </c>
      <c r="U17" s="65" t="s">
        <v>963</v>
      </c>
      <c r="V17" s="65"/>
      <c r="W17" s="65"/>
      <c r="X17" s="65">
        <f>IF(ISNUMBER(SEARCH($H$21,Y17)), MAX($X$2:X16)+1,0)</f>
        <v>15</v>
      </c>
      <c r="Y17" s="65" t="s">
        <v>963</v>
      </c>
      <c r="Z17" s="65"/>
      <c r="AA17" s="65" t="s">
        <v>963</v>
      </c>
      <c r="AB17" s="65"/>
      <c r="AC17" s="65">
        <f>IF(ISNUMBER(SEARCH($H$23,AD17)), MAX($AC$2:AC16)+1,0)</f>
        <v>15</v>
      </c>
      <c r="AD17" s="65" t="s">
        <v>963</v>
      </c>
      <c r="AE17" s="65"/>
      <c r="AF17" s="65" t="s">
        <v>963</v>
      </c>
      <c r="AG17" s="65"/>
      <c r="AH17" s="65">
        <f>IF(ISNUMBER(SEARCH($H$25,AI17)), MAX($AH$2:AH16)+1,0)</f>
        <v>15</v>
      </c>
      <c r="AI17" s="65" t="s">
        <v>963</v>
      </c>
      <c r="AJ17" s="65"/>
      <c r="AK17" s="65" t="s">
        <v>963</v>
      </c>
      <c r="AL17" s="65"/>
      <c r="AM17" s="65"/>
      <c r="AN17" s="65"/>
      <c r="AO17" s="323"/>
      <c r="AP17" s="323"/>
      <c r="AQ17" s="323"/>
      <c r="AR17" s="323"/>
      <c r="AS17" s="323"/>
      <c r="AT17" s="323"/>
      <c r="AU17" s="323"/>
      <c r="AV17" s="323"/>
      <c r="AW17" s="323"/>
      <c r="AX17" s="323"/>
      <c r="AY17" s="323"/>
      <c r="AZ17" s="323"/>
      <c r="BA17" s="323"/>
      <c r="BB17" s="323"/>
      <c r="BC17" s="323"/>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39"/>
      <c r="CO17" s="139"/>
      <c r="CP17" s="139"/>
      <c r="CQ17" s="139"/>
      <c r="CR17" s="139"/>
      <c r="CS17" s="139"/>
      <c r="CT17" s="139"/>
      <c r="CU17" s="139"/>
      <c r="CV17" s="139"/>
      <c r="CW17" s="139"/>
      <c r="CX17" s="139"/>
      <c r="CY17" s="139"/>
      <c r="CZ17" s="139"/>
      <c r="DA17" s="139"/>
      <c r="DB17" s="139"/>
      <c r="DC17" s="139"/>
      <c r="DD17" s="139"/>
    </row>
    <row r="18" spans="2:108" x14ac:dyDescent="0.25">
      <c r="P18" s="52"/>
      <c r="Q18" s="139"/>
      <c r="R18" s="65">
        <f>IF(ISNUMBER(SEARCH($H$19,S18)), MAX($R$2:R17)+1,0)</f>
        <v>16</v>
      </c>
      <c r="S18" s="65" t="s">
        <v>320</v>
      </c>
      <c r="T18" s="65"/>
      <c r="U18" s="65" t="s">
        <v>1101</v>
      </c>
      <c r="V18" s="65"/>
      <c r="W18" s="65"/>
      <c r="X18" s="65">
        <f>IF(ISNUMBER(SEARCH($H$21,Y18)), MAX($X$2:X17)+1,0)</f>
        <v>16</v>
      </c>
      <c r="Y18" s="65" t="s">
        <v>1101</v>
      </c>
      <c r="Z18" s="65"/>
      <c r="AA18" s="65" t="s">
        <v>1101</v>
      </c>
      <c r="AB18" s="65"/>
      <c r="AC18" s="65">
        <f>IF(ISNUMBER(SEARCH($H$23,AD18)), MAX($AC$2:AC17)+1,0)</f>
        <v>16</v>
      </c>
      <c r="AD18" s="65" t="s">
        <v>1101</v>
      </c>
      <c r="AE18" s="65"/>
      <c r="AF18" s="65" t="s">
        <v>1101</v>
      </c>
      <c r="AG18" s="65"/>
      <c r="AH18" s="65">
        <f>IF(ISNUMBER(SEARCH($H$25,AI18)), MAX($AH$2:AH17)+1,0)</f>
        <v>16</v>
      </c>
      <c r="AI18" s="65" t="s">
        <v>1101</v>
      </c>
      <c r="AJ18" s="65"/>
      <c r="AK18" s="65" t="s">
        <v>1101</v>
      </c>
      <c r="AL18" s="65"/>
      <c r="AM18" s="65"/>
      <c r="AN18" s="65"/>
      <c r="AO18" s="323"/>
      <c r="AP18" s="323"/>
      <c r="AQ18" s="323"/>
      <c r="AR18" s="323"/>
      <c r="AS18" s="323"/>
      <c r="AT18" s="323"/>
      <c r="AU18" s="323"/>
      <c r="AV18" s="323"/>
      <c r="AW18" s="323"/>
      <c r="AX18" s="323"/>
      <c r="AY18" s="323"/>
      <c r="AZ18" s="323"/>
      <c r="BA18" s="323"/>
      <c r="BB18" s="323"/>
      <c r="BC18" s="323"/>
      <c r="BD18" s="139"/>
      <c r="BE18" s="139"/>
      <c r="BF18" s="139"/>
      <c r="BG18" s="139"/>
      <c r="BH18" s="139"/>
      <c r="BI18" s="139"/>
      <c r="BJ18" s="139"/>
      <c r="BK18" s="139"/>
      <c r="BL18" s="139"/>
      <c r="BM18" s="139"/>
      <c r="BN18" s="139"/>
      <c r="BO18" s="139"/>
      <c r="BP18" s="139"/>
      <c r="BQ18" s="139"/>
      <c r="BR18" s="139"/>
      <c r="BS18" s="139"/>
      <c r="BT18" s="139"/>
      <c r="BU18" s="139"/>
      <c r="BV18" s="139"/>
      <c r="BW18" s="139"/>
      <c r="BX18" s="139"/>
      <c r="BY18" s="139"/>
      <c r="BZ18" s="139"/>
      <c r="CA18" s="139"/>
      <c r="CB18" s="139"/>
      <c r="CC18" s="139"/>
      <c r="CD18" s="139"/>
      <c r="CE18" s="139"/>
      <c r="CF18" s="139"/>
      <c r="CG18" s="139"/>
      <c r="CH18" s="139"/>
      <c r="CI18" s="139"/>
      <c r="CJ18" s="139"/>
      <c r="CK18" s="139"/>
      <c r="CL18" s="139"/>
      <c r="CM18" s="139"/>
      <c r="CN18" s="139"/>
      <c r="CO18" s="139"/>
      <c r="CP18" s="139"/>
      <c r="CQ18" s="139"/>
      <c r="CR18" s="139"/>
      <c r="CS18" s="139"/>
      <c r="CT18" s="139"/>
      <c r="CU18" s="139"/>
      <c r="CV18" s="139"/>
      <c r="CW18" s="139"/>
      <c r="CX18" s="139"/>
      <c r="CY18" s="139"/>
      <c r="CZ18" s="139"/>
      <c r="DA18" s="139"/>
      <c r="DB18" s="139"/>
      <c r="DC18" s="139"/>
      <c r="DD18" s="139"/>
    </row>
    <row r="19" spans="2:108" ht="18.75" x14ac:dyDescent="0.25">
      <c r="C19" s="14" t="s">
        <v>3</v>
      </c>
      <c r="F19" s="549" t="s">
        <v>4</v>
      </c>
      <c r="G19" s="549"/>
      <c r="H19" s="550"/>
      <c r="I19" s="551"/>
      <c r="J19" s="551"/>
      <c r="K19" s="551"/>
      <c r="L19" s="551"/>
      <c r="M19" s="552"/>
      <c r="P19" s="52"/>
      <c r="Q19" s="139"/>
      <c r="R19" s="65">
        <f>IF(ISNUMBER(SEARCH($H$19,S19)), MAX($R$2:R18)+1,0)</f>
        <v>17</v>
      </c>
      <c r="S19" s="65" t="s">
        <v>321</v>
      </c>
      <c r="T19" s="65" t="s">
        <v>62</v>
      </c>
      <c r="U19" s="65" t="s">
        <v>309</v>
      </c>
      <c r="V19" s="65"/>
      <c r="W19" s="65"/>
      <c r="X19" s="65">
        <f>IF(ISNUMBER(SEARCH($H$21,Y19)), MAX($X$2:X18)+1,0)</f>
        <v>17</v>
      </c>
      <c r="Y19" s="65" t="s">
        <v>309</v>
      </c>
      <c r="Z19" s="65"/>
      <c r="AA19" s="65" t="s">
        <v>309</v>
      </c>
      <c r="AB19" s="65"/>
      <c r="AC19" s="65">
        <f>IF(ISNUMBER(SEARCH($H$23,AD19)), MAX($AC$2:AC18)+1,0)</f>
        <v>17</v>
      </c>
      <c r="AD19" s="65" t="s">
        <v>309</v>
      </c>
      <c r="AE19" s="65"/>
      <c r="AF19" s="65" t="s">
        <v>309</v>
      </c>
      <c r="AG19" s="65"/>
      <c r="AH19" s="65">
        <f>IF(ISNUMBER(SEARCH($H$25,AI19)), MAX($AH$2:AH18)+1,0)</f>
        <v>17</v>
      </c>
      <c r="AI19" s="65" t="s">
        <v>309</v>
      </c>
      <c r="AJ19" s="65"/>
      <c r="AK19" s="65" t="s">
        <v>309</v>
      </c>
      <c r="AL19" s="65"/>
      <c r="AM19" s="65"/>
      <c r="AN19" s="65"/>
      <c r="AO19" s="323"/>
      <c r="AP19" s="323"/>
      <c r="AQ19" s="323"/>
      <c r="AR19" s="323"/>
      <c r="AS19" s="323"/>
      <c r="AT19" s="323"/>
      <c r="AU19" s="323"/>
      <c r="AV19" s="323"/>
      <c r="AW19" s="323"/>
      <c r="AX19" s="323"/>
      <c r="AY19" s="323"/>
      <c r="AZ19" s="323"/>
      <c r="BA19" s="323"/>
      <c r="BB19" s="323"/>
      <c r="BC19" s="323"/>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139"/>
      <c r="CO19" s="139"/>
      <c r="CP19" s="139"/>
      <c r="CQ19" s="139"/>
      <c r="CR19" s="139"/>
      <c r="CS19" s="139"/>
      <c r="CT19" s="139"/>
      <c r="CU19" s="139"/>
      <c r="CV19" s="139"/>
      <c r="CW19" s="139"/>
      <c r="CX19" s="139"/>
      <c r="CY19" s="139"/>
      <c r="CZ19" s="139"/>
      <c r="DA19" s="139"/>
      <c r="DB19" s="139"/>
      <c r="DC19" s="139"/>
      <c r="DD19" s="139"/>
    </row>
    <row r="20" spans="2:108" x14ac:dyDescent="0.25">
      <c r="B20" s="11"/>
      <c r="C20" s="11"/>
      <c r="D20" s="11"/>
      <c r="P20" s="52"/>
      <c r="Q20" s="139"/>
      <c r="R20" s="65">
        <f>IF(ISNUMBER(SEARCH($H$19,S20)), MAX($R$2:R19)+1,0)</f>
        <v>18</v>
      </c>
      <c r="S20" s="65" t="s">
        <v>42</v>
      </c>
      <c r="T20" s="65"/>
      <c r="U20" s="65" t="s">
        <v>310</v>
      </c>
      <c r="V20" s="65"/>
      <c r="W20" s="65"/>
      <c r="X20" s="65">
        <f>IF(ISNUMBER(SEARCH($H$21,Y20)), MAX($X$2:X19)+1,0)</f>
        <v>18</v>
      </c>
      <c r="Y20" s="65" t="s">
        <v>310</v>
      </c>
      <c r="Z20" s="65"/>
      <c r="AA20" s="65" t="s">
        <v>310</v>
      </c>
      <c r="AB20" s="65"/>
      <c r="AC20" s="65">
        <f>IF(ISNUMBER(SEARCH($H$23,AD20)), MAX($AC$2:AC19)+1,0)</f>
        <v>18</v>
      </c>
      <c r="AD20" s="65" t="s">
        <v>310</v>
      </c>
      <c r="AE20" s="65"/>
      <c r="AF20" s="65" t="s">
        <v>310</v>
      </c>
      <c r="AG20" s="65"/>
      <c r="AH20" s="65">
        <f>IF(ISNUMBER(SEARCH($H$25,AI20)), MAX($AH$2:AH19)+1,0)</f>
        <v>18</v>
      </c>
      <c r="AI20" s="65" t="s">
        <v>310</v>
      </c>
      <c r="AJ20" s="65"/>
      <c r="AK20" s="65" t="s">
        <v>310</v>
      </c>
      <c r="AL20" s="65"/>
      <c r="AM20" s="65"/>
      <c r="AN20" s="65"/>
      <c r="AO20" s="323"/>
      <c r="AP20" s="323"/>
      <c r="AQ20" s="323"/>
      <c r="AR20" s="323"/>
      <c r="AS20" s="323"/>
      <c r="AT20" s="323"/>
      <c r="AU20" s="323"/>
      <c r="AV20" s="323"/>
      <c r="AW20" s="323"/>
      <c r="AX20" s="323"/>
      <c r="AY20" s="323"/>
      <c r="AZ20" s="323"/>
      <c r="BA20" s="323"/>
      <c r="BB20" s="323"/>
      <c r="BC20" s="323"/>
    </row>
    <row r="21" spans="2:108" ht="18.75" x14ac:dyDescent="0.25">
      <c r="B21" s="11"/>
      <c r="C21" s="11"/>
      <c r="D21" s="11"/>
      <c r="F21" s="549" t="s">
        <v>5</v>
      </c>
      <c r="G21" s="549"/>
      <c r="H21" s="550"/>
      <c r="I21" s="551"/>
      <c r="J21" s="551"/>
      <c r="K21" s="551"/>
      <c r="L21" s="551"/>
      <c r="M21" s="552"/>
      <c r="P21" s="52"/>
      <c r="Q21" s="139"/>
      <c r="R21" s="65">
        <f>IF(ISNUMBER(SEARCH($H$19,S21)), MAX($R$2:R20)+1,0)</f>
        <v>19</v>
      </c>
      <c r="S21" s="65" t="s">
        <v>43</v>
      </c>
      <c r="T21" s="65"/>
      <c r="U21" s="65" t="s">
        <v>1102</v>
      </c>
      <c r="V21" s="65"/>
      <c r="W21" s="65"/>
      <c r="X21" s="65">
        <f>IF(ISNUMBER(SEARCH($H$21,Y21)), MAX($X$2:X20)+1,0)</f>
        <v>19</v>
      </c>
      <c r="Y21" s="65" t="s">
        <v>1102</v>
      </c>
      <c r="Z21" s="65"/>
      <c r="AA21" s="65" t="s">
        <v>1102</v>
      </c>
      <c r="AB21" s="65"/>
      <c r="AC21" s="65">
        <f>IF(ISNUMBER(SEARCH($H$23,AD21)), MAX($AC$2:AC20)+1,0)</f>
        <v>19</v>
      </c>
      <c r="AD21" s="65" t="s">
        <v>1102</v>
      </c>
      <c r="AE21" s="65"/>
      <c r="AF21" s="65" t="s">
        <v>1102</v>
      </c>
      <c r="AG21" s="65"/>
      <c r="AH21" s="65">
        <f>IF(ISNUMBER(SEARCH($H$25,AI21)), MAX($AH$2:AH20)+1,0)</f>
        <v>19</v>
      </c>
      <c r="AI21" s="65" t="s">
        <v>1102</v>
      </c>
      <c r="AJ21" s="65"/>
      <c r="AK21" s="65" t="s">
        <v>1102</v>
      </c>
      <c r="AL21" s="65"/>
      <c r="AM21" s="65"/>
      <c r="AN21" s="65"/>
      <c r="AO21" s="323"/>
      <c r="AP21" s="323"/>
      <c r="AQ21" s="323"/>
      <c r="AR21" s="323"/>
      <c r="AS21" s="323"/>
      <c r="AT21" s="323"/>
      <c r="AU21" s="323"/>
      <c r="AV21" s="323"/>
      <c r="AW21" s="323"/>
      <c r="AX21" s="323"/>
      <c r="AY21" s="323"/>
      <c r="AZ21" s="323"/>
      <c r="BA21" s="323"/>
      <c r="BB21" s="323"/>
      <c r="BC21" s="323"/>
    </row>
    <row r="22" spans="2:108" x14ac:dyDescent="0.25">
      <c r="P22" s="52"/>
      <c r="Q22" s="139"/>
      <c r="R22" s="65">
        <f>IF(ISNUMBER(SEARCH($H$19,S22)), MAX($R$2:R21)+1,0)</f>
        <v>20</v>
      </c>
      <c r="S22" s="65" t="s">
        <v>44</v>
      </c>
      <c r="T22" s="65"/>
      <c r="U22" s="65" t="s">
        <v>1103</v>
      </c>
      <c r="V22" s="65"/>
      <c r="W22" s="65"/>
      <c r="X22" s="65">
        <f>IF(ISNUMBER(SEARCH($H$21,Y22)), MAX($X$2:X21)+1,0)</f>
        <v>20</v>
      </c>
      <c r="Y22" s="65" t="s">
        <v>1103</v>
      </c>
      <c r="Z22" s="65"/>
      <c r="AA22" s="65" t="s">
        <v>1103</v>
      </c>
      <c r="AB22" s="65"/>
      <c r="AC22" s="65">
        <f>IF(ISNUMBER(SEARCH($H$23,AD22)), MAX($AC$2:AC21)+1,0)</f>
        <v>20</v>
      </c>
      <c r="AD22" s="65" t="s">
        <v>1103</v>
      </c>
      <c r="AE22" s="65"/>
      <c r="AF22" s="65" t="s">
        <v>1103</v>
      </c>
      <c r="AG22" s="65"/>
      <c r="AH22" s="65">
        <f>IF(ISNUMBER(SEARCH($H$25,AI22)), MAX($AH$2:AH21)+1,0)</f>
        <v>20</v>
      </c>
      <c r="AI22" s="65" t="s">
        <v>1103</v>
      </c>
      <c r="AJ22" s="65"/>
      <c r="AK22" s="65" t="s">
        <v>1103</v>
      </c>
      <c r="AL22" s="65"/>
      <c r="AM22" s="65"/>
      <c r="AN22" s="65"/>
      <c r="AO22" s="323"/>
      <c r="AP22" s="323"/>
      <c r="AQ22" s="323"/>
      <c r="AR22" s="323"/>
      <c r="AS22" s="323"/>
      <c r="AT22" s="323"/>
      <c r="AU22" s="323"/>
      <c r="AV22" s="323"/>
      <c r="AW22" s="323"/>
      <c r="AX22" s="323"/>
      <c r="AY22" s="323"/>
      <c r="AZ22" s="323"/>
      <c r="BA22" s="323"/>
      <c r="BB22" s="323"/>
      <c r="BC22" s="323"/>
    </row>
    <row r="23" spans="2:108" ht="18.75" x14ac:dyDescent="0.25">
      <c r="B23" s="11"/>
      <c r="C23" s="11"/>
      <c r="D23" s="11"/>
      <c r="F23" s="549" t="s">
        <v>5</v>
      </c>
      <c r="G23" s="549"/>
      <c r="H23" s="550"/>
      <c r="I23" s="551"/>
      <c r="J23" s="551"/>
      <c r="K23" s="551"/>
      <c r="L23" s="551"/>
      <c r="M23" s="552"/>
      <c r="N23" s="1" t="s">
        <v>6</v>
      </c>
      <c r="P23" s="52"/>
      <c r="Q23" s="139"/>
      <c r="R23" s="65">
        <f>IF(ISNUMBER(SEARCH($H$19,S23)), MAX($R$2:R22)+1,0)</f>
        <v>21</v>
      </c>
      <c r="S23" s="65" t="s">
        <v>45</v>
      </c>
      <c r="T23" s="65"/>
      <c r="U23" s="65" t="s">
        <v>311</v>
      </c>
      <c r="V23" s="65"/>
      <c r="W23" s="65"/>
      <c r="X23" s="65">
        <f>IF(ISNUMBER(SEARCH($H$21,Y23)), MAX($X$2:X22)+1,0)</f>
        <v>21</v>
      </c>
      <c r="Y23" s="65" t="s">
        <v>311</v>
      </c>
      <c r="Z23" s="65"/>
      <c r="AA23" s="65" t="s">
        <v>311</v>
      </c>
      <c r="AB23" s="65"/>
      <c r="AC23" s="65">
        <f>IF(ISNUMBER(SEARCH($H$23,AD23)), MAX($AC$2:AC22)+1,0)</f>
        <v>21</v>
      </c>
      <c r="AD23" s="65" t="s">
        <v>311</v>
      </c>
      <c r="AE23" s="65"/>
      <c r="AF23" s="65" t="s">
        <v>311</v>
      </c>
      <c r="AG23" s="65"/>
      <c r="AH23" s="65">
        <f>IF(ISNUMBER(SEARCH($H$25,AI23)), MAX($AH$2:AH22)+1,0)</f>
        <v>21</v>
      </c>
      <c r="AI23" s="65" t="s">
        <v>311</v>
      </c>
      <c r="AJ23" s="65"/>
      <c r="AK23" s="65" t="s">
        <v>311</v>
      </c>
      <c r="AL23" s="65"/>
      <c r="AM23" s="65"/>
      <c r="AN23" s="65"/>
      <c r="AO23" s="323"/>
      <c r="AP23" s="323"/>
      <c r="AQ23" s="323"/>
      <c r="AR23" s="323"/>
      <c r="AS23" s="323"/>
      <c r="AT23" s="323"/>
      <c r="AU23" s="323"/>
      <c r="AV23" s="323"/>
      <c r="AW23" s="323"/>
      <c r="AX23" s="323"/>
      <c r="AY23" s="323"/>
      <c r="AZ23" s="323"/>
      <c r="BA23" s="323"/>
      <c r="BB23" s="323"/>
      <c r="BC23" s="323"/>
    </row>
    <row r="24" spans="2:108" x14ac:dyDescent="0.25">
      <c r="P24" s="52"/>
      <c r="Q24" s="139"/>
      <c r="R24" s="65">
        <f>IF(ISNUMBER(SEARCH($H$19,S24)), MAX($R$2:R23)+1,0)</f>
        <v>22</v>
      </c>
      <c r="S24" s="65" t="s">
        <v>46</v>
      </c>
      <c r="T24" s="65"/>
      <c r="U24" s="65" t="s">
        <v>1104</v>
      </c>
      <c r="V24" s="65"/>
      <c r="W24" s="65"/>
      <c r="X24" s="65">
        <f>IF(ISNUMBER(SEARCH($H$21,Y24)), MAX($X$2:X23)+1,0)</f>
        <v>22</v>
      </c>
      <c r="Y24" s="65" t="s">
        <v>1104</v>
      </c>
      <c r="Z24" s="65"/>
      <c r="AA24" s="65" t="s">
        <v>1104</v>
      </c>
      <c r="AB24" s="65"/>
      <c r="AC24" s="65">
        <f>IF(ISNUMBER(SEARCH($H$23,AD24)), MAX($AC$2:AC23)+1,0)</f>
        <v>22</v>
      </c>
      <c r="AD24" s="65" t="s">
        <v>1104</v>
      </c>
      <c r="AE24" s="65"/>
      <c r="AF24" s="65" t="s">
        <v>1104</v>
      </c>
      <c r="AG24" s="65"/>
      <c r="AH24" s="65">
        <f>IF(ISNUMBER(SEARCH($H$25,AI24)), MAX($AH$2:AH23)+1,0)</f>
        <v>22</v>
      </c>
      <c r="AI24" s="65" t="s">
        <v>1104</v>
      </c>
      <c r="AJ24" s="65"/>
      <c r="AK24" s="65" t="s">
        <v>1104</v>
      </c>
      <c r="AL24" s="65"/>
      <c r="AM24" s="65"/>
      <c r="AN24" s="65"/>
      <c r="AO24" s="323"/>
      <c r="AP24" s="323"/>
      <c r="AQ24" s="323"/>
      <c r="AR24" s="323"/>
      <c r="AS24" s="323"/>
      <c r="AT24" s="323"/>
      <c r="AU24" s="323"/>
      <c r="AV24" s="323"/>
      <c r="AW24" s="323"/>
      <c r="AX24" s="323"/>
      <c r="AY24" s="323"/>
      <c r="AZ24" s="323"/>
      <c r="BA24" s="323"/>
      <c r="BB24" s="323"/>
      <c r="BC24" s="323"/>
    </row>
    <row r="25" spans="2:108" ht="18.75" x14ac:dyDescent="0.25">
      <c r="B25" s="11"/>
      <c r="C25" s="11"/>
      <c r="D25" s="11"/>
      <c r="F25" s="549" t="s">
        <v>5</v>
      </c>
      <c r="G25" s="549"/>
      <c r="H25" s="550"/>
      <c r="I25" s="551"/>
      <c r="J25" s="551"/>
      <c r="K25" s="551"/>
      <c r="L25" s="551"/>
      <c r="M25" s="552"/>
      <c r="N25" s="1" t="s">
        <v>6</v>
      </c>
      <c r="P25" s="52"/>
      <c r="Q25" s="139"/>
      <c r="R25" s="65">
        <f>IF(ISNUMBER(SEARCH($H$19,S25)), MAX($R$2:R24)+1,0)</f>
        <v>23</v>
      </c>
      <c r="S25" s="65" t="s">
        <v>47</v>
      </c>
      <c r="T25" s="65"/>
      <c r="U25" s="65" t="s">
        <v>312</v>
      </c>
      <c r="V25" s="65"/>
      <c r="W25" s="65"/>
      <c r="X25" s="65">
        <f>IF(ISNUMBER(SEARCH($H$21,Y25)), MAX($X$2:X24)+1,0)</f>
        <v>23</v>
      </c>
      <c r="Y25" s="65" t="s">
        <v>312</v>
      </c>
      <c r="Z25" s="65"/>
      <c r="AA25" s="65" t="s">
        <v>312</v>
      </c>
      <c r="AB25" s="65"/>
      <c r="AC25" s="65">
        <f>IF(ISNUMBER(SEARCH($H$23,AD25)), MAX($AC$2:AC24)+1,0)</f>
        <v>23</v>
      </c>
      <c r="AD25" s="65" t="s">
        <v>312</v>
      </c>
      <c r="AE25" s="65"/>
      <c r="AF25" s="65" t="s">
        <v>312</v>
      </c>
      <c r="AG25" s="65"/>
      <c r="AH25" s="65">
        <f>IF(ISNUMBER(SEARCH($H$25,AI25)), MAX($AH$2:AH24)+1,0)</f>
        <v>23</v>
      </c>
      <c r="AI25" s="65" t="s">
        <v>312</v>
      </c>
      <c r="AJ25" s="65"/>
      <c r="AK25" s="65" t="s">
        <v>312</v>
      </c>
      <c r="AL25" s="65"/>
      <c r="AM25" s="65"/>
      <c r="AN25" s="65"/>
      <c r="AO25" s="323"/>
      <c r="AP25" s="323"/>
      <c r="AQ25" s="323"/>
      <c r="AR25" s="323"/>
      <c r="AS25" s="323"/>
      <c r="AT25" s="323"/>
      <c r="AU25" s="323"/>
      <c r="AV25" s="323"/>
      <c r="AW25" s="323"/>
      <c r="AX25" s="323"/>
      <c r="AY25" s="323"/>
      <c r="AZ25" s="323"/>
      <c r="BA25" s="323"/>
      <c r="BB25" s="323"/>
      <c r="BC25" s="323"/>
    </row>
    <row r="26" spans="2:108" x14ac:dyDescent="0.25">
      <c r="P26" s="52"/>
      <c r="Q26" s="139"/>
      <c r="R26" s="65">
        <f>IF(ISNUMBER(SEARCH($H$19,S26)), MAX($R$2:R25)+1,0)</f>
        <v>24</v>
      </c>
      <c r="S26" s="65" t="s">
        <v>48</v>
      </c>
      <c r="T26" s="65"/>
      <c r="U26" s="65" t="s">
        <v>1105</v>
      </c>
      <c r="V26" s="65"/>
      <c r="W26" s="65"/>
      <c r="X26" s="65">
        <f>IF(ISNUMBER(SEARCH($H$21,Y26)), MAX($X$2:X25)+1,0)</f>
        <v>24</v>
      </c>
      <c r="Y26" s="65" t="s">
        <v>1105</v>
      </c>
      <c r="Z26" s="65"/>
      <c r="AA26" s="65" t="s">
        <v>1105</v>
      </c>
      <c r="AB26" s="65"/>
      <c r="AC26" s="65">
        <f>IF(ISNUMBER(SEARCH($H$23,AD26)), MAX($AC$2:AC25)+1,0)</f>
        <v>24</v>
      </c>
      <c r="AD26" s="65" t="s">
        <v>1105</v>
      </c>
      <c r="AE26" s="65"/>
      <c r="AF26" s="65" t="s">
        <v>1105</v>
      </c>
      <c r="AG26" s="65"/>
      <c r="AH26" s="65">
        <f>IF(ISNUMBER(SEARCH($H$25,AI26)), MAX($AH$2:AH25)+1,0)</f>
        <v>24</v>
      </c>
      <c r="AI26" s="65" t="s">
        <v>1105</v>
      </c>
      <c r="AJ26" s="65"/>
      <c r="AK26" s="65" t="s">
        <v>1105</v>
      </c>
      <c r="AL26" s="65"/>
      <c r="AM26" s="65"/>
      <c r="AN26" s="65"/>
      <c r="AO26" s="323"/>
      <c r="AP26" s="323"/>
      <c r="AQ26" s="323"/>
      <c r="AR26" s="323"/>
      <c r="AS26" s="323"/>
      <c r="AT26" s="323"/>
      <c r="AU26" s="323"/>
      <c r="AV26" s="323"/>
      <c r="AW26" s="323"/>
      <c r="AX26" s="323"/>
      <c r="AY26" s="323"/>
      <c r="AZ26" s="323"/>
      <c r="BA26" s="323"/>
      <c r="BB26" s="323"/>
      <c r="BC26" s="323"/>
    </row>
    <row r="27" spans="2:108" ht="18.75" x14ac:dyDescent="0.25">
      <c r="B27" s="11"/>
      <c r="C27" s="11"/>
      <c r="D27" s="11"/>
      <c r="F27" s="549" t="s">
        <v>32</v>
      </c>
      <c r="G27" s="553"/>
      <c r="H27" s="550"/>
      <c r="I27" s="551"/>
      <c r="J27" s="551"/>
      <c r="K27" s="551"/>
      <c r="L27" s="551"/>
      <c r="M27" s="552"/>
      <c r="P27" s="52"/>
      <c r="Q27" s="139"/>
      <c r="R27" s="65">
        <f>IF(ISNUMBER(SEARCH($H$19,S27)), MAX($R$2:R26)+1,0)</f>
        <v>25</v>
      </c>
      <c r="S27" s="65" t="s">
        <v>952</v>
      </c>
      <c r="T27" s="65"/>
      <c r="U27" s="65" t="s">
        <v>965</v>
      </c>
      <c r="V27" s="65"/>
      <c r="W27" s="65"/>
      <c r="X27" s="65">
        <f>IF(ISNUMBER(SEARCH($H$21,Y27)), MAX($X$2:X26)+1,0)</f>
        <v>25</v>
      </c>
      <c r="Y27" s="65" t="s">
        <v>965</v>
      </c>
      <c r="Z27" s="65"/>
      <c r="AA27" s="65" t="s">
        <v>965</v>
      </c>
      <c r="AB27" s="65"/>
      <c r="AC27" s="65">
        <f>IF(ISNUMBER(SEARCH($H$23,AD27)), MAX($AC$2:AC26)+1,0)</f>
        <v>25</v>
      </c>
      <c r="AD27" s="65" t="s">
        <v>965</v>
      </c>
      <c r="AE27" s="65"/>
      <c r="AF27" s="65" t="s">
        <v>965</v>
      </c>
      <c r="AG27" s="65"/>
      <c r="AH27" s="65">
        <f>IF(ISNUMBER(SEARCH($H$25,AI27)), MAX($AH$2:AH26)+1,0)</f>
        <v>25</v>
      </c>
      <c r="AI27" s="65" t="s">
        <v>965</v>
      </c>
      <c r="AJ27" s="65"/>
      <c r="AK27" s="65" t="s">
        <v>965</v>
      </c>
      <c r="AL27" s="65"/>
      <c r="AM27" s="65"/>
      <c r="AN27" s="65"/>
      <c r="AO27" s="323"/>
      <c r="AP27" s="323"/>
      <c r="AQ27" s="323"/>
      <c r="AR27" s="323"/>
      <c r="AS27" s="323"/>
      <c r="AT27" s="323"/>
      <c r="AU27" s="323"/>
      <c r="AV27" s="323"/>
      <c r="AW27" s="323"/>
      <c r="AX27" s="323"/>
      <c r="AY27" s="323"/>
      <c r="AZ27" s="323"/>
      <c r="BA27" s="323"/>
      <c r="BB27" s="323"/>
      <c r="BC27" s="323"/>
    </row>
    <row r="28" spans="2:108" ht="18.75" x14ac:dyDescent="0.25">
      <c r="B28" s="11"/>
      <c r="C28" s="11"/>
      <c r="D28" s="11"/>
      <c r="E28" s="549" t="s">
        <v>33</v>
      </c>
      <c r="F28" s="549"/>
      <c r="G28" s="553"/>
      <c r="H28" s="550"/>
      <c r="I28" s="551"/>
      <c r="J28" s="551"/>
      <c r="K28" s="551"/>
      <c r="L28" s="551"/>
      <c r="M28" s="552"/>
      <c r="P28" s="52"/>
      <c r="Q28" s="139"/>
      <c r="R28" s="65">
        <f>IF(ISNUMBER(SEARCH($H$19,S28)), MAX($R$2:R27)+1,0)</f>
        <v>26</v>
      </c>
      <c r="S28" s="65" t="s">
        <v>49</v>
      </c>
      <c r="T28" s="65"/>
      <c r="U28" s="65" t="s">
        <v>313</v>
      </c>
      <c r="V28" s="65"/>
      <c r="W28" s="65"/>
      <c r="X28" s="65">
        <f>IF(ISNUMBER(SEARCH($H$21,Y28)), MAX($X$2:X27)+1,0)</f>
        <v>26</v>
      </c>
      <c r="Y28" s="65" t="s">
        <v>313</v>
      </c>
      <c r="Z28" s="65"/>
      <c r="AA28" s="65" t="s">
        <v>313</v>
      </c>
      <c r="AB28" s="65"/>
      <c r="AC28" s="65">
        <f>IF(ISNUMBER(SEARCH($H$23,AD28)), MAX($AC$2:AC27)+1,0)</f>
        <v>26</v>
      </c>
      <c r="AD28" s="65" t="s">
        <v>313</v>
      </c>
      <c r="AE28" s="65"/>
      <c r="AF28" s="65" t="s">
        <v>313</v>
      </c>
      <c r="AG28" s="65"/>
      <c r="AH28" s="65">
        <f>IF(ISNUMBER(SEARCH($H$25,AI28)), MAX($AH$2:AH27)+1,0)</f>
        <v>26</v>
      </c>
      <c r="AI28" s="65" t="s">
        <v>313</v>
      </c>
      <c r="AJ28" s="65"/>
      <c r="AK28" s="65" t="s">
        <v>313</v>
      </c>
      <c r="AL28" s="65"/>
      <c r="AM28" s="65"/>
      <c r="AN28" s="65"/>
      <c r="AO28" s="323"/>
      <c r="AP28" s="323"/>
      <c r="AQ28" s="323"/>
      <c r="AR28" s="323"/>
      <c r="AS28" s="323"/>
      <c r="AT28" s="323"/>
      <c r="AU28" s="323"/>
      <c r="AV28" s="323"/>
      <c r="AW28" s="323"/>
      <c r="AX28" s="323"/>
      <c r="AY28" s="323"/>
      <c r="AZ28" s="323"/>
      <c r="BA28" s="323"/>
      <c r="BB28" s="323"/>
      <c r="BC28" s="323"/>
    </row>
    <row r="29" spans="2:108" x14ac:dyDescent="0.25">
      <c r="P29" s="52"/>
      <c r="Q29" s="139"/>
      <c r="R29" s="65">
        <f>IF(ISNUMBER(SEARCH($H$19,S29)), MAX($R$2:R28)+1,0)</f>
        <v>27</v>
      </c>
      <c r="S29" s="65" t="s">
        <v>953</v>
      </c>
      <c r="T29" s="65"/>
      <c r="U29" s="65" t="s">
        <v>976</v>
      </c>
      <c r="V29" s="65"/>
      <c r="W29" s="65"/>
      <c r="X29" s="65">
        <f>IF(ISNUMBER(SEARCH($H$21,Y29)), MAX($X$2:X28)+1,0)</f>
        <v>27</v>
      </c>
      <c r="Y29" s="65" t="s">
        <v>976</v>
      </c>
      <c r="Z29" s="65"/>
      <c r="AA29" s="65" t="s">
        <v>976</v>
      </c>
      <c r="AB29" s="65"/>
      <c r="AC29" s="65">
        <f>IF(ISNUMBER(SEARCH($H$23,AD29)), MAX($AC$2:AC28)+1,0)</f>
        <v>27</v>
      </c>
      <c r="AD29" s="65" t="s">
        <v>976</v>
      </c>
      <c r="AE29" s="65"/>
      <c r="AF29" s="65" t="s">
        <v>976</v>
      </c>
      <c r="AG29" s="65"/>
      <c r="AH29" s="65">
        <f>IF(ISNUMBER(SEARCH($H$25,AI29)), MAX($AH$2:AH28)+1,0)</f>
        <v>27</v>
      </c>
      <c r="AI29" s="65" t="s">
        <v>976</v>
      </c>
      <c r="AJ29" s="65"/>
      <c r="AK29" s="65" t="s">
        <v>976</v>
      </c>
      <c r="AL29" s="65"/>
      <c r="AM29" s="65"/>
      <c r="AN29" s="65"/>
      <c r="AO29" s="323"/>
      <c r="AP29" s="323"/>
      <c r="AQ29" s="323"/>
      <c r="AR29" s="323"/>
      <c r="AS29" s="323"/>
      <c r="AT29" s="323"/>
      <c r="AU29" s="323"/>
      <c r="AV29" s="323"/>
      <c r="AW29" s="323"/>
      <c r="AX29" s="323"/>
      <c r="AY29" s="323"/>
      <c r="AZ29" s="323"/>
      <c r="BA29" s="323"/>
      <c r="BB29" s="323"/>
      <c r="BC29" s="323"/>
    </row>
    <row r="30" spans="2:108" ht="18.75" customHeight="1" x14ac:dyDescent="0.25">
      <c r="B30" s="11"/>
      <c r="C30" s="11"/>
      <c r="D30" s="11"/>
      <c r="F30" s="549" t="s">
        <v>32</v>
      </c>
      <c r="G30" s="553"/>
      <c r="H30" s="550"/>
      <c r="I30" s="551"/>
      <c r="J30" s="551"/>
      <c r="K30" s="551"/>
      <c r="L30" s="551"/>
      <c r="M30" s="552"/>
      <c r="P30" s="52"/>
      <c r="Q30" s="139"/>
      <c r="R30" s="65">
        <f>IF(ISNUMBER(SEARCH($H$19,S30)), MAX($R$2:R29)+1,0)</f>
        <v>28</v>
      </c>
      <c r="S30" s="65" t="s">
        <v>954</v>
      </c>
      <c r="T30" s="65"/>
      <c r="U30" s="65" t="s">
        <v>40</v>
      </c>
      <c r="V30" s="65"/>
      <c r="W30" s="65"/>
      <c r="X30" s="65">
        <f>IF(ISNUMBER(SEARCH($H$21,Y30)), MAX($X$2:X29)+1,0)</f>
        <v>28</v>
      </c>
      <c r="Y30" s="65" t="s">
        <v>40</v>
      </c>
      <c r="Z30" s="65"/>
      <c r="AA30" s="65" t="s">
        <v>40</v>
      </c>
      <c r="AB30" s="65"/>
      <c r="AC30" s="65">
        <f>IF(ISNUMBER(SEARCH($H$23,AD30)), MAX($AC$2:AC29)+1,0)</f>
        <v>28</v>
      </c>
      <c r="AD30" s="65" t="s">
        <v>40</v>
      </c>
      <c r="AE30" s="65"/>
      <c r="AF30" s="65" t="s">
        <v>40</v>
      </c>
      <c r="AG30" s="65"/>
      <c r="AH30" s="65">
        <f>IF(ISNUMBER(SEARCH($H$25,AI30)), MAX($AH$2:AH29)+1,0)</f>
        <v>28</v>
      </c>
      <c r="AI30" s="65" t="s">
        <v>40</v>
      </c>
      <c r="AJ30" s="65"/>
      <c r="AK30" s="65" t="s">
        <v>40</v>
      </c>
      <c r="AL30" s="65"/>
      <c r="AM30" s="65"/>
      <c r="AN30" s="65"/>
      <c r="AO30" s="323"/>
      <c r="AP30" s="323"/>
      <c r="AQ30" s="323"/>
      <c r="AR30" s="323"/>
      <c r="AS30" s="323"/>
      <c r="AT30" s="323"/>
      <c r="AU30" s="323"/>
      <c r="AV30" s="323"/>
      <c r="AW30" s="323"/>
      <c r="AX30" s="323"/>
      <c r="AY30" s="323"/>
      <c r="AZ30" s="323"/>
      <c r="BA30" s="323"/>
      <c r="BB30" s="323"/>
      <c r="BC30" s="323"/>
    </row>
    <row r="31" spans="2:108" ht="19.5" customHeight="1" x14ac:dyDescent="0.25">
      <c r="B31" s="11"/>
      <c r="C31" s="11"/>
      <c r="D31" s="11"/>
      <c r="E31" s="549" t="s">
        <v>33</v>
      </c>
      <c r="F31" s="549"/>
      <c r="G31" s="553"/>
      <c r="H31" s="550"/>
      <c r="I31" s="551"/>
      <c r="J31" s="551"/>
      <c r="K31" s="551"/>
      <c r="L31" s="551"/>
      <c r="M31" s="552"/>
      <c r="P31" s="52"/>
      <c r="Q31" s="139"/>
      <c r="R31" s="65">
        <f>IF(ISNUMBER(SEARCH($H$19,S31)), MAX($R$2:R30)+1,0)</f>
        <v>29</v>
      </c>
      <c r="S31" s="65" t="s">
        <v>955</v>
      </c>
      <c r="T31" s="65"/>
      <c r="U31" s="65" t="s">
        <v>41</v>
      </c>
      <c r="V31" s="65"/>
      <c r="W31" s="65"/>
      <c r="X31" s="65">
        <f>IF(ISNUMBER(SEARCH($H$21,Y31)), MAX($X$2:X30)+1,0)</f>
        <v>29</v>
      </c>
      <c r="Y31" s="65" t="s">
        <v>41</v>
      </c>
      <c r="Z31" s="65"/>
      <c r="AA31" s="65" t="s">
        <v>41</v>
      </c>
      <c r="AB31" s="65"/>
      <c r="AC31" s="65">
        <f>IF(ISNUMBER(SEARCH($H$23,AD31)), MAX($AC$2:AC30)+1,0)</f>
        <v>29</v>
      </c>
      <c r="AD31" s="65" t="s">
        <v>41</v>
      </c>
      <c r="AE31" s="65"/>
      <c r="AF31" s="65" t="s">
        <v>41</v>
      </c>
      <c r="AG31" s="65"/>
      <c r="AH31" s="65">
        <f>IF(ISNUMBER(SEARCH($H$25,AI31)), MAX($AH$2:AH30)+1,0)</f>
        <v>29</v>
      </c>
      <c r="AI31" s="65" t="s">
        <v>41</v>
      </c>
      <c r="AJ31" s="65"/>
      <c r="AK31" s="65" t="s">
        <v>41</v>
      </c>
      <c r="AL31" s="65"/>
      <c r="AM31" s="65"/>
      <c r="AN31" s="65"/>
      <c r="AO31" s="323"/>
      <c r="AP31" s="323"/>
      <c r="AQ31" s="323"/>
      <c r="AR31" s="323"/>
      <c r="AS31" s="323"/>
      <c r="AT31" s="323"/>
      <c r="AU31" s="323"/>
      <c r="AV31" s="323"/>
      <c r="AW31" s="323"/>
      <c r="AX31" s="323"/>
      <c r="AY31" s="323"/>
      <c r="AZ31" s="323"/>
      <c r="BA31" s="323"/>
      <c r="BB31" s="323"/>
      <c r="BC31" s="323"/>
    </row>
    <row r="32" spans="2:108" ht="15" customHeight="1" x14ac:dyDescent="0.25">
      <c r="P32" s="52"/>
      <c r="Q32" s="139"/>
      <c r="R32" s="65">
        <f>IF(ISNUMBER(SEARCH($H$19,S32)), MAX($R$2:R31)+1,0)</f>
        <v>30</v>
      </c>
      <c r="S32" s="65" t="s">
        <v>50</v>
      </c>
      <c r="T32" s="65"/>
      <c r="U32" s="65" t="s">
        <v>1106</v>
      </c>
      <c r="V32" s="65"/>
      <c r="W32" s="65"/>
      <c r="X32" s="65">
        <f>IF(ISNUMBER(SEARCH($H$21,Y32)), MAX($X$2:X31)+1,0)</f>
        <v>30</v>
      </c>
      <c r="Y32" s="65" t="s">
        <v>1106</v>
      </c>
      <c r="Z32" s="65"/>
      <c r="AA32" s="65" t="s">
        <v>1106</v>
      </c>
      <c r="AB32" s="65"/>
      <c r="AC32" s="65">
        <f>IF(ISNUMBER(SEARCH($H$23,AD32)), MAX($AC$2:AC31)+1,0)</f>
        <v>30</v>
      </c>
      <c r="AD32" s="65" t="s">
        <v>1106</v>
      </c>
      <c r="AE32" s="65"/>
      <c r="AF32" s="65" t="s">
        <v>1106</v>
      </c>
      <c r="AG32" s="65"/>
      <c r="AH32" s="65">
        <f>IF(ISNUMBER(SEARCH($H$25,AI32)), MAX($AH$2:AH31)+1,0)</f>
        <v>30</v>
      </c>
      <c r="AI32" s="65" t="s">
        <v>1106</v>
      </c>
      <c r="AJ32" s="65"/>
      <c r="AK32" s="65" t="s">
        <v>1106</v>
      </c>
      <c r="AL32" s="65"/>
      <c r="AM32" s="65"/>
      <c r="AN32" s="65"/>
      <c r="AO32" s="323"/>
      <c r="AP32" s="323"/>
      <c r="AQ32" s="323"/>
      <c r="AR32" s="323"/>
      <c r="AS32" s="323"/>
      <c r="AT32" s="323"/>
      <c r="AU32" s="323"/>
      <c r="AV32" s="323"/>
      <c r="AW32" s="323"/>
      <c r="AX32" s="323"/>
      <c r="AY32" s="323"/>
      <c r="AZ32" s="323"/>
      <c r="BA32" s="323"/>
      <c r="BB32" s="323"/>
      <c r="BC32" s="323"/>
    </row>
    <row r="33" spans="1:55" ht="6" customHeight="1" x14ac:dyDescent="0.25">
      <c r="P33" s="52"/>
      <c r="Q33" s="139"/>
      <c r="R33" s="65">
        <f>IF(ISNUMBER(SEARCH($H$19,S33)), MAX($R$2:R32)+1,0)</f>
        <v>31</v>
      </c>
      <c r="S33" s="65" t="s">
        <v>51</v>
      </c>
      <c r="T33" s="65"/>
      <c r="U33" s="65" t="s">
        <v>1107</v>
      </c>
      <c r="V33" s="65"/>
      <c r="W33" s="65"/>
      <c r="X33" s="65">
        <f>IF(ISNUMBER(SEARCH($H$21,Y33)), MAX($X$2:X32)+1,0)</f>
        <v>31</v>
      </c>
      <c r="Y33" s="65" t="s">
        <v>1107</v>
      </c>
      <c r="Z33" s="65"/>
      <c r="AA33" s="65" t="s">
        <v>1107</v>
      </c>
      <c r="AB33" s="65"/>
      <c r="AC33" s="65">
        <f>IF(ISNUMBER(SEARCH($H$23,AD33)), MAX($AC$2:AC32)+1,0)</f>
        <v>31</v>
      </c>
      <c r="AD33" s="65" t="s">
        <v>1107</v>
      </c>
      <c r="AE33" s="65"/>
      <c r="AF33" s="65" t="s">
        <v>1107</v>
      </c>
      <c r="AG33" s="65"/>
      <c r="AH33" s="65">
        <f>IF(ISNUMBER(SEARCH($H$25,AI33)), MAX($AH$2:AH32)+1,0)</f>
        <v>31</v>
      </c>
      <c r="AI33" s="65" t="s">
        <v>1107</v>
      </c>
      <c r="AJ33" s="65"/>
      <c r="AK33" s="65" t="s">
        <v>1107</v>
      </c>
      <c r="AL33" s="65"/>
      <c r="AM33" s="65"/>
      <c r="AN33" s="65"/>
      <c r="AO33" s="323"/>
      <c r="AP33" s="323"/>
      <c r="AQ33" s="323"/>
      <c r="AR33" s="323"/>
      <c r="AS33" s="323"/>
      <c r="AT33" s="323"/>
      <c r="AU33" s="323"/>
      <c r="AV33" s="323"/>
      <c r="AW33" s="323"/>
      <c r="AX33" s="323"/>
      <c r="AY33" s="323"/>
      <c r="AZ33" s="323"/>
      <c r="BA33" s="323"/>
      <c r="BB33" s="323"/>
      <c r="BC33" s="323"/>
    </row>
    <row r="34" spans="1:55" ht="30" customHeight="1" x14ac:dyDescent="0.25">
      <c r="A34" s="15"/>
      <c r="B34" s="566"/>
      <c r="C34" s="566"/>
      <c r="D34" s="566"/>
      <c r="E34" s="566"/>
      <c r="F34" s="566"/>
      <c r="G34" s="566"/>
      <c r="H34" s="566"/>
      <c r="I34" s="566"/>
      <c r="J34" s="566"/>
      <c r="K34" s="566"/>
      <c r="L34" s="566"/>
      <c r="M34" s="566"/>
      <c r="N34" s="566"/>
      <c r="P34" s="52"/>
      <c r="Q34" s="139"/>
      <c r="R34" s="65">
        <f>IF(ISNUMBER(SEARCH($H$19,S34)), MAX($R$2:R33)+1,0)</f>
        <v>32</v>
      </c>
      <c r="S34" s="65" t="s">
        <v>52</v>
      </c>
      <c r="T34" s="65"/>
      <c r="U34" s="65" t="s">
        <v>314</v>
      </c>
      <c r="V34" s="65"/>
      <c r="W34" s="65"/>
      <c r="X34" s="65">
        <f>IF(ISNUMBER(SEARCH($H$21,Y34)), MAX($X$2:X33)+1,0)</f>
        <v>32</v>
      </c>
      <c r="Y34" s="65" t="s">
        <v>314</v>
      </c>
      <c r="Z34" s="65"/>
      <c r="AA34" s="65" t="s">
        <v>314</v>
      </c>
      <c r="AB34" s="65"/>
      <c r="AC34" s="65">
        <f>IF(ISNUMBER(SEARCH($H$23,AD34)), MAX($AC$2:AC33)+1,0)</f>
        <v>32</v>
      </c>
      <c r="AD34" s="65" t="s">
        <v>314</v>
      </c>
      <c r="AE34" s="65"/>
      <c r="AF34" s="65" t="s">
        <v>314</v>
      </c>
      <c r="AG34" s="65"/>
      <c r="AH34" s="65">
        <f>IF(ISNUMBER(SEARCH($H$25,AI34)), MAX($AH$2:AH33)+1,0)</f>
        <v>32</v>
      </c>
      <c r="AI34" s="65" t="s">
        <v>314</v>
      </c>
      <c r="AJ34" s="65"/>
      <c r="AK34" s="65" t="s">
        <v>314</v>
      </c>
      <c r="AL34" s="65"/>
      <c r="AM34" s="65"/>
      <c r="AN34" s="65"/>
      <c r="AO34" s="323"/>
      <c r="AP34" s="323"/>
      <c r="AQ34" s="323"/>
      <c r="AR34" s="323"/>
      <c r="AS34" s="323"/>
      <c r="AT34" s="323"/>
      <c r="AU34" s="323"/>
      <c r="AV34" s="323"/>
      <c r="AW34" s="323"/>
      <c r="AX34" s="323"/>
      <c r="AY34" s="323"/>
      <c r="AZ34" s="323"/>
      <c r="BA34" s="323"/>
      <c r="BB34" s="323"/>
      <c r="BC34" s="323"/>
    </row>
    <row r="35" spans="1:55" ht="29.25" customHeight="1" thickBot="1" x14ac:dyDescent="0.3">
      <c r="B35" s="548" t="s">
        <v>7</v>
      </c>
      <c r="C35" s="548"/>
      <c r="D35" s="548"/>
      <c r="E35" s="548"/>
      <c r="F35" s="548"/>
      <c r="G35" s="548"/>
      <c r="H35" s="548"/>
      <c r="I35" s="548"/>
      <c r="J35" s="548"/>
      <c r="K35" s="548"/>
      <c r="L35" s="548"/>
      <c r="M35" s="548"/>
      <c r="N35" s="548"/>
      <c r="P35" s="52"/>
      <c r="Q35" s="139"/>
      <c r="R35" s="65">
        <f>IF(ISNUMBER(SEARCH($H$19,S35)), MAX($R$2:R34)+1,0)</f>
        <v>33</v>
      </c>
      <c r="S35" s="65" t="s">
        <v>53</v>
      </c>
      <c r="T35" s="65"/>
      <c r="U35" s="65" t="s">
        <v>315</v>
      </c>
      <c r="V35" s="65"/>
      <c r="W35" s="65"/>
      <c r="X35" s="65">
        <f>IF(ISNUMBER(SEARCH($H$21,Y35)), MAX($X$2:X34)+1,0)</f>
        <v>33</v>
      </c>
      <c r="Y35" s="65" t="s">
        <v>315</v>
      </c>
      <c r="Z35" s="65"/>
      <c r="AA35" s="65" t="s">
        <v>315</v>
      </c>
      <c r="AB35" s="65"/>
      <c r="AC35" s="65">
        <f>IF(ISNUMBER(SEARCH($H$23,AD35)), MAX($AC$2:AC34)+1,0)</f>
        <v>33</v>
      </c>
      <c r="AD35" s="65" t="s">
        <v>315</v>
      </c>
      <c r="AE35" s="65"/>
      <c r="AF35" s="65" t="s">
        <v>315</v>
      </c>
      <c r="AG35" s="65"/>
      <c r="AH35" s="65">
        <f>IF(ISNUMBER(SEARCH($H$25,AI35)), MAX($AH$2:AH34)+1,0)</f>
        <v>33</v>
      </c>
      <c r="AI35" s="65" t="s">
        <v>315</v>
      </c>
      <c r="AJ35" s="65"/>
      <c r="AK35" s="65" t="s">
        <v>315</v>
      </c>
      <c r="AL35" s="65"/>
      <c r="AM35" s="65"/>
      <c r="AN35" s="65"/>
      <c r="AO35" s="323"/>
      <c r="AP35" s="323"/>
      <c r="AQ35" s="323"/>
      <c r="AR35" s="323"/>
      <c r="AS35" s="323"/>
      <c r="AT35" s="323"/>
      <c r="AU35" s="323"/>
      <c r="AV35" s="323"/>
      <c r="AW35" s="323"/>
      <c r="AX35" s="323"/>
      <c r="AY35" s="323"/>
      <c r="AZ35" s="323"/>
      <c r="BA35" s="323"/>
      <c r="BB35" s="323"/>
      <c r="BC35" s="323"/>
    </row>
    <row r="36" spans="1:55" ht="5.25" customHeight="1" x14ac:dyDescent="0.25">
      <c r="B36" s="20"/>
      <c r="C36" s="20"/>
      <c r="D36" s="20"/>
      <c r="E36" s="20"/>
      <c r="F36" s="20"/>
      <c r="G36" s="20"/>
      <c r="H36" s="20"/>
      <c r="I36" s="20"/>
      <c r="J36" s="20"/>
      <c r="K36" s="20"/>
      <c r="L36" s="20"/>
      <c r="M36" s="20"/>
      <c r="N36" s="20"/>
      <c r="P36" s="52"/>
      <c r="Q36" s="139"/>
      <c r="R36" s="65">
        <f>IF(ISNUMBER(SEARCH($H$19,S36)), MAX($R$2:R35)+1,0)</f>
        <v>34</v>
      </c>
      <c r="S36" s="65" t="s">
        <v>956</v>
      </c>
      <c r="T36" s="65"/>
      <c r="U36" s="65" t="s">
        <v>950</v>
      </c>
      <c r="V36" s="65"/>
      <c r="W36" s="65"/>
      <c r="X36" s="65">
        <f>IF(ISNUMBER(SEARCH($H$21,Y36)), MAX($X$2:X35)+1,0)</f>
        <v>34</v>
      </c>
      <c r="Y36" s="65" t="s">
        <v>950</v>
      </c>
      <c r="Z36" s="65"/>
      <c r="AA36" s="65" t="s">
        <v>950</v>
      </c>
      <c r="AB36" s="65"/>
      <c r="AC36" s="65">
        <f>IF(ISNUMBER(SEARCH($H$23,AD36)), MAX($AC$2:AC35)+1,0)</f>
        <v>34</v>
      </c>
      <c r="AD36" s="65" t="s">
        <v>950</v>
      </c>
      <c r="AE36" s="65"/>
      <c r="AF36" s="65" t="s">
        <v>950</v>
      </c>
      <c r="AG36" s="65"/>
      <c r="AH36" s="65">
        <f>IF(ISNUMBER(SEARCH($H$25,AI36)), MAX($AH$2:AH35)+1,0)</f>
        <v>34</v>
      </c>
      <c r="AI36" s="65" t="s">
        <v>950</v>
      </c>
      <c r="AJ36" s="65"/>
      <c r="AK36" s="65" t="s">
        <v>950</v>
      </c>
      <c r="AL36" s="65"/>
      <c r="AM36" s="65"/>
      <c r="AN36" s="65"/>
      <c r="AO36" s="323"/>
      <c r="AP36" s="323"/>
      <c r="AQ36" s="323"/>
      <c r="AR36" s="323"/>
      <c r="AS36" s="323"/>
      <c r="AT36" s="323"/>
      <c r="AU36" s="323"/>
      <c r="AV36" s="323"/>
      <c r="AW36" s="323"/>
      <c r="AX36" s="323"/>
      <c r="AY36" s="323"/>
      <c r="AZ36" s="323"/>
      <c r="BA36" s="323"/>
      <c r="BB36" s="323"/>
      <c r="BC36" s="323"/>
    </row>
    <row r="37" spans="1:55" ht="194.25" customHeight="1" x14ac:dyDescent="0.25">
      <c r="B37" s="557" t="s">
        <v>1262</v>
      </c>
      <c r="C37" s="557"/>
      <c r="D37" s="557"/>
      <c r="E37" s="557"/>
      <c r="F37" s="557"/>
      <c r="G37" s="557"/>
      <c r="H37" s="557"/>
      <c r="I37" s="557"/>
      <c r="J37" s="557"/>
      <c r="K37" s="557"/>
      <c r="L37" s="557"/>
      <c r="M37" s="557"/>
      <c r="N37" s="557"/>
      <c r="P37" s="52"/>
      <c r="Q37" s="139"/>
      <c r="R37" s="65">
        <f>IF(ISNUMBER(SEARCH($H$19,S37)), MAX($R$2:R36)+1,0)</f>
        <v>35</v>
      </c>
      <c r="S37" s="65" t="s">
        <v>54</v>
      </c>
      <c r="T37" s="65"/>
      <c r="U37" s="65" t="s">
        <v>316</v>
      </c>
      <c r="V37" s="65"/>
      <c r="W37" s="65"/>
      <c r="X37" s="65">
        <f>IF(ISNUMBER(SEARCH($H$21,Y37)), MAX($X$2:X36)+1,0)</f>
        <v>35</v>
      </c>
      <c r="Y37" s="65" t="s">
        <v>316</v>
      </c>
      <c r="Z37" s="65"/>
      <c r="AA37" s="65" t="s">
        <v>316</v>
      </c>
      <c r="AB37" s="65"/>
      <c r="AC37" s="65">
        <f>IF(ISNUMBER(SEARCH($H$23,AD37)), MAX($AC$2:AC36)+1,0)</f>
        <v>35</v>
      </c>
      <c r="AD37" s="65" t="s">
        <v>316</v>
      </c>
      <c r="AE37" s="65"/>
      <c r="AF37" s="65" t="s">
        <v>316</v>
      </c>
      <c r="AG37" s="65"/>
      <c r="AH37" s="65">
        <f>IF(ISNUMBER(SEARCH($H$25,AI37)), MAX($AH$2:AH36)+1,0)</f>
        <v>35</v>
      </c>
      <c r="AI37" s="65" t="s">
        <v>316</v>
      </c>
      <c r="AJ37" s="65"/>
      <c r="AK37" s="65" t="s">
        <v>316</v>
      </c>
      <c r="AL37" s="65"/>
      <c r="AM37" s="65"/>
      <c r="AN37" s="65"/>
      <c r="AO37" s="323"/>
      <c r="AP37" s="323"/>
      <c r="AQ37" s="323"/>
      <c r="AR37" s="323"/>
      <c r="AS37" s="323"/>
      <c r="AT37" s="323"/>
      <c r="AU37" s="323"/>
      <c r="AV37" s="323"/>
      <c r="AW37" s="323"/>
      <c r="AX37" s="323"/>
      <c r="AY37" s="323"/>
      <c r="AZ37" s="323"/>
      <c r="BA37" s="323"/>
      <c r="BB37" s="323"/>
      <c r="BC37" s="323"/>
    </row>
    <row r="38" spans="1:55" s="10" customFormat="1" ht="120" customHeight="1" x14ac:dyDescent="0.25">
      <c r="A38" s="1"/>
      <c r="B38" s="557" t="s">
        <v>1263</v>
      </c>
      <c r="C38" s="557"/>
      <c r="D38" s="557"/>
      <c r="E38" s="557"/>
      <c r="F38" s="557"/>
      <c r="G38" s="557"/>
      <c r="H38" s="557"/>
      <c r="I38" s="557"/>
      <c r="J38" s="557"/>
      <c r="K38" s="557"/>
      <c r="L38" s="557"/>
      <c r="M38" s="557"/>
      <c r="N38" s="557"/>
      <c r="P38" s="285"/>
      <c r="Q38" s="265"/>
      <c r="R38" s="65">
        <f>IF(ISNUMBER(SEARCH($H$19,S38)), MAX($R$2:R37)+1,0)</f>
        <v>36</v>
      </c>
      <c r="S38" s="65" t="s">
        <v>957</v>
      </c>
      <c r="T38" s="258"/>
      <c r="U38" s="65" t="s">
        <v>948</v>
      </c>
      <c r="V38" s="258"/>
      <c r="W38" s="258"/>
      <c r="X38" s="65">
        <f>IF(ISNUMBER(SEARCH($H$21,Y38)), MAX($X$2:X37)+1,0)</f>
        <v>36</v>
      </c>
      <c r="Y38" s="65" t="s">
        <v>948</v>
      </c>
      <c r="Z38" s="258"/>
      <c r="AA38" s="65" t="s">
        <v>948</v>
      </c>
      <c r="AB38" s="258"/>
      <c r="AC38" s="65">
        <f>IF(ISNUMBER(SEARCH($H$23,AD38)), MAX($AC$2:AC37)+1,0)</f>
        <v>36</v>
      </c>
      <c r="AD38" s="65" t="s">
        <v>948</v>
      </c>
      <c r="AE38" s="258"/>
      <c r="AF38" s="65" t="s">
        <v>948</v>
      </c>
      <c r="AG38" s="258"/>
      <c r="AH38" s="65">
        <f>IF(ISNUMBER(SEARCH($H$25,AI38)), MAX($AH$2:AH37)+1,0)</f>
        <v>36</v>
      </c>
      <c r="AI38" s="65" t="s">
        <v>948</v>
      </c>
      <c r="AJ38" s="258"/>
      <c r="AK38" s="65" t="s">
        <v>948</v>
      </c>
      <c r="AL38" s="258"/>
      <c r="AM38" s="258"/>
      <c r="AN38" s="258"/>
      <c r="AO38" s="301"/>
      <c r="AP38" s="301"/>
      <c r="AQ38" s="301"/>
      <c r="AR38" s="301"/>
      <c r="AS38" s="301"/>
      <c r="AT38" s="301"/>
      <c r="AU38" s="301"/>
      <c r="AV38" s="301"/>
      <c r="AW38" s="301"/>
      <c r="AX38" s="301"/>
      <c r="AY38" s="301"/>
      <c r="AZ38" s="301"/>
      <c r="BA38" s="301"/>
      <c r="BB38" s="301"/>
      <c r="BC38" s="301"/>
    </row>
    <row r="39" spans="1:55" x14ac:dyDescent="0.25">
      <c r="E39" s="7"/>
      <c r="F39" s="7"/>
      <c r="G39" s="7"/>
      <c r="H39" s="7"/>
      <c r="I39" s="7"/>
      <c r="J39" s="7"/>
      <c r="P39" s="52"/>
      <c r="Q39" s="139"/>
      <c r="R39" s="65">
        <f>IF(ISNUMBER(SEARCH($H$19,S39)), MAX($R$2:R38)+1,0)</f>
        <v>37</v>
      </c>
      <c r="S39" s="65" t="s">
        <v>55</v>
      </c>
      <c r="T39" s="65"/>
      <c r="U39" s="65" t="s">
        <v>317</v>
      </c>
      <c r="V39" s="65"/>
      <c r="W39" s="65"/>
      <c r="X39" s="65">
        <f>IF(ISNUMBER(SEARCH($H$21,Y39)), MAX($X$2:X38)+1,0)</f>
        <v>37</v>
      </c>
      <c r="Y39" s="65" t="s">
        <v>317</v>
      </c>
      <c r="Z39" s="65"/>
      <c r="AA39" s="65" t="s">
        <v>317</v>
      </c>
      <c r="AB39" s="65"/>
      <c r="AC39" s="65">
        <f>IF(ISNUMBER(SEARCH($H$23,AD39)), MAX($AC$2:AC38)+1,0)</f>
        <v>37</v>
      </c>
      <c r="AD39" s="65" t="s">
        <v>317</v>
      </c>
      <c r="AE39" s="65"/>
      <c r="AF39" s="65" t="s">
        <v>317</v>
      </c>
      <c r="AG39" s="65"/>
      <c r="AH39" s="65">
        <f>IF(ISNUMBER(SEARCH($H$25,AI39)), MAX($AH$2:AH38)+1,0)</f>
        <v>37</v>
      </c>
      <c r="AI39" s="65" t="s">
        <v>317</v>
      </c>
      <c r="AJ39" s="65"/>
      <c r="AK39" s="65" t="s">
        <v>317</v>
      </c>
      <c r="AL39" s="65"/>
      <c r="AM39" s="65"/>
      <c r="AN39" s="65"/>
      <c r="AO39" s="323"/>
      <c r="AP39" s="323"/>
      <c r="AQ39" s="323"/>
      <c r="AR39" s="323"/>
      <c r="AS39" s="323"/>
      <c r="AT39" s="323"/>
      <c r="AU39" s="323"/>
      <c r="AV39" s="323"/>
      <c r="AW39" s="323"/>
      <c r="AX39" s="323"/>
      <c r="AY39" s="323"/>
      <c r="AZ39" s="323"/>
      <c r="BA39" s="323"/>
      <c r="BB39" s="323"/>
      <c r="BC39" s="323"/>
    </row>
    <row r="40" spans="1:55" ht="26.25" customHeight="1" x14ac:dyDescent="0.25">
      <c r="B40" s="8"/>
      <c r="C40" s="559" t="s">
        <v>350</v>
      </c>
      <c r="D40" s="560"/>
      <c r="E40" s="560"/>
      <c r="P40" s="52"/>
      <c r="Q40" s="139"/>
      <c r="R40" s="65">
        <f>IF(ISNUMBER(SEARCH($H$19,S40)), MAX($R$2:R39)+1,0)</f>
        <v>38</v>
      </c>
      <c r="S40" s="65" t="s">
        <v>56</v>
      </c>
      <c r="T40" s="65"/>
      <c r="U40" s="65" t="s">
        <v>318</v>
      </c>
      <c r="V40" s="65"/>
      <c r="W40" s="65"/>
      <c r="X40" s="65">
        <f>IF(ISNUMBER(SEARCH($H$21,Y40)), MAX($X$2:X39)+1,0)</f>
        <v>38</v>
      </c>
      <c r="Y40" s="65" t="s">
        <v>318</v>
      </c>
      <c r="Z40" s="65"/>
      <c r="AA40" s="65" t="s">
        <v>318</v>
      </c>
      <c r="AB40" s="65"/>
      <c r="AC40" s="65">
        <f>IF(ISNUMBER(SEARCH($H$23,AD40)), MAX($AC$2:AC39)+1,0)</f>
        <v>38</v>
      </c>
      <c r="AD40" s="65" t="s">
        <v>318</v>
      </c>
      <c r="AE40" s="65"/>
      <c r="AF40" s="65" t="s">
        <v>318</v>
      </c>
      <c r="AG40" s="65"/>
      <c r="AH40" s="65">
        <f>IF(ISNUMBER(SEARCH($H$25,AI40)), MAX($AH$2:AH39)+1,0)</f>
        <v>38</v>
      </c>
      <c r="AI40" s="65" t="s">
        <v>318</v>
      </c>
      <c r="AJ40" s="65"/>
      <c r="AK40" s="65" t="s">
        <v>318</v>
      </c>
      <c r="AL40" s="65"/>
      <c r="AM40" s="65"/>
      <c r="AN40" s="65"/>
      <c r="AO40" s="323"/>
      <c r="AP40" s="323"/>
      <c r="AQ40" s="323"/>
      <c r="AR40" s="323"/>
      <c r="AS40" s="323"/>
      <c r="AT40" s="323"/>
      <c r="AU40" s="323"/>
      <c r="AV40" s="323"/>
      <c r="AW40" s="323"/>
      <c r="AX40" s="323"/>
      <c r="AY40" s="323"/>
      <c r="AZ40" s="323"/>
      <c r="BA40" s="323"/>
      <c r="BB40" s="323"/>
      <c r="BC40" s="323"/>
    </row>
    <row r="41" spans="1:55" ht="30" customHeight="1" x14ac:dyDescent="0.25">
      <c r="P41" s="281"/>
      <c r="Q41" s="139"/>
      <c r="R41" s="65">
        <f>IF(ISNUMBER(SEARCH($H$19,S41)), MAX($R$2:R40)+1,0)</f>
        <v>39</v>
      </c>
      <c r="S41" s="65" t="s">
        <v>57</v>
      </c>
      <c r="T41" s="65"/>
      <c r="U41" s="65" t="s">
        <v>1108</v>
      </c>
      <c r="V41" s="65"/>
      <c r="W41" s="65"/>
      <c r="X41" s="65">
        <f>IF(ISNUMBER(SEARCH($H$21,Y41)), MAX($X$2:X40)+1,0)</f>
        <v>39</v>
      </c>
      <c r="Y41" s="65" t="s">
        <v>1108</v>
      </c>
      <c r="Z41" s="65"/>
      <c r="AA41" s="65" t="s">
        <v>1108</v>
      </c>
      <c r="AB41" s="65"/>
      <c r="AC41" s="65">
        <f>IF(ISNUMBER(SEARCH($H$23,AD41)), MAX($AC$2:AC40)+1,0)</f>
        <v>39</v>
      </c>
      <c r="AD41" s="65" t="s">
        <v>1108</v>
      </c>
      <c r="AE41" s="65"/>
      <c r="AF41" s="65" t="s">
        <v>1108</v>
      </c>
      <c r="AG41" s="65"/>
      <c r="AH41" s="65">
        <f>IF(ISNUMBER(SEARCH($H$25,AI41)), MAX($AH$2:AH40)+1,0)</f>
        <v>39</v>
      </c>
      <c r="AI41" s="65" t="s">
        <v>1108</v>
      </c>
      <c r="AJ41" s="65"/>
      <c r="AK41" s="65" t="s">
        <v>1108</v>
      </c>
      <c r="AL41" s="65"/>
      <c r="AM41" s="65"/>
      <c r="AN41" s="65"/>
      <c r="AO41" s="323"/>
      <c r="AP41" s="323"/>
      <c r="AQ41" s="323"/>
      <c r="AR41" s="323"/>
      <c r="AS41" s="323"/>
      <c r="AT41" s="323"/>
      <c r="AU41" s="323"/>
      <c r="AV41" s="323"/>
      <c r="AW41" s="323"/>
      <c r="AX41" s="323"/>
      <c r="AY41" s="323"/>
      <c r="AZ41" s="323"/>
      <c r="BA41" s="323"/>
      <c r="BB41" s="323"/>
      <c r="BC41" s="323"/>
    </row>
    <row r="42" spans="1:55" ht="30" x14ac:dyDescent="0.25">
      <c r="A42" s="10"/>
      <c r="B42" s="17" t="s">
        <v>0</v>
      </c>
      <c r="C42" s="18" t="s">
        <v>9</v>
      </c>
      <c r="D42" s="19" t="s">
        <v>8</v>
      </c>
      <c r="E42" s="10"/>
      <c r="F42" s="10"/>
      <c r="G42" s="10"/>
      <c r="H42" s="10"/>
      <c r="I42" s="10"/>
      <c r="J42" s="10"/>
      <c r="K42" s="10"/>
      <c r="L42" s="10"/>
      <c r="M42" s="10"/>
      <c r="N42" s="10"/>
      <c r="P42" s="52"/>
      <c r="Q42" s="139"/>
      <c r="R42" s="65">
        <f>IF(ISNUMBER(SEARCH($H$19,S42)), MAX($R$2:R41)+1,0)</f>
        <v>40</v>
      </c>
      <c r="S42" s="65" t="s">
        <v>977</v>
      </c>
      <c r="T42" s="65"/>
      <c r="U42" s="65" t="s">
        <v>319</v>
      </c>
      <c r="V42" s="65"/>
      <c r="W42" s="65"/>
      <c r="X42" s="65">
        <f>IF(ISNUMBER(SEARCH($H$21,Y42)), MAX($X$2:X41)+1,0)</f>
        <v>40</v>
      </c>
      <c r="Y42" s="65" t="s">
        <v>319</v>
      </c>
      <c r="Z42" s="65"/>
      <c r="AA42" s="65" t="s">
        <v>319</v>
      </c>
      <c r="AB42" s="65"/>
      <c r="AC42" s="65">
        <f>IF(ISNUMBER(SEARCH($H$23,AD42)), MAX($AC$2:AC41)+1,0)</f>
        <v>40</v>
      </c>
      <c r="AD42" s="65" t="s">
        <v>319</v>
      </c>
      <c r="AE42" s="65"/>
      <c r="AF42" s="65" t="s">
        <v>319</v>
      </c>
      <c r="AG42" s="65"/>
      <c r="AH42" s="65">
        <f>IF(ISNUMBER(SEARCH($H$25,AI42)), MAX($AH$2:AH41)+1,0)</f>
        <v>40</v>
      </c>
      <c r="AI42" s="65" t="s">
        <v>319</v>
      </c>
      <c r="AJ42" s="65"/>
      <c r="AK42" s="65" t="s">
        <v>319</v>
      </c>
      <c r="AL42" s="65"/>
      <c r="AM42" s="65"/>
      <c r="AN42" s="65"/>
      <c r="AO42" s="323"/>
      <c r="AP42" s="323"/>
      <c r="AQ42" s="323"/>
      <c r="AR42" s="323"/>
      <c r="AS42" s="323"/>
      <c r="AT42" s="323"/>
      <c r="AU42" s="323"/>
      <c r="AV42" s="323"/>
      <c r="AW42" s="323"/>
      <c r="AX42" s="323"/>
      <c r="AY42" s="323"/>
      <c r="AZ42" s="323"/>
      <c r="BA42" s="323"/>
      <c r="BB42" s="323"/>
      <c r="BC42" s="323"/>
    </row>
    <row r="43" spans="1:55" x14ac:dyDescent="0.25">
      <c r="P43" s="52"/>
      <c r="Q43" s="139"/>
      <c r="R43" s="65">
        <f>IF(ISNUMBER(SEARCH($H$19,S43)), MAX($R$2:R42)+1,0)</f>
        <v>41</v>
      </c>
      <c r="S43" s="65" t="s">
        <v>958</v>
      </c>
      <c r="T43" s="65"/>
      <c r="U43" s="65" t="s">
        <v>1037</v>
      </c>
      <c r="V43" s="65"/>
      <c r="W43" s="65"/>
      <c r="X43" s="65">
        <f>IF(ISNUMBER(SEARCH($H$21,Y43)), MAX($X$2:X42)+1,0)</f>
        <v>41</v>
      </c>
      <c r="Y43" s="65" t="s">
        <v>1037</v>
      </c>
      <c r="Z43" s="65"/>
      <c r="AA43" s="65" t="s">
        <v>1037</v>
      </c>
      <c r="AB43" s="65"/>
      <c r="AC43" s="65">
        <f>IF(ISNUMBER(SEARCH($H$23,AD43)), MAX($AC$2:AC42)+1,0)</f>
        <v>41</v>
      </c>
      <c r="AD43" s="65" t="s">
        <v>1037</v>
      </c>
      <c r="AE43" s="65"/>
      <c r="AF43" s="65" t="s">
        <v>1037</v>
      </c>
      <c r="AG43" s="65"/>
      <c r="AH43" s="65">
        <f>IF(ISNUMBER(SEARCH($H$25,AI43)), MAX($AH$2:AH42)+1,0)</f>
        <v>41</v>
      </c>
      <c r="AI43" s="65" t="s">
        <v>1037</v>
      </c>
      <c r="AJ43" s="65"/>
      <c r="AK43" s="65" t="s">
        <v>1037</v>
      </c>
      <c r="AL43" s="65"/>
      <c r="AM43" s="65"/>
      <c r="AN43" s="65"/>
      <c r="AO43" s="323"/>
      <c r="AP43" s="323"/>
      <c r="AQ43" s="323"/>
      <c r="AR43" s="323"/>
      <c r="AS43" s="323"/>
      <c r="AT43" s="323"/>
      <c r="AU43" s="323"/>
      <c r="AV43" s="323"/>
      <c r="AW43" s="323"/>
      <c r="AX43" s="323"/>
      <c r="AY43" s="323"/>
      <c r="AZ43" s="323"/>
      <c r="BA43" s="323"/>
      <c r="BB43" s="323"/>
      <c r="BC43" s="323"/>
    </row>
    <row r="44" spans="1:55" ht="20.25" x14ac:dyDescent="0.3">
      <c r="B44" s="558" t="s">
        <v>10</v>
      </c>
      <c r="C44" s="558"/>
      <c r="D44" s="558"/>
      <c r="E44" s="558"/>
      <c r="F44" s="558"/>
      <c r="G44" s="558"/>
      <c r="H44" s="558"/>
      <c r="I44" s="558"/>
      <c r="J44" s="558"/>
      <c r="K44" s="558"/>
      <c r="L44" s="558"/>
      <c r="M44" s="558"/>
      <c r="N44" s="558"/>
      <c r="P44" s="52"/>
      <c r="Q44" s="139"/>
      <c r="R44" s="65">
        <f>IF(ISNUMBER(SEARCH($H$19,S44)), MAX($R$2:R43)+1,0)</f>
        <v>42</v>
      </c>
      <c r="S44" s="65" t="s">
        <v>959</v>
      </c>
      <c r="T44" s="65"/>
      <c r="U44" s="65" t="s">
        <v>951</v>
      </c>
      <c r="V44" s="65"/>
      <c r="W44" s="65"/>
      <c r="X44" s="65">
        <f>IF(ISNUMBER(SEARCH($H$21,Y44)), MAX($X$2:X43)+1,0)</f>
        <v>42</v>
      </c>
      <c r="Y44" s="65" t="s">
        <v>951</v>
      </c>
      <c r="Z44" s="65"/>
      <c r="AA44" s="65" t="s">
        <v>951</v>
      </c>
      <c r="AB44" s="65"/>
      <c r="AC44" s="65">
        <f>IF(ISNUMBER(SEARCH($H$23,AD44)), MAX($AC$2:AC43)+1,0)</f>
        <v>42</v>
      </c>
      <c r="AD44" s="65" t="s">
        <v>951</v>
      </c>
      <c r="AE44" s="65"/>
      <c r="AF44" s="65" t="s">
        <v>951</v>
      </c>
      <c r="AG44" s="65"/>
      <c r="AH44" s="65">
        <f>IF(ISNUMBER(SEARCH($H$25,AI44)), MAX($AH$2:AH43)+1,0)</f>
        <v>42</v>
      </c>
      <c r="AI44" s="65" t="s">
        <v>951</v>
      </c>
      <c r="AJ44" s="65"/>
      <c r="AK44" s="65" t="s">
        <v>951</v>
      </c>
      <c r="AL44" s="65"/>
      <c r="AM44" s="65"/>
      <c r="AN44" s="65"/>
      <c r="AO44" s="323"/>
      <c r="AP44" s="323"/>
      <c r="AQ44" s="323"/>
      <c r="AR44" s="323"/>
      <c r="AS44" s="323"/>
      <c r="AT44" s="323"/>
      <c r="AU44" s="323"/>
      <c r="AV44" s="323"/>
      <c r="AW44" s="323"/>
      <c r="AX44" s="323"/>
      <c r="AY44" s="323"/>
      <c r="AZ44" s="323"/>
      <c r="BA44" s="323"/>
      <c r="BB44" s="323"/>
      <c r="BC44" s="323"/>
    </row>
    <row r="45" spans="1:55" ht="72.75" customHeight="1" x14ac:dyDescent="0.25">
      <c r="B45" s="546" t="s">
        <v>913</v>
      </c>
      <c r="C45" s="547"/>
      <c r="D45" s="547"/>
      <c r="E45" s="547"/>
      <c r="F45" s="547"/>
      <c r="G45" s="547"/>
      <c r="H45" s="547"/>
      <c r="I45" s="547"/>
      <c r="J45" s="547"/>
      <c r="K45" s="547"/>
      <c r="L45" s="547"/>
      <c r="M45" s="547"/>
      <c r="N45" s="547"/>
      <c r="P45" s="52"/>
      <c r="Q45" s="139"/>
      <c r="R45" s="65">
        <f>IF(ISNUMBER(SEARCH($H$19,S45)), MAX($R$2:R44)+1,0)</f>
        <v>43</v>
      </c>
      <c r="S45" s="65" t="s">
        <v>58</v>
      </c>
      <c r="T45" s="65"/>
      <c r="U45" s="65" t="s">
        <v>320</v>
      </c>
      <c r="V45" s="65"/>
      <c r="W45" s="65"/>
      <c r="X45" s="65">
        <f>IF(ISNUMBER(SEARCH($H$21,Y45)), MAX($X$2:X44)+1,0)</f>
        <v>43</v>
      </c>
      <c r="Y45" s="65" t="s">
        <v>320</v>
      </c>
      <c r="Z45" s="65"/>
      <c r="AA45" s="65" t="s">
        <v>320</v>
      </c>
      <c r="AB45" s="65"/>
      <c r="AC45" s="65">
        <f>IF(ISNUMBER(SEARCH($H$23,AD45)), MAX($AC$2:AC44)+1,0)</f>
        <v>43</v>
      </c>
      <c r="AD45" s="65" t="s">
        <v>320</v>
      </c>
      <c r="AE45" s="65"/>
      <c r="AF45" s="65" t="s">
        <v>320</v>
      </c>
      <c r="AG45" s="65"/>
      <c r="AH45" s="65">
        <f>IF(ISNUMBER(SEARCH($H$25,AI45)), MAX($AH$2:AH44)+1,0)</f>
        <v>43</v>
      </c>
      <c r="AI45" s="65" t="s">
        <v>320</v>
      </c>
      <c r="AJ45" s="65"/>
      <c r="AK45" s="65" t="s">
        <v>320</v>
      </c>
      <c r="AL45" s="65"/>
      <c r="AM45" s="65"/>
      <c r="AN45" s="65"/>
      <c r="AO45" s="323"/>
      <c r="AP45" s="323"/>
      <c r="AQ45" s="323"/>
      <c r="AR45" s="323"/>
      <c r="AS45" s="323"/>
      <c r="AT45" s="323"/>
      <c r="AU45" s="323"/>
      <c r="AV45" s="323"/>
      <c r="AW45" s="323"/>
      <c r="AX45" s="323"/>
      <c r="AY45" s="323"/>
      <c r="AZ45" s="323"/>
      <c r="BA45" s="323"/>
      <c r="BB45" s="323"/>
      <c r="BC45" s="323"/>
    </row>
    <row r="46" spans="1:55" x14ac:dyDescent="0.25">
      <c r="B46" s="545"/>
      <c r="C46" s="545"/>
      <c r="D46" s="545"/>
      <c r="P46" s="52"/>
      <c r="Q46" s="139"/>
      <c r="R46" s="65">
        <f>IF(ISNUMBER(SEARCH($H$19,S46)), MAX($R$2:R45)+1,0)</f>
        <v>44</v>
      </c>
      <c r="S46" s="65" t="s">
        <v>59</v>
      </c>
      <c r="T46" s="65"/>
      <c r="U46" s="65" t="s">
        <v>321</v>
      </c>
      <c r="V46" s="65"/>
      <c r="W46" s="65"/>
      <c r="X46" s="65">
        <f>IF(ISNUMBER(SEARCH($H$21,Y46)), MAX($X$2:X45)+1,0)</f>
        <v>44</v>
      </c>
      <c r="Y46" s="65" t="s">
        <v>321</v>
      </c>
      <c r="Z46" s="65"/>
      <c r="AA46" s="65" t="s">
        <v>321</v>
      </c>
      <c r="AB46" s="65"/>
      <c r="AC46" s="65">
        <f>IF(ISNUMBER(SEARCH($H$23,AD46)), MAX($AC$2:AC45)+1,0)</f>
        <v>44</v>
      </c>
      <c r="AD46" s="65" t="s">
        <v>321</v>
      </c>
      <c r="AE46" s="65"/>
      <c r="AF46" s="65" t="s">
        <v>321</v>
      </c>
      <c r="AG46" s="65"/>
      <c r="AH46" s="65">
        <f>IF(ISNUMBER(SEARCH($H$25,AI46)), MAX($AH$2:AH45)+1,0)</f>
        <v>44</v>
      </c>
      <c r="AI46" s="65" t="s">
        <v>321</v>
      </c>
      <c r="AJ46" s="65"/>
      <c r="AK46" s="65" t="s">
        <v>321</v>
      </c>
      <c r="AL46" s="65"/>
      <c r="AM46" s="65"/>
      <c r="AN46" s="65"/>
      <c r="AO46" s="323"/>
      <c r="AP46" s="323"/>
      <c r="AQ46" s="323"/>
      <c r="AR46" s="323"/>
      <c r="AS46" s="323"/>
      <c r="AT46" s="323"/>
      <c r="AU46" s="323"/>
      <c r="AV46" s="323"/>
      <c r="AW46" s="323"/>
      <c r="AX46" s="323"/>
      <c r="AY46" s="323"/>
      <c r="AZ46" s="323"/>
      <c r="BA46" s="323"/>
      <c r="BB46" s="323"/>
      <c r="BC46" s="323"/>
    </row>
    <row r="47" spans="1:55" x14ac:dyDescent="0.25">
      <c r="P47" s="52"/>
      <c r="Q47" s="139"/>
      <c r="R47" s="65">
        <f>IF(ISNUMBER(SEARCH($H$19,S47)), MAX($R$2:R46)+1,0)</f>
        <v>45</v>
      </c>
      <c r="S47" s="65" t="s">
        <v>60</v>
      </c>
      <c r="T47" s="65"/>
      <c r="U47" s="65" t="s">
        <v>42</v>
      </c>
      <c r="V47" s="65"/>
      <c r="W47" s="65"/>
      <c r="X47" s="65">
        <f>IF(ISNUMBER(SEARCH($H$21,Y47)), MAX($X$2:X46)+1,0)</f>
        <v>45</v>
      </c>
      <c r="Y47" s="65" t="s">
        <v>42</v>
      </c>
      <c r="Z47" s="65"/>
      <c r="AA47" s="65" t="s">
        <v>42</v>
      </c>
      <c r="AB47" s="65"/>
      <c r="AC47" s="65">
        <f>IF(ISNUMBER(SEARCH($H$23,AD47)), MAX($AC$2:AC46)+1,0)</f>
        <v>45</v>
      </c>
      <c r="AD47" s="65" t="s">
        <v>42</v>
      </c>
      <c r="AE47" s="65"/>
      <c r="AF47" s="65" t="s">
        <v>42</v>
      </c>
      <c r="AG47" s="65"/>
      <c r="AH47" s="65">
        <f>IF(ISNUMBER(SEARCH($H$25,AI47)), MAX($AH$2:AH46)+1,0)</f>
        <v>45</v>
      </c>
      <c r="AI47" s="65" t="s">
        <v>42</v>
      </c>
      <c r="AJ47" s="65"/>
      <c r="AK47" s="65" t="s">
        <v>42</v>
      </c>
      <c r="AL47" s="65"/>
      <c r="AM47" s="65"/>
      <c r="AN47" s="65"/>
      <c r="AO47" s="323"/>
      <c r="AP47" s="323"/>
      <c r="AQ47" s="323"/>
      <c r="AR47" s="323"/>
      <c r="AS47" s="323"/>
      <c r="AT47" s="323"/>
      <c r="AU47" s="323"/>
      <c r="AV47" s="323"/>
      <c r="AW47" s="323"/>
      <c r="AX47" s="323"/>
      <c r="AY47" s="323"/>
      <c r="AZ47" s="323"/>
      <c r="BA47" s="323"/>
      <c r="BB47" s="323"/>
      <c r="BC47" s="323"/>
    </row>
    <row r="48" spans="1:55" x14ac:dyDescent="0.25">
      <c r="P48" s="52"/>
      <c r="Q48" s="139"/>
      <c r="R48" s="65">
        <f>IF(ISNUMBER(SEARCH($H$19,S48)), MAX($R$2:R47)+1,0)</f>
        <v>46</v>
      </c>
      <c r="S48" s="65" t="s">
        <v>960</v>
      </c>
      <c r="T48" s="65"/>
      <c r="U48" s="65" t="s">
        <v>43</v>
      </c>
      <c r="V48" s="65"/>
      <c r="W48" s="65"/>
      <c r="X48" s="65">
        <f>IF(ISNUMBER(SEARCH($H$21,Y48)), MAX($X$2:X47)+1,0)</f>
        <v>46</v>
      </c>
      <c r="Y48" s="65" t="s">
        <v>43</v>
      </c>
      <c r="Z48" s="65"/>
      <c r="AA48" s="65" t="s">
        <v>43</v>
      </c>
      <c r="AB48" s="65"/>
      <c r="AC48" s="65">
        <f>IF(ISNUMBER(SEARCH($H$23,AD48)), MAX($AC$2:AC47)+1,0)</f>
        <v>46</v>
      </c>
      <c r="AD48" s="65" t="s">
        <v>43</v>
      </c>
      <c r="AE48" s="65"/>
      <c r="AF48" s="65" t="s">
        <v>43</v>
      </c>
      <c r="AG48" s="65"/>
      <c r="AH48" s="65">
        <f>IF(ISNUMBER(SEARCH($H$25,AI48)), MAX($AH$2:AH47)+1,0)</f>
        <v>46</v>
      </c>
      <c r="AI48" s="65" t="s">
        <v>43</v>
      </c>
      <c r="AJ48" s="65"/>
      <c r="AK48" s="65" t="s">
        <v>43</v>
      </c>
      <c r="AL48" s="65"/>
      <c r="AM48" s="65"/>
      <c r="AN48" s="65"/>
      <c r="AO48" s="323"/>
      <c r="AP48" s="323"/>
      <c r="AQ48" s="323"/>
      <c r="AR48" s="323"/>
      <c r="AS48" s="323"/>
      <c r="AT48" s="323"/>
      <c r="AU48" s="323"/>
      <c r="AV48" s="323"/>
      <c r="AW48" s="323"/>
      <c r="AX48" s="323"/>
      <c r="AY48" s="323"/>
      <c r="AZ48" s="323"/>
      <c r="BA48" s="323"/>
      <c r="BB48" s="323"/>
      <c r="BC48" s="323"/>
    </row>
    <row r="49" spans="16:55" x14ac:dyDescent="0.25">
      <c r="P49" s="52"/>
      <c r="Q49" s="139"/>
      <c r="R49" s="65">
        <f>IF(ISNUMBER(SEARCH($H$19,S49)), MAX($R$2:R48)+1,0)</f>
        <v>47</v>
      </c>
      <c r="S49" s="65" t="s">
        <v>978</v>
      </c>
      <c r="T49" s="65"/>
      <c r="U49" s="65" t="s">
        <v>322</v>
      </c>
      <c r="V49" s="65"/>
      <c r="W49" s="65"/>
      <c r="X49" s="65">
        <f>IF(ISNUMBER(SEARCH($H$21,Y49)), MAX($X$2:X48)+1,0)</f>
        <v>47</v>
      </c>
      <c r="Y49" s="65" t="s">
        <v>322</v>
      </c>
      <c r="Z49" s="65"/>
      <c r="AA49" s="65" t="s">
        <v>322</v>
      </c>
      <c r="AB49" s="65"/>
      <c r="AC49" s="65">
        <f>IF(ISNUMBER(SEARCH($H$23,AD49)), MAX($AC$2:AC48)+1,0)</f>
        <v>47</v>
      </c>
      <c r="AD49" s="65" t="s">
        <v>322</v>
      </c>
      <c r="AE49" s="65"/>
      <c r="AF49" s="65" t="s">
        <v>322</v>
      </c>
      <c r="AG49" s="65"/>
      <c r="AH49" s="65">
        <f>IF(ISNUMBER(SEARCH($H$25,AI49)), MAX($AH$2:AH48)+1,0)</f>
        <v>47</v>
      </c>
      <c r="AI49" s="65" t="s">
        <v>322</v>
      </c>
      <c r="AJ49" s="65"/>
      <c r="AK49" s="65" t="s">
        <v>322</v>
      </c>
      <c r="AL49" s="65"/>
      <c r="AM49" s="65"/>
      <c r="AN49" s="65"/>
      <c r="AO49" s="323"/>
      <c r="AP49" s="323"/>
      <c r="AQ49" s="323"/>
      <c r="AR49" s="323"/>
      <c r="AS49" s="323"/>
      <c r="AT49" s="323"/>
      <c r="AU49" s="323"/>
      <c r="AV49" s="323"/>
      <c r="AW49" s="323"/>
      <c r="AX49" s="323"/>
      <c r="AY49" s="323"/>
      <c r="AZ49" s="323"/>
      <c r="BA49" s="323"/>
      <c r="BB49" s="323"/>
      <c r="BC49" s="323"/>
    </row>
    <row r="50" spans="16:55" x14ac:dyDescent="0.25">
      <c r="P50" s="52"/>
      <c r="Q50" s="139"/>
      <c r="R50" s="65">
        <f>IF(ISNUMBER(SEARCH($H$19,S50)), MAX($R$2:R49)+1,0)</f>
        <v>48</v>
      </c>
      <c r="S50" s="65" t="s">
        <v>61</v>
      </c>
      <c r="T50" s="65"/>
      <c r="U50" s="65" t="s">
        <v>1109</v>
      </c>
      <c r="V50" s="65"/>
      <c r="W50" s="65"/>
      <c r="X50" s="65">
        <f>IF(ISNUMBER(SEARCH($H$21,Y50)), MAX($X$2:X49)+1,0)</f>
        <v>48</v>
      </c>
      <c r="Y50" s="65" t="s">
        <v>1109</v>
      </c>
      <c r="Z50" s="65"/>
      <c r="AA50" s="65" t="s">
        <v>1109</v>
      </c>
      <c r="AB50" s="65"/>
      <c r="AC50" s="65">
        <f>IF(ISNUMBER(SEARCH($H$23,AD50)), MAX($AC$2:AC49)+1,0)</f>
        <v>48</v>
      </c>
      <c r="AD50" s="65" t="s">
        <v>1109</v>
      </c>
      <c r="AE50" s="65"/>
      <c r="AF50" s="65" t="s">
        <v>1109</v>
      </c>
      <c r="AG50" s="65"/>
      <c r="AH50" s="65">
        <f>IF(ISNUMBER(SEARCH($H$25,AI50)), MAX($AH$2:AH49)+1,0)</f>
        <v>48</v>
      </c>
      <c r="AI50" s="65" t="s">
        <v>1109</v>
      </c>
      <c r="AJ50" s="65"/>
      <c r="AK50" s="65" t="s">
        <v>1109</v>
      </c>
      <c r="AL50" s="65"/>
      <c r="AM50" s="65"/>
      <c r="AN50" s="65"/>
      <c r="AO50" s="323"/>
      <c r="AP50" s="323"/>
      <c r="AQ50" s="323"/>
      <c r="AR50" s="323"/>
      <c r="AS50" s="323"/>
      <c r="AT50" s="323"/>
      <c r="AU50" s="323"/>
      <c r="AV50" s="323"/>
      <c r="AW50" s="323"/>
      <c r="AX50" s="323"/>
      <c r="AY50" s="323"/>
      <c r="AZ50" s="323"/>
      <c r="BA50" s="323"/>
      <c r="BB50" s="323"/>
      <c r="BC50" s="323"/>
    </row>
    <row r="51" spans="16:55" x14ac:dyDescent="0.25">
      <c r="P51" s="52"/>
      <c r="Q51" s="139"/>
      <c r="R51" s="65">
        <f>IF(ISNUMBER(SEARCH($H$19,S51)), MAX($R$2:R50)+1,0)</f>
        <v>49</v>
      </c>
      <c r="S51" s="65" t="s">
        <v>946</v>
      </c>
      <c r="T51" s="65"/>
      <c r="U51" s="65" t="s">
        <v>44</v>
      </c>
      <c r="V51" s="65"/>
      <c r="W51" s="65"/>
      <c r="X51" s="65">
        <f>IF(ISNUMBER(SEARCH($H$21,Y51)), MAX($X$2:X50)+1,0)</f>
        <v>49</v>
      </c>
      <c r="Y51" s="65" t="s">
        <v>44</v>
      </c>
      <c r="Z51" s="65"/>
      <c r="AA51" s="65" t="s">
        <v>44</v>
      </c>
      <c r="AB51" s="65"/>
      <c r="AC51" s="65">
        <f>IF(ISNUMBER(SEARCH($H$23,AD51)), MAX($AC$2:AC50)+1,0)</f>
        <v>49</v>
      </c>
      <c r="AD51" s="65" t="s">
        <v>44</v>
      </c>
      <c r="AE51" s="65"/>
      <c r="AF51" s="65" t="s">
        <v>44</v>
      </c>
      <c r="AG51" s="65"/>
      <c r="AH51" s="65">
        <f>IF(ISNUMBER(SEARCH($H$25,AI51)), MAX($AH$2:AH50)+1,0)</f>
        <v>49</v>
      </c>
      <c r="AI51" s="65" t="s">
        <v>44</v>
      </c>
      <c r="AJ51" s="65"/>
      <c r="AK51" s="65" t="s">
        <v>44</v>
      </c>
      <c r="AL51" s="65"/>
      <c r="AM51" s="65"/>
      <c r="AN51" s="65"/>
      <c r="AO51" s="139"/>
    </row>
    <row r="52" spans="16:55" x14ac:dyDescent="0.25">
      <c r="P52" s="52"/>
      <c r="Q52" s="139"/>
      <c r="R52" s="65">
        <f>IF(ISNUMBER(SEARCH($H$19,S52)), MAX($R$2:R51)+1,0)</f>
        <v>50</v>
      </c>
      <c r="S52" s="65" t="s">
        <v>961</v>
      </c>
      <c r="T52" s="65"/>
      <c r="U52" s="65" t="s">
        <v>45</v>
      </c>
      <c r="V52" s="65"/>
      <c r="W52" s="65"/>
      <c r="X52" s="65">
        <f>IF(ISNUMBER(SEARCH($H$21,Y52)), MAX($X$2:X51)+1,0)</f>
        <v>50</v>
      </c>
      <c r="Y52" s="65" t="s">
        <v>45</v>
      </c>
      <c r="Z52" s="65"/>
      <c r="AA52" s="65" t="s">
        <v>45</v>
      </c>
      <c r="AB52" s="65"/>
      <c r="AC52" s="65">
        <f>IF(ISNUMBER(SEARCH($H$23,AD52)), MAX($AC$2:AC51)+1,0)</f>
        <v>50</v>
      </c>
      <c r="AD52" s="65" t="s">
        <v>45</v>
      </c>
      <c r="AE52" s="65"/>
      <c r="AF52" s="65" t="s">
        <v>45</v>
      </c>
      <c r="AG52" s="65"/>
      <c r="AH52" s="65">
        <f>IF(ISNUMBER(SEARCH($H$25,AI52)), MAX($AH$2:AH51)+1,0)</f>
        <v>50</v>
      </c>
      <c r="AI52" s="65" t="s">
        <v>45</v>
      </c>
      <c r="AJ52" s="65"/>
      <c r="AK52" s="65" t="s">
        <v>45</v>
      </c>
      <c r="AL52" s="65"/>
      <c r="AM52" s="65"/>
      <c r="AN52" s="65"/>
      <c r="AO52" s="139"/>
    </row>
    <row r="53" spans="16:55" x14ac:dyDescent="0.25">
      <c r="P53" s="52"/>
      <c r="Q53" s="139"/>
      <c r="R53" s="65"/>
      <c r="S53" s="65"/>
      <c r="T53" s="65"/>
      <c r="U53" s="65" t="s">
        <v>966</v>
      </c>
      <c r="V53" s="65"/>
      <c r="W53" s="65"/>
      <c r="X53" s="65">
        <f>IF(ISNUMBER(SEARCH($H$21,Y53)), MAX($X$2:X52)+1,0)</f>
        <v>51</v>
      </c>
      <c r="Y53" s="65" t="s">
        <v>966</v>
      </c>
      <c r="Z53" s="65"/>
      <c r="AA53" s="65" t="s">
        <v>966</v>
      </c>
      <c r="AB53" s="65"/>
      <c r="AC53" s="65">
        <f>IF(ISNUMBER(SEARCH($H$23,AD53)), MAX($AC$2:AC52)+1,0)</f>
        <v>51</v>
      </c>
      <c r="AD53" s="65" t="s">
        <v>966</v>
      </c>
      <c r="AE53" s="65"/>
      <c r="AF53" s="65" t="s">
        <v>966</v>
      </c>
      <c r="AG53" s="65"/>
      <c r="AH53" s="65">
        <f>IF(ISNUMBER(SEARCH($H$25,AI53)), MAX($AH$2:AH52)+1,0)</f>
        <v>51</v>
      </c>
      <c r="AI53" s="65" t="s">
        <v>966</v>
      </c>
      <c r="AJ53" s="65"/>
      <c r="AK53" s="65" t="s">
        <v>966</v>
      </c>
      <c r="AL53" s="65"/>
      <c r="AM53" s="65"/>
      <c r="AN53" s="65"/>
      <c r="AO53" s="139"/>
    </row>
    <row r="54" spans="16:55" x14ac:dyDescent="0.25">
      <c r="P54" s="52"/>
      <c r="Q54" s="139"/>
      <c r="R54" s="65"/>
      <c r="S54" s="65"/>
      <c r="T54" s="65"/>
      <c r="U54" s="65" t="s">
        <v>323</v>
      </c>
      <c r="V54" s="65"/>
      <c r="W54" s="65"/>
      <c r="X54" s="65">
        <f>IF(ISNUMBER(SEARCH($H$21,Y54)), MAX($X$2:X53)+1,0)</f>
        <v>52</v>
      </c>
      <c r="Y54" s="65" t="s">
        <v>323</v>
      </c>
      <c r="Z54" s="65"/>
      <c r="AA54" s="65" t="s">
        <v>323</v>
      </c>
      <c r="AB54" s="65"/>
      <c r="AC54" s="65">
        <f>IF(ISNUMBER(SEARCH($H$23,AD54)), MAX($AC$2:AC53)+1,0)</f>
        <v>52</v>
      </c>
      <c r="AD54" s="65" t="s">
        <v>323</v>
      </c>
      <c r="AE54" s="65"/>
      <c r="AF54" s="65" t="s">
        <v>323</v>
      </c>
      <c r="AG54" s="65"/>
      <c r="AH54" s="65">
        <f>IF(ISNUMBER(SEARCH($H$25,AI54)), MAX($AH$2:AH53)+1,0)</f>
        <v>52</v>
      </c>
      <c r="AI54" s="65" t="s">
        <v>323</v>
      </c>
      <c r="AJ54" s="65"/>
      <c r="AK54" s="65" t="s">
        <v>323</v>
      </c>
      <c r="AL54" s="65"/>
      <c r="AM54" s="65"/>
      <c r="AN54" s="65"/>
      <c r="AO54" s="139"/>
    </row>
    <row r="55" spans="16:55" x14ac:dyDescent="0.25">
      <c r="P55" s="52"/>
      <c r="Q55" s="139"/>
      <c r="R55" s="65"/>
      <c r="S55" s="65"/>
      <c r="T55" s="65"/>
      <c r="U55" s="65" t="s">
        <v>1110</v>
      </c>
      <c r="V55" s="65"/>
      <c r="W55" s="65"/>
      <c r="X55" s="65">
        <f>IF(ISNUMBER(SEARCH($H$21,Y55)), MAX($X$2:X54)+1,0)</f>
        <v>53</v>
      </c>
      <c r="Y55" s="65" t="s">
        <v>1110</v>
      </c>
      <c r="Z55" s="65"/>
      <c r="AA55" s="65" t="s">
        <v>1110</v>
      </c>
      <c r="AB55" s="65"/>
      <c r="AC55" s="65">
        <f>IF(ISNUMBER(SEARCH($H$23,AD55)), MAX($AC$2:AC54)+1,0)</f>
        <v>53</v>
      </c>
      <c r="AD55" s="65" t="s">
        <v>1110</v>
      </c>
      <c r="AE55" s="65"/>
      <c r="AF55" s="65" t="s">
        <v>1110</v>
      </c>
      <c r="AG55" s="65"/>
      <c r="AH55" s="65">
        <f>IF(ISNUMBER(SEARCH($H$25,AI55)), MAX($AH$2:AH54)+1,0)</f>
        <v>53</v>
      </c>
      <c r="AI55" s="65" t="s">
        <v>1110</v>
      </c>
      <c r="AJ55" s="65"/>
      <c r="AK55" s="65" t="s">
        <v>1110</v>
      </c>
      <c r="AL55" s="65"/>
      <c r="AM55" s="65"/>
      <c r="AN55" s="65"/>
      <c r="AO55" s="139"/>
    </row>
    <row r="56" spans="16:55" x14ac:dyDescent="0.25">
      <c r="P56" s="52"/>
      <c r="Q56" s="139"/>
      <c r="R56" s="65"/>
      <c r="S56" s="65"/>
      <c r="T56" s="65"/>
      <c r="U56" s="65" t="s">
        <v>324</v>
      </c>
      <c r="V56" s="65"/>
      <c r="W56" s="65"/>
      <c r="X56" s="65">
        <f>IF(ISNUMBER(SEARCH($H$21,Y56)), MAX($X$2:X55)+1,0)</f>
        <v>54</v>
      </c>
      <c r="Y56" s="65" t="s">
        <v>324</v>
      </c>
      <c r="Z56" s="65"/>
      <c r="AA56" s="65" t="s">
        <v>324</v>
      </c>
      <c r="AB56" s="65"/>
      <c r="AC56" s="65">
        <f>IF(ISNUMBER(SEARCH($H$23,AD56)), MAX($AC$2:AC55)+1,0)</f>
        <v>54</v>
      </c>
      <c r="AD56" s="65" t="s">
        <v>324</v>
      </c>
      <c r="AE56" s="65"/>
      <c r="AF56" s="65" t="s">
        <v>324</v>
      </c>
      <c r="AG56" s="65"/>
      <c r="AH56" s="65">
        <f>IF(ISNUMBER(SEARCH($H$25,AI56)), MAX($AH$2:AH55)+1,0)</f>
        <v>54</v>
      </c>
      <c r="AI56" s="65" t="s">
        <v>324</v>
      </c>
      <c r="AJ56" s="65"/>
      <c r="AK56" s="65" t="s">
        <v>324</v>
      </c>
      <c r="AL56" s="65"/>
      <c r="AM56" s="65"/>
      <c r="AN56" s="65"/>
      <c r="AO56" s="139"/>
    </row>
    <row r="57" spans="16:55" x14ac:dyDescent="0.25">
      <c r="P57" s="52"/>
      <c r="Q57" s="139"/>
      <c r="R57" s="65"/>
      <c r="S57" s="65"/>
      <c r="T57" s="65"/>
      <c r="U57" s="65" t="s">
        <v>967</v>
      </c>
      <c r="V57" s="65"/>
      <c r="W57" s="65"/>
      <c r="X57" s="65">
        <f>IF(ISNUMBER(SEARCH($H$21,Y57)), MAX($X$2:X56)+1,0)</f>
        <v>55</v>
      </c>
      <c r="Y57" s="65" t="s">
        <v>967</v>
      </c>
      <c r="Z57" s="65"/>
      <c r="AA57" s="65" t="s">
        <v>967</v>
      </c>
      <c r="AB57" s="65"/>
      <c r="AC57" s="65">
        <f>IF(ISNUMBER(SEARCH($H$23,AD57)), MAX($AC$2:AC56)+1,0)</f>
        <v>55</v>
      </c>
      <c r="AD57" s="65" t="s">
        <v>967</v>
      </c>
      <c r="AE57" s="65"/>
      <c r="AF57" s="65" t="s">
        <v>967</v>
      </c>
      <c r="AG57" s="65"/>
      <c r="AH57" s="65">
        <f>IF(ISNUMBER(SEARCH($H$25,AI57)), MAX($AH$2:AH56)+1,0)</f>
        <v>55</v>
      </c>
      <c r="AI57" s="65" t="s">
        <v>967</v>
      </c>
      <c r="AJ57" s="65"/>
      <c r="AK57" s="65" t="s">
        <v>967</v>
      </c>
      <c r="AL57" s="65"/>
      <c r="AM57" s="65"/>
      <c r="AN57" s="65"/>
      <c r="AO57" s="139"/>
    </row>
    <row r="58" spans="16:55" x14ac:dyDescent="0.25">
      <c r="P58" s="52"/>
      <c r="Q58" s="139"/>
      <c r="R58" s="65"/>
      <c r="S58" s="65"/>
      <c r="T58" s="65"/>
      <c r="U58" s="65" t="s">
        <v>47</v>
      </c>
      <c r="V58" s="65"/>
      <c r="W58" s="65"/>
      <c r="X58" s="65">
        <f>IF(ISNUMBER(SEARCH($H$21,Y58)), MAX($X$2:X57)+1,0)</f>
        <v>56</v>
      </c>
      <c r="Y58" s="65" t="s">
        <v>47</v>
      </c>
      <c r="Z58" s="65"/>
      <c r="AA58" s="65" t="s">
        <v>47</v>
      </c>
      <c r="AB58" s="65"/>
      <c r="AC58" s="65">
        <f>IF(ISNUMBER(SEARCH($H$23,AD58)), MAX($AC$2:AC57)+1,0)</f>
        <v>56</v>
      </c>
      <c r="AD58" s="65" t="s">
        <v>47</v>
      </c>
      <c r="AE58" s="65"/>
      <c r="AF58" s="65" t="s">
        <v>47</v>
      </c>
      <c r="AG58" s="65"/>
      <c r="AH58" s="65">
        <f>IF(ISNUMBER(SEARCH($H$25,AI58)), MAX($AH$2:AH57)+1,0)</f>
        <v>56</v>
      </c>
      <c r="AI58" s="65" t="s">
        <v>47</v>
      </c>
      <c r="AJ58" s="65"/>
      <c r="AK58" s="65" t="s">
        <v>47</v>
      </c>
      <c r="AL58" s="65"/>
      <c r="AM58" s="65"/>
      <c r="AN58" s="65"/>
      <c r="AO58" s="139"/>
    </row>
    <row r="59" spans="16:55" x14ac:dyDescent="0.25">
      <c r="P59" s="52"/>
      <c r="Q59" s="139"/>
      <c r="R59" s="65"/>
      <c r="S59" s="65"/>
      <c r="T59" s="65"/>
      <c r="U59" s="65" t="s">
        <v>48</v>
      </c>
      <c r="V59" s="65"/>
      <c r="W59" s="65"/>
      <c r="X59" s="65">
        <f>IF(ISNUMBER(SEARCH($H$21,Y59)), MAX($X$2:X58)+1,0)</f>
        <v>57</v>
      </c>
      <c r="Y59" s="65" t="s">
        <v>48</v>
      </c>
      <c r="Z59" s="65"/>
      <c r="AA59" s="65" t="s">
        <v>48</v>
      </c>
      <c r="AB59" s="65"/>
      <c r="AC59" s="65">
        <f>IF(ISNUMBER(SEARCH($H$23,AD59)), MAX($AC$2:AC58)+1,0)</f>
        <v>57</v>
      </c>
      <c r="AD59" s="65" t="s">
        <v>48</v>
      </c>
      <c r="AE59" s="65"/>
      <c r="AF59" s="65" t="s">
        <v>48</v>
      </c>
      <c r="AG59" s="65"/>
      <c r="AH59" s="65">
        <f>IF(ISNUMBER(SEARCH($H$25,AI59)), MAX($AH$2:AH58)+1,0)</f>
        <v>57</v>
      </c>
      <c r="AI59" s="65" t="s">
        <v>48</v>
      </c>
      <c r="AJ59" s="65"/>
      <c r="AK59" s="65" t="s">
        <v>48</v>
      </c>
      <c r="AL59" s="65"/>
      <c r="AM59" s="65"/>
      <c r="AN59" s="65"/>
      <c r="AO59" s="139"/>
    </row>
    <row r="60" spans="16:55" x14ac:dyDescent="0.25">
      <c r="P60" s="52"/>
      <c r="Q60" s="139"/>
      <c r="R60" s="65"/>
      <c r="S60" s="65"/>
      <c r="T60" s="65"/>
      <c r="U60" s="65" t="s">
        <v>1111</v>
      </c>
      <c r="V60" s="65"/>
      <c r="W60" s="65"/>
      <c r="X60" s="65">
        <f>IF(ISNUMBER(SEARCH($H$21,Y60)), MAX($X$2:X59)+1,0)</f>
        <v>58</v>
      </c>
      <c r="Y60" s="65" t="s">
        <v>1111</v>
      </c>
      <c r="Z60" s="65"/>
      <c r="AA60" s="65" t="s">
        <v>1111</v>
      </c>
      <c r="AB60" s="65"/>
      <c r="AC60" s="65">
        <f>IF(ISNUMBER(SEARCH($H$23,AD60)), MAX($AC$2:AC59)+1,0)</f>
        <v>58</v>
      </c>
      <c r="AD60" s="65" t="s">
        <v>1111</v>
      </c>
      <c r="AE60" s="65"/>
      <c r="AF60" s="65" t="s">
        <v>1111</v>
      </c>
      <c r="AG60" s="65"/>
      <c r="AH60" s="65">
        <f>IF(ISNUMBER(SEARCH($H$25,AI60)), MAX($AH$2:AH59)+1,0)</f>
        <v>58</v>
      </c>
      <c r="AI60" s="65" t="s">
        <v>1111</v>
      </c>
      <c r="AJ60" s="65"/>
      <c r="AK60" s="65" t="s">
        <v>1111</v>
      </c>
      <c r="AL60" s="65"/>
      <c r="AM60" s="65"/>
      <c r="AN60" s="65"/>
      <c r="AO60" s="139"/>
    </row>
    <row r="61" spans="16:55" x14ac:dyDescent="0.25">
      <c r="P61" s="52"/>
      <c r="Q61" s="139"/>
      <c r="R61" s="65"/>
      <c r="S61" s="65"/>
      <c r="T61" s="65"/>
      <c r="U61" s="65" t="s">
        <v>1038</v>
      </c>
      <c r="V61" s="65"/>
      <c r="W61" s="65"/>
      <c r="X61" s="65">
        <f>IF(ISNUMBER(SEARCH($H$21,Y61)), MAX($X$2:X60)+1,0)</f>
        <v>59</v>
      </c>
      <c r="Y61" s="65" t="s">
        <v>1038</v>
      </c>
      <c r="Z61" s="65"/>
      <c r="AA61" s="65" t="s">
        <v>1038</v>
      </c>
      <c r="AB61" s="65"/>
      <c r="AC61" s="65">
        <f>IF(ISNUMBER(SEARCH($H$23,AD61)), MAX($AC$2:AC60)+1,0)</f>
        <v>59</v>
      </c>
      <c r="AD61" s="65" t="s">
        <v>1038</v>
      </c>
      <c r="AE61" s="65"/>
      <c r="AF61" s="65" t="s">
        <v>1038</v>
      </c>
      <c r="AG61" s="65"/>
      <c r="AH61" s="65">
        <f>IF(ISNUMBER(SEARCH($H$25,AI61)), MAX($AH$2:AH60)+1,0)</f>
        <v>59</v>
      </c>
      <c r="AI61" s="65" t="s">
        <v>1038</v>
      </c>
      <c r="AJ61" s="65"/>
      <c r="AK61" s="65" t="s">
        <v>1038</v>
      </c>
      <c r="AL61" s="65"/>
      <c r="AM61" s="65"/>
      <c r="AN61" s="65"/>
      <c r="AO61" s="139"/>
    </row>
    <row r="62" spans="16:55" x14ac:dyDescent="0.25">
      <c r="P62" s="52"/>
      <c r="Q62" s="139"/>
      <c r="R62" s="65"/>
      <c r="S62" s="65"/>
      <c r="T62" s="65"/>
      <c r="U62" s="65" t="s">
        <v>1112</v>
      </c>
      <c r="V62" s="65"/>
      <c r="W62" s="65"/>
      <c r="X62" s="65">
        <f>IF(ISNUMBER(SEARCH($H$21,Y62)), MAX($X$2:X61)+1,0)</f>
        <v>60</v>
      </c>
      <c r="Y62" s="65" t="s">
        <v>1112</v>
      </c>
      <c r="Z62" s="65"/>
      <c r="AA62" s="65" t="s">
        <v>1112</v>
      </c>
      <c r="AB62" s="65"/>
      <c r="AC62" s="65">
        <f>IF(ISNUMBER(SEARCH($H$23,AD62)), MAX($AC$2:AC61)+1,0)</f>
        <v>60</v>
      </c>
      <c r="AD62" s="65" t="s">
        <v>1112</v>
      </c>
      <c r="AE62" s="65"/>
      <c r="AF62" s="65" t="s">
        <v>1112</v>
      </c>
      <c r="AG62" s="65"/>
      <c r="AH62" s="65">
        <f>IF(ISNUMBER(SEARCH($H$25,AI62)), MAX($AH$2:AH61)+1,0)</f>
        <v>60</v>
      </c>
      <c r="AI62" s="65" t="s">
        <v>1112</v>
      </c>
      <c r="AJ62" s="65"/>
      <c r="AK62" s="65" t="s">
        <v>1112</v>
      </c>
      <c r="AL62" s="65"/>
      <c r="AM62" s="65"/>
      <c r="AN62" s="65"/>
      <c r="AO62" s="139"/>
    </row>
    <row r="63" spans="16:55" x14ac:dyDescent="0.25">
      <c r="P63" s="52"/>
      <c r="Q63" s="139"/>
      <c r="R63" s="65"/>
      <c r="S63" s="65"/>
      <c r="T63" s="65"/>
      <c r="U63" s="65" t="s">
        <v>1113</v>
      </c>
      <c r="V63" s="65"/>
      <c r="W63" s="65"/>
      <c r="X63" s="65">
        <f>IF(ISNUMBER(SEARCH($H$21,Y63)), MAX($X$2:X62)+1,0)</f>
        <v>61</v>
      </c>
      <c r="Y63" s="65" t="s">
        <v>1113</v>
      </c>
      <c r="Z63" s="65"/>
      <c r="AA63" s="65" t="s">
        <v>1113</v>
      </c>
      <c r="AB63" s="65"/>
      <c r="AC63" s="65">
        <f>IF(ISNUMBER(SEARCH($H$23,AD63)), MAX($AC$2:AC62)+1,0)</f>
        <v>61</v>
      </c>
      <c r="AD63" s="65" t="s">
        <v>1113</v>
      </c>
      <c r="AE63" s="65"/>
      <c r="AF63" s="65" t="s">
        <v>1113</v>
      </c>
      <c r="AG63" s="65"/>
      <c r="AH63" s="65">
        <f>IF(ISNUMBER(SEARCH($H$25,AI63)), MAX($AH$2:AH62)+1,0)</f>
        <v>61</v>
      </c>
      <c r="AI63" s="65" t="s">
        <v>1113</v>
      </c>
      <c r="AJ63" s="65"/>
      <c r="AK63" s="65" t="s">
        <v>1113</v>
      </c>
      <c r="AL63" s="65"/>
      <c r="AM63" s="65"/>
      <c r="AN63" s="65"/>
      <c r="AO63" s="139"/>
    </row>
    <row r="64" spans="16:55" x14ac:dyDescent="0.25">
      <c r="P64" s="52"/>
      <c r="Q64" s="139"/>
      <c r="R64" s="65"/>
      <c r="S64" s="65"/>
      <c r="T64" s="65"/>
      <c r="U64" s="65" t="s">
        <v>325</v>
      </c>
      <c r="V64" s="65"/>
      <c r="W64" s="65"/>
      <c r="X64" s="65">
        <f>IF(ISNUMBER(SEARCH($H$21,Y64)), MAX($X$2:X63)+1,0)</f>
        <v>62</v>
      </c>
      <c r="Y64" s="65" t="s">
        <v>325</v>
      </c>
      <c r="Z64" s="65"/>
      <c r="AA64" s="65" t="s">
        <v>325</v>
      </c>
      <c r="AB64" s="65"/>
      <c r="AC64" s="65">
        <f>IF(ISNUMBER(SEARCH($H$23,AD64)), MAX($AC$2:AC63)+1,0)</f>
        <v>62</v>
      </c>
      <c r="AD64" s="65" t="s">
        <v>325</v>
      </c>
      <c r="AE64" s="65"/>
      <c r="AF64" s="65" t="s">
        <v>325</v>
      </c>
      <c r="AG64" s="65"/>
      <c r="AH64" s="65">
        <f>IF(ISNUMBER(SEARCH($H$25,AI64)), MAX($AH$2:AH63)+1,0)</f>
        <v>62</v>
      </c>
      <c r="AI64" s="65" t="s">
        <v>325</v>
      </c>
      <c r="AJ64" s="65"/>
      <c r="AK64" s="65" t="s">
        <v>325</v>
      </c>
      <c r="AL64" s="65"/>
      <c r="AM64" s="65"/>
      <c r="AN64" s="65"/>
      <c r="AO64" s="139"/>
    </row>
    <row r="65" spans="16:41" x14ac:dyDescent="0.25">
      <c r="P65" s="52"/>
      <c r="Q65" s="139"/>
      <c r="R65" s="65"/>
      <c r="S65" s="65"/>
      <c r="T65" s="65"/>
      <c r="U65" s="65" t="s">
        <v>1039</v>
      </c>
      <c r="V65" s="65"/>
      <c r="W65" s="65"/>
      <c r="X65" s="65">
        <f>IF(ISNUMBER(SEARCH($H$21,Y65)), MAX($X$2:X64)+1,0)</f>
        <v>63</v>
      </c>
      <c r="Y65" s="65" t="s">
        <v>1039</v>
      </c>
      <c r="Z65" s="65"/>
      <c r="AA65" s="65" t="s">
        <v>1039</v>
      </c>
      <c r="AB65" s="65"/>
      <c r="AC65" s="65">
        <f>IF(ISNUMBER(SEARCH($H$23,AD65)), MAX($AC$2:AC64)+1,0)</f>
        <v>63</v>
      </c>
      <c r="AD65" s="65" t="s">
        <v>1039</v>
      </c>
      <c r="AE65" s="65"/>
      <c r="AF65" s="65" t="s">
        <v>1039</v>
      </c>
      <c r="AG65" s="65"/>
      <c r="AH65" s="65">
        <f>IF(ISNUMBER(SEARCH($H$25,AI65)), MAX($AH$2:AH64)+1,0)</f>
        <v>63</v>
      </c>
      <c r="AI65" s="65" t="s">
        <v>1039</v>
      </c>
      <c r="AJ65" s="65"/>
      <c r="AK65" s="65" t="s">
        <v>1039</v>
      </c>
      <c r="AL65" s="65"/>
      <c r="AM65" s="65"/>
      <c r="AN65" s="65"/>
      <c r="AO65" s="139"/>
    </row>
    <row r="66" spans="16:41" x14ac:dyDescent="0.25">
      <c r="P66" s="52"/>
      <c r="Q66" s="139"/>
      <c r="R66" s="65"/>
      <c r="S66" s="65"/>
      <c r="T66" s="65"/>
      <c r="U66" s="65" t="s">
        <v>953</v>
      </c>
      <c r="V66" s="65"/>
      <c r="W66" s="65"/>
      <c r="X66" s="65">
        <f>IF(ISNUMBER(SEARCH($H$21,Y66)), MAX($X$2:X65)+1,0)</f>
        <v>64</v>
      </c>
      <c r="Y66" s="65" t="s">
        <v>953</v>
      </c>
      <c r="Z66" s="65"/>
      <c r="AA66" s="65" t="s">
        <v>953</v>
      </c>
      <c r="AB66" s="65"/>
      <c r="AC66" s="65">
        <f>IF(ISNUMBER(SEARCH($H$23,AD66)), MAX($AC$2:AC65)+1,0)</f>
        <v>64</v>
      </c>
      <c r="AD66" s="65" t="s">
        <v>953</v>
      </c>
      <c r="AE66" s="65"/>
      <c r="AF66" s="65" t="s">
        <v>953</v>
      </c>
      <c r="AG66" s="65"/>
      <c r="AH66" s="65">
        <f>IF(ISNUMBER(SEARCH($H$25,AI66)), MAX($AH$2:AH65)+1,0)</f>
        <v>64</v>
      </c>
      <c r="AI66" s="65" t="s">
        <v>953</v>
      </c>
      <c r="AJ66" s="65"/>
      <c r="AK66" s="65" t="s">
        <v>953</v>
      </c>
      <c r="AL66" s="65"/>
      <c r="AM66" s="65"/>
      <c r="AN66" s="65"/>
      <c r="AO66" s="139"/>
    </row>
    <row r="67" spans="16:41" x14ac:dyDescent="0.25">
      <c r="P67" s="52"/>
      <c r="Q67" s="139"/>
      <c r="R67" s="65"/>
      <c r="S67" s="65"/>
      <c r="T67" s="65"/>
      <c r="U67" s="65" t="s">
        <v>326</v>
      </c>
      <c r="V67" s="65"/>
      <c r="W67" s="65"/>
      <c r="X67" s="65">
        <f>IF(ISNUMBER(SEARCH($H$21,Y67)), MAX($X$2:X66)+1,0)</f>
        <v>65</v>
      </c>
      <c r="Y67" s="65" t="s">
        <v>326</v>
      </c>
      <c r="Z67" s="65"/>
      <c r="AA67" s="65" t="s">
        <v>326</v>
      </c>
      <c r="AB67" s="65"/>
      <c r="AC67" s="65">
        <f>IF(ISNUMBER(SEARCH($H$23,AD67)), MAX($AC$2:AC66)+1,0)</f>
        <v>65</v>
      </c>
      <c r="AD67" s="65" t="s">
        <v>326</v>
      </c>
      <c r="AE67" s="65"/>
      <c r="AF67" s="65" t="s">
        <v>326</v>
      </c>
      <c r="AG67" s="65"/>
      <c r="AH67" s="65">
        <f>IF(ISNUMBER(SEARCH($H$25,AI67)), MAX($AH$2:AH66)+1,0)</f>
        <v>65</v>
      </c>
      <c r="AI67" s="65" t="s">
        <v>326</v>
      </c>
      <c r="AJ67" s="65"/>
      <c r="AK67" s="65" t="s">
        <v>326</v>
      </c>
      <c r="AL67" s="65"/>
      <c r="AM67" s="65"/>
      <c r="AN67" s="65"/>
      <c r="AO67" s="139"/>
    </row>
    <row r="68" spans="16:41" x14ac:dyDescent="0.25">
      <c r="P68" s="52"/>
      <c r="Q68" s="139"/>
      <c r="R68" s="65"/>
      <c r="S68" s="65"/>
      <c r="T68" s="65"/>
      <c r="U68" s="65" t="s">
        <v>1040</v>
      </c>
      <c r="V68" s="65"/>
      <c r="W68" s="65"/>
      <c r="X68" s="65">
        <f>IF(ISNUMBER(SEARCH($H$21,Y68)), MAX($X$2:X67)+1,0)</f>
        <v>66</v>
      </c>
      <c r="Y68" s="65" t="s">
        <v>1040</v>
      </c>
      <c r="Z68" s="65"/>
      <c r="AA68" s="65" t="s">
        <v>1040</v>
      </c>
      <c r="AB68" s="65"/>
      <c r="AC68" s="65">
        <f>IF(ISNUMBER(SEARCH($H$23,AD68)), MAX($AC$2:AC67)+1,0)</f>
        <v>66</v>
      </c>
      <c r="AD68" s="65" t="s">
        <v>1040</v>
      </c>
      <c r="AE68" s="65"/>
      <c r="AF68" s="65" t="s">
        <v>1040</v>
      </c>
      <c r="AG68" s="65"/>
      <c r="AH68" s="65">
        <f>IF(ISNUMBER(SEARCH($H$25,AI68)), MAX($AH$2:AH67)+1,0)</f>
        <v>66</v>
      </c>
      <c r="AI68" s="65" t="s">
        <v>1040</v>
      </c>
      <c r="AJ68" s="65"/>
      <c r="AK68" s="65" t="s">
        <v>1040</v>
      </c>
      <c r="AL68" s="65"/>
      <c r="AM68" s="65"/>
      <c r="AN68" s="65"/>
      <c r="AO68" s="139"/>
    </row>
    <row r="69" spans="16:41" x14ac:dyDescent="0.25">
      <c r="P69" s="52"/>
      <c r="Q69" s="139"/>
      <c r="R69" s="65"/>
      <c r="S69" s="65"/>
      <c r="T69" s="65"/>
      <c r="U69" s="65" t="s">
        <v>327</v>
      </c>
      <c r="V69" s="65"/>
      <c r="W69" s="65"/>
      <c r="X69" s="65">
        <f>IF(ISNUMBER(SEARCH($H$21,Y69)), MAX($X$2:X68)+1,0)</f>
        <v>67</v>
      </c>
      <c r="Y69" s="65" t="s">
        <v>327</v>
      </c>
      <c r="Z69" s="65"/>
      <c r="AA69" s="65" t="s">
        <v>327</v>
      </c>
      <c r="AB69" s="65"/>
      <c r="AC69" s="65">
        <f>IF(ISNUMBER(SEARCH($H$23,AD69)), MAX($AC$2:AC68)+1,0)</f>
        <v>67</v>
      </c>
      <c r="AD69" s="65" t="s">
        <v>327</v>
      </c>
      <c r="AE69" s="65"/>
      <c r="AF69" s="65" t="s">
        <v>327</v>
      </c>
      <c r="AG69" s="65"/>
      <c r="AH69" s="65">
        <f>IF(ISNUMBER(SEARCH($H$25,AI69)), MAX($AH$2:AH68)+1,0)</f>
        <v>67</v>
      </c>
      <c r="AI69" s="65" t="s">
        <v>327</v>
      </c>
      <c r="AJ69" s="65"/>
      <c r="AK69" s="65" t="s">
        <v>327</v>
      </c>
      <c r="AL69" s="65"/>
      <c r="AM69" s="65"/>
      <c r="AN69" s="65"/>
      <c r="AO69" s="139"/>
    </row>
    <row r="70" spans="16:41" x14ac:dyDescent="0.25">
      <c r="P70" s="52"/>
      <c r="Q70" s="139"/>
      <c r="R70" s="65"/>
      <c r="S70" s="65"/>
      <c r="T70" s="65"/>
      <c r="U70" s="65" t="s">
        <v>328</v>
      </c>
      <c r="V70" s="65"/>
      <c r="W70" s="65"/>
      <c r="X70" s="65">
        <f>IF(ISNUMBER(SEARCH($H$21,Y70)), MAX($X$2:X69)+1,0)</f>
        <v>68</v>
      </c>
      <c r="Y70" s="65" t="s">
        <v>328</v>
      </c>
      <c r="Z70" s="65"/>
      <c r="AA70" s="65" t="s">
        <v>328</v>
      </c>
      <c r="AB70" s="65"/>
      <c r="AC70" s="65">
        <f>IF(ISNUMBER(SEARCH($H$23,AD70)), MAX($AC$2:AC69)+1,0)</f>
        <v>68</v>
      </c>
      <c r="AD70" s="65" t="s">
        <v>328</v>
      </c>
      <c r="AE70" s="65"/>
      <c r="AF70" s="65" t="s">
        <v>328</v>
      </c>
      <c r="AG70" s="65"/>
      <c r="AH70" s="65">
        <f>IF(ISNUMBER(SEARCH($H$25,AI70)), MAX($AH$2:AH69)+1,0)</f>
        <v>68</v>
      </c>
      <c r="AI70" s="65" t="s">
        <v>328</v>
      </c>
      <c r="AJ70" s="65"/>
      <c r="AK70" s="65" t="s">
        <v>328</v>
      </c>
      <c r="AL70" s="65"/>
      <c r="AM70" s="65"/>
      <c r="AN70" s="65"/>
      <c r="AO70" s="139"/>
    </row>
    <row r="71" spans="16:41" x14ac:dyDescent="0.25">
      <c r="P71" s="52"/>
      <c r="Q71" s="139"/>
      <c r="R71" s="65"/>
      <c r="S71" s="65"/>
      <c r="T71" s="65"/>
      <c r="U71" s="65" t="s">
        <v>329</v>
      </c>
      <c r="V71" s="65"/>
      <c r="W71" s="65"/>
      <c r="X71" s="65">
        <f>IF(ISNUMBER(SEARCH($H$21,Y71)), MAX($X$2:X70)+1,0)</f>
        <v>69</v>
      </c>
      <c r="Y71" s="65" t="s">
        <v>329</v>
      </c>
      <c r="Z71" s="65"/>
      <c r="AA71" s="65" t="s">
        <v>329</v>
      </c>
      <c r="AB71" s="65"/>
      <c r="AC71" s="65">
        <f>IF(ISNUMBER(SEARCH($H$23,AD71)), MAX($AC$2:AC70)+1,0)</f>
        <v>69</v>
      </c>
      <c r="AD71" s="65" t="s">
        <v>329</v>
      </c>
      <c r="AE71" s="65"/>
      <c r="AF71" s="65" t="s">
        <v>329</v>
      </c>
      <c r="AG71" s="65"/>
      <c r="AH71" s="65">
        <f>IF(ISNUMBER(SEARCH($H$25,AI71)), MAX($AH$2:AH70)+1,0)</f>
        <v>69</v>
      </c>
      <c r="AI71" s="65" t="s">
        <v>329</v>
      </c>
      <c r="AJ71" s="65"/>
      <c r="AK71" s="65" t="s">
        <v>329</v>
      </c>
      <c r="AL71" s="65"/>
      <c r="AM71" s="65"/>
      <c r="AN71" s="65"/>
      <c r="AO71" s="139"/>
    </row>
    <row r="72" spans="16:41" x14ac:dyDescent="0.25">
      <c r="P72" s="52"/>
      <c r="Q72" s="139"/>
      <c r="R72" s="65"/>
      <c r="S72" s="65"/>
      <c r="T72" s="65"/>
      <c r="U72" s="65" t="s">
        <v>1114</v>
      </c>
      <c r="V72" s="65"/>
      <c r="W72" s="65"/>
      <c r="X72" s="65">
        <f>IF(ISNUMBER(SEARCH($H$21,Y72)), MAX($X$2:X71)+1,0)</f>
        <v>70</v>
      </c>
      <c r="Y72" s="65" t="s">
        <v>1114</v>
      </c>
      <c r="Z72" s="65"/>
      <c r="AA72" s="65" t="s">
        <v>1114</v>
      </c>
      <c r="AB72" s="65"/>
      <c r="AC72" s="65">
        <f>IF(ISNUMBER(SEARCH($H$23,AD72)), MAX($AC$2:AC71)+1,0)</f>
        <v>70</v>
      </c>
      <c r="AD72" s="65" t="s">
        <v>1114</v>
      </c>
      <c r="AE72" s="65"/>
      <c r="AF72" s="65" t="s">
        <v>1114</v>
      </c>
      <c r="AG72" s="65"/>
      <c r="AH72" s="65">
        <f>IF(ISNUMBER(SEARCH($H$25,AI72)), MAX($AH$2:AH71)+1,0)</f>
        <v>70</v>
      </c>
      <c r="AI72" s="65" t="s">
        <v>1114</v>
      </c>
      <c r="AJ72" s="65"/>
      <c r="AK72" s="65" t="s">
        <v>1114</v>
      </c>
      <c r="AL72" s="65"/>
      <c r="AM72" s="65"/>
      <c r="AN72" s="65"/>
      <c r="AO72" s="139"/>
    </row>
    <row r="73" spans="16:41" x14ac:dyDescent="0.25">
      <c r="P73" s="52"/>
      <c r="Q73" s="139"/>
      <c r="R73" s="65"/>
      <c r="S73" s="65"/>
      <c r="T73" s="65"/>
      <c r="U73" s="65" t="s">
        <v>1115</v>
      </c>
      <c r="V73" s="65"/>
      <c r="W73" s="65"/>
      <c r="X73" s="65">
        <f>IF(ISNUMBER(SEARCH($H$21,Y73)), MAX($X$2:X72)+1,0)</f>
        <v>71</v>
      </c>
      <c r="Y73" s="65" t="s">
        <v>1115</v>
      </c>
      <c r="Z73" s="65"/>
      <c r="AA73" s="65" t="s">
        <v>1115</v>
      </c>
      <c r="AB73" s="65"/>
      <c r="AC73" s="65">
        <f>IF(ISNUMBER(SEARCH($H$23,AD73)), MAX($AC$2:AC72)+1,0)</f>
        <v>71</v>
      </c>
      <c r="AD73" s="65" t="s">
        <v>1115</v>
      </c>
      <c r="AE73" s="65"/>
      <c r="AF73" s="65" t="s">
        <v>1115</v>
      </c>
      <c r="AG73" s="65"/>
      <c r="AH73" s="65">
        <f>IF(ISNUMBER(SEARCH($H$25,AI73)), MAX($AH$2:AH72)+1,0)</f>
        <v>71</v>
      </c>
      <c r="AI73" s="65" t="s">
        <v>1115</v>
      </c>
      <c r="AJ73" s="65"/>
      <c r="AK73" s="65" t="s">
        <v>1115</v>
      </c>
      <c r="AL73" s="65"/>
      <c r="AM73" s="65"/>
      <c r="AN73" s="65"/>
      <c r="AO73" s="139"/>
    </row>
    <row r="74" spans="16:41" x14ac:dyDescent="0.25">
      <c r="P74" s="52"/>
      <c r="Q74" s="139"/>
      <c r="R74" s="65"/>
      <c r="S74" s="65"/>
      <c r="T74" s="65"/>
      <c r="U74" s="65" t="s">
        <v>330</v>
      </c>
      <c r="V74" s="65"/>
      <c r="W74" s="65"/>
      <c r="X74" s="65">
        <f>IF(ISNUMBER(SEARCH($H$21,Y74)), MAX($X$2:X73)+1,0)</f>
        <v>72</v>
      </c>
      <c r="Y74" s="65" t="s">
        <v>330</v>
      </c>
      <c r="Z74" s="65"/>
      <c r="AA74" s="65" t="s">
        <v>330</v>
      </c>
      <c r="AB74" s="65"/>
      <c r="AC74" s="65">
        <f>IF(ISNUMBER(SEARCH($H$23,AD74)), MAX($AC$2:AC73)+1,0)</f>
        <v>72</v>
      </c>
      <c r="AD74" s="65" t="s">
        <v>330</v>
      </c>
      <c r="AE74" s="65"/>
      <c r="AF74" s="65" t="s">
        <v>330</v>
      </c>
      <c r="AG74" s="65"/>
      <c r="AH74" s="65">
        <f>IF(ISNUMBER(SEARCH($H$25,AI74)), MAX($AH$2:AH73)+1,0)</f>
        <v>72</v>
      </c>
      <c r="AI74" s="65" t="s">
        <v>330</v>
      </c>
      <c r="AJ74" s="65"/>
      <c r="AK74" s="65" t="s">
        <v>330</v>
      </c>
      <c r="AL74" s="65"/>
      <c r="AM74" s="65"/>
      <c r="AN74" s="65"/>
      <c r="AO74" s="139"/>
    </row>
    <row r="75" spans="16:41" x14ac:dyDescent="0.25">
      <c r="P75" s="52"/>
      <c r="Q75" s="139"/>
      <c r="R75" s="65"/>
      <c r="S75" s="65"/>
      <c r="T75" s="65"/>
      <c r="U75" s="65" t="s">
        <v>954</v>
      </c>
      <c r="V75" s="65"/>
      <c r="W75" s="65"/>
      <c r="X75" s="65">
        <f>IF(ISNUMBER(SEARCH($H$21,Y75)), MAX($X$2:X74)+1,0)</f>
        <v>73</v>
      </c>
      <c r="Y75" s="65" t="s">
        <v>954</v>
      </c>
      <c r="Z75" s="65"/>
      <c r="AA75" s="65" t="s">
        <v>954</v>
      </c>
      <c r="AB75" s="65"/>
      <c r="AC75" s="65">
        <f>IF(ISNUMBER(SEARCH($H$23,AD75)), MAX($AC$2:AC74)+1,0)</f>
        <v>73</v>
      </c>
      <c r="AD75" s="65" t="s">
        <v>954</v>
      </c>
      <c r="AE75" s="65"/>
      <c r="AF75" s="65" t="s">
        <v>954</v>
      </c>
      <c r="AG75" s="65"/>
      <c r="AH75" s="65">
        <f>IF(ISNUMBER(SEARCH($H$25,AI75)), MAX($AH$2:AH74)+1,0)</f>
        <v>73</v>
      </c>
      <c r="AI75" s="65" t="s">
        <v>954</v>
      </c>
      <c r="AJ75" s="65"/>
      <c r="AK75" s="65" t="s">
        <v>954</v>
      </c>
      <c r="AL75" s="65"/>
      <c r="AM75" s="65"/>
      <c r="AN75" s="65"/>
      <c r="AO75" s="139"/>
    </row>
    <row r="76" spans="16:41" x14ac:dyDescent="0.25">
      <c r="P76" s="52"/>
      <c r="Q76" s="139"/>
      <c r="R76" s="65"/>
      <c r="S76" s="65"/>
      <c r="T76" s="65"/>
      <c r="U76" s="65" t="s">
        <v>331</v>
      </c>
      <c r="V76" s="65"/>
      <c r="W76" s="65"/>
      <c r="X76" s="65">
        <f>IF(ISNUMBER(SEARCH($H$21,Y76)), MAX($X$2:X75)+1,0)</f>
        <v>74</v>
      </c>
      <c r="Y76" s="65" t="s">
        <v>331</v>
      </c>
      <c r="Z76" s="65"/>
      <c r="AA76" s="65" t="s">
        <v>331</v>
      </c>
      <c r="AB76" s="65"/>
      <c r="AC76" s="65">
        <f>IF(ISNUMBER(SEARCH($H$23,AD76)), MAX($AC$2:AC75)+1,0)</f>
        <v>74</v>
      </c>
      <c r="AD76" s="65" t="s">
        <v>331</v>
      </c>
      <c r="AE76" s="65"/>
      <c r="AF76" s="65" t="s">
        <v>331</v>
      </c>
      <c r="AG76" s="65"/>
      <c r="AH76" s="65">
        <f>IF(ISNUMBER(SEARCH($H$25,AI76)), MAX($AH$2:AH75)+1,0)</f>
        <v>74</v>
      </c>
      <c r="AI76" s="65" t="s">
        <v>331</v>
      </c>
      <c r="AJ76" s="65"/>
      <c r="AK76" s="65" t="s">
        <v>331</v>
      </c>
      <c r="AL76" s="65"/>
      <c r="AM76" s="65"/>
      <c r="AN76" s="65"/>
      <c r="AO76" s="139"/>
    </row>
    <row r="77" spans="16:41" x14ac:dyDescent="0.25">
      <c r="P77" s="52"/>
      <c r="Q77" s="139"/>
      <c r="R77" s="65"/>
      <c r="S77" s="65"/>
      <c r="T77" s="65"/>
      <c r="U77" s="65" t="s">
        <v>332</v>
      </c>
      <c r="V77" s="65"/>
      <c r="W77" s="65"/>
      <c r="X77" s="65">
        <f>IF(ISNUMBER(SEARCH($H$21,Y77)), MAX($X$2:X76)+1,0)</f>
        <v>75</v>
      </c>
      <c r="Y77" s="65" t="s">
        <v>332</v>
      </c>
      <c r="Z77" s="65"/>
      <c r="AA77" s="65" t="s">
        <v>332</v>
      </c>
      <c r="AB77" s="65"/>
      <c r="AC77" s="65">
        <f>IF(ISNUMBER(SEARCH($H$23,AD77)), MAX($AC$2:AC76)+1,0)</f>
        <v>75</v>
      </c>
      <c r="AD77" s="65" t="s">
        <v>332</v>
      </c>
      <c r="AE77" s="65"/>
      <c r="AF77" s="65" t="s">
        <v>332</v>
      </c>
      <c r="AG77" s="65"/>
      <c r="AH77" s="65">
        <f>IF(ISNUMBER(SEARCH($H$25,AI77)), MAX($AH$2:AH76)+1,0)</f>
        <v>75</v>
      </c>
      <c r="AI77" s="65" t="s">
        <v>332</v>
      </c>
      <c r="AJ77" s="65"/>
      <c r="AK77" s="65" t="s">
        <v>332</v>
      </c>
      <c r="AL77" s="65"/>
      <c r="AM77" s="65"/>
      <c r="AN77" s="65"/>
      <c r="AO77" s="139"/>
    </row>
    <row r="78" spans="16:41" x14ac:dyDescent="0.25">
      <c r="P78" s="52"/>
      <c r="Q78" s="139"/>
      <c r="R78" s="65"/>
      <c r="S78" s="65"/>
      <c r="T78" s="65"/>
      <c r="U78" s="65" t="s">
        <v>1041</v>
      </c>
      <c r="V78" s="65"/>
      <c r="W78" s="65"/>
      <c r="X78" s="65">
        <f>IF(ISNUMBER(SEARCH($H$21,Y78)), MAX($X$2:X77)+1,0)</f>
        <v>76</v>
      </c>
      <c r="Y78" s="65" t="s">
        <v>1041</v>
      </c>
      <c r="Z78" s="65"/>
      <c r="AA78" s="65" t="s">
        <v>1041</v>
      </c>
      <c r="AB78" s="65"/>
      <c r="AC78" s="65">
        <f>IF(ISNUMBER(SEARCH($H$23,AD78)), MAX($AC$2:AC77)+1,0)</f>
        <v>76</v>
      </c>
      <c r="AD78" s="65" t="s">
        <v>1041</v>
      </c>
      <c r="AE78" s="65"/>
      <c r="AF78" s="65" t="s">
        <v>1041</v>
      </c>
      <c r="AG78" s="65"/>
      <c r="AH78" s="65">
        <f>IF(ISNUMBER(SEARCH($H$25,AI78)), MAX($AH$2:AH77)+1,0)</f>
        <v>76</v>
      </c>
      <c r="AI78" s="65" t="s">
        <v>1041</v>
      </c>
      <c r="AJ78" s="65"/>
      <c r="AK78" s="65" t="s">
        <v>1041</v>
      </c>
      <c r="AL78" s="65"/>
      <c r="AM78" s="65"/>
      <c r="AN78" s="65"/>
      <c r="AO78" s="139"/>
    </row>
    <row r="79" spans="16:41" x14ac:dyDescent="0.25">
      <c r="P79" s="52"/>
      <c r="Q79" s="139"/>
      <c r="R79" s="65"/>
      <c r="S79" s="65"/>
      <c r="T79" s="65"/>
      <c r="U79" s="65" t="s">
        <v>955</v>
      </c>
      <c r="V79" s="65"/>
      <c r="W79" s="65"/>
      <c r="X79" s="65">
        <f>IF(ISNUMBER(SEARCH($H$21,Y79)), MAX($X$2:X78)+1,0)</f>
        <v>77</v>
      </c>
      <c r="Y79" s="65" t="s">
        <v>955</v>
      </c>
      <c r="Z79" s="65"/>
      <c r="AA79" s="65" t="s">
        <v>955</v>
      </c>
      <c r="AB79" s="65"/>
      <c r="AC79" s="65">
        <f>IF(ISNUMBER(SEARCH($H$23,AD79)), MAX($AC$2:AC78)+1,0)</f>
        <v>77</v>
      </c>
      <c r="AD79" s="65" t="s">
        <v>955</v>
      </c>
      <c r="AE79" s="65"/>
      <c r="AF79" s="65" t="s">
        <v>955</v>
      </c>
      <c r="AG79" s="65"/>
      <c r="AH79" s="65">
        <f>IF(ISNUMBER(SEARCH($H$25,AI79)), MAX($AH$2:AH78)+1,0)</f>
        <v>77</v>
      </c>
      <c r="AI79" s="65" t="s">
        <v>955</v>
      </c>
      <c r="AJ79" s="65"/>
      <c r="AK79" s="65" t="s">
        <v>955</v>
      </c>
      <c r="AL79" s="65"/>
      <c r="AM79" s="65"/>
      <c r="AN79" s="65"/>
      <c r="AO79" s="139"/>
    </row>
    <row r="80" spans="16:41" x14ac:dyDescent="0.25">
      <c r="P80" s="52"/>
      <c r="Q80" s="139"/>
      <c r="R80" s="65"/>
      <c r="S80" s="65"/>
      <c r="T80" s="65"/>
      <c r="U80" s="65" t="s">
        <v>1116</v>
      </c>
      <c r="V80" s="65"/>
      <c r="W80" s="65"/>
      <c r="X80" s="65">
        <f>IF(ISNUMBER(SEARCH($H$21,Y80)), MAX($X$2:X79)+1,0)</f>
        <v>78</v>
      </c>
      <c r="Y80" s="65" t="s">
        <v>1116</v>
      </c>
      <c r="Z80" s="65"/>
      <c r="AA80" s="65" t="s">
        <v>1116</v>
      </c>
      <c r="AB80" s="65"/>
      <c r="AC80" s="65">
        <f>IF(ISNUMBER(SEARCH($H$23,AD80)), MAX($AC$2:AC79)+1,0)</f>
        <v>78</v>
      </c>
      <c r="AD80" s="65" t="s">
        <v>1116</v>
      </c>
      <c r="AE80" s="65"/>
      <c r="AF80" s="65" t="s">
        <v>1116</v>
      </c>
      <c r="AG80" s="65"/>
      <c r="AH80" s="65">
        <f>IF(ISNUMBER(SEARCH($H$25,AI80)), MAX($AH$2:AH79)+1,0)</f>
        <v>78</v>
      </c>
      <c r="AI80" s="65" t="s">
        <v>1116</v>
      </c>
      <c r="AJ80" s="65"/>
      <c r="AK80" s="65" t="s">
        <v>1116</v>
      </c>
      <c r="AL80" s="65"/>
      <c r="AM80" s="65"/>
      <c r="AN80" s="65"/>
      <c r="AO80" s="139"/>
    </row>
    <row r="81" spans="16:41" x14ac:dyDescent="0.25">
      <c r="P81" s="52"/>
      <c r="Q81" s="139"/>
      <c r="R81" s="65"/>
      <c r="S81" s="65"/>
      <c r="T81" s="65"/>
      <c r="U81" s="65" t="s">
        <v>1117</v>
      </c>
      <c r="V81" s="65"/>
      <c r="W81" s="65"/>
      <c r="X81" s="65">
        <f>IF(ISNUMBER(SEARCH($H$21,Y81)), MAX($X$2:X80)+1,0)</f>
        <v>79</v>
      </c>
      <c r="Y81" s="65" t="s">
        <v>1117</v>
      </c>
      <c r="Z81" s="65"/>
      <c r="AA81" s="65" t="s">
        <v>1117</v>
      </c>
      <c r="AB81" s="65"/>
      <c r="AC81" s="65">
        <f>IF(ISNUMBER(SEARCH($H$23,AD81)), MAX($AC$2:AC80)+1,0)</f>
        <v>79</v>
      </c>
      <c r="AD81" s="65" t="s">
        <v>1117</v>
      </c>
      <c r="AE81" s="65"/>
      <c r="AF81" s="65" t="s">
        <v>1117</v>
      </c>
      <c r="AG81" s="65"/>
      <c r="AH81" s="65">
        <f>IF(ISNUMBER(SEARCH($H$25,AI81)), MAX($AH$2:AH80)+1,0)</f>
        <v>79</v>
      </c>
      <c r="AI81" s="65" t="s">
        <v>1117</v>
      </c>
      <c r="AJ81" s="65"/>
      <c r="AK81" s="65" t="s">
        <v>1117</v>
      </c>
      <c r="AL81" s="65"/>
      <c r="AM81" s="65"/>
      <c r="AN81" s="65"/>
      <c r="AO81" s="139"/>
    </row>
    <row r="82" spans="16:41" x14ac:dyDescent="0.25">
      <c r="P82" s="52"/>
      <c r="Q82" s="139"/>
      <c r="R82" s="65"/>
      <c r="S82" s="65"/>
      <c r="T82" s="65"/>
      <c r="U82" s="65" t="s">
        <v>333</v>
      </c>
      <c r="V82" s="65"/>
      <c r="W82" s="65"/>
      <c r="X82" s="65">
        <f>IF(ISNUMBER(SEARCH($H$21,Y82)), MAX($X$2:X81)+1,0)</f>
        <v>80</v>
      </c>
      <c r="Y82" s="65" t="s">
        <v>333</v>
      </c>
      <c r="Z82" s="65"/>
      <c r="AA82" s="65" t="s">
        <v>333</v>
      </c>
      <c r="AB82" s="65"/>
      <c r="AC82" s="65">
        <f>IF(ISNUMBER(SEARCH($H$23,AD82)), MAX($AC$2:AC81)+1,0)</f>
        <v>80</v>
      </c>
      <c r="AD82" s="65" t="s">
        <v>333</v>
      </c>
      <c r="AE82" s="65"/>
      <c r="AF82" s="65" t="s">
        <v>333</v>
      </c>
      <c r="AG82" s="65"/>
      <c r="AH82" s="65">
        <f>IF(ISNUMBER(SEARCH($H$25,AI82)), MAX($AH$2:AH81)+1,0)</f>
        <v>80</v>
      </c>
      <c r="AI82" s="65" t="s">
        <v>333</v>
      </c>
      <c r="AJ82" s="65"/>
      <c r="AK82" s="65" t="s">
        <v>333</v>
      </c>
      <c r="AL82" s="65"/>
      <c r="AM82" s="65"/>
      <c r="AN82" s="65"/>
      <c r="AO82" s="139"/>
    </row>
    <row r="83" spans="16:41" x14ac:dyDescent="0.25">
      <c r="P83" s="52"/>
      <c r="Q83" s="139"/>
      <c r="R83" s="65"/>
      <c r="S83" s="65"/>
      <c r="T83" s="65"/>
      <c r="U83" s="65" t="s">
        <v>334</v>
      </c>
      <c r="V83" s="65"/>
      <c r="W83" s="65"/>
      <c r="X83" s="65">
        <f>IF(ISNUMBER(SEARCH($H$21,Y83)), MAX($X$2:X82)+1,0)</f>
        <v>81</v>
      </c>
      <c r="Y83" s="65" t="s">
        <v>334</v>
      </c>
      <c r="Z83" s="65"/>
      <c r="AA83" s="65" t="s">
        <v>334</v>
      </c>
      <c r="AB83" s="65"/>
      <c r="AC83" s="65">
        <f>IF(ISNUMBER(SEARCH($H$23,AD83)), MAX($AC$2:AC82)+1,0)</f>
        <v>81</v>
      </c>
      <c r="AD83" s="65" t="s">
        <v>334</v>
      </c>
      <c r="AE83" s="65"/>
      <c r="AF83" s="65" t="s">
        <v>334</v>
      </c>
      <c r="AG83" s="65"/>
      <c r="AH83" s="65">
        <f>IF(ISNUMBER(SEARCH($H$25,AI83)), MAX($AH$2:AH82)+1,0)</f>
        <v>81</v>
      </c>
      <c r="AI83" s="65" t="s">
        <v>334</v>
      </c>
      <c r="AJ83" s="65"/>
      <c r="AK83" s="65" t="s">
        <v>334</v>
      </c>
      <c r="AL83" s="65"/>
      <c r="AM83" s="65"/>
      <c r="AN83" s="65"/>
      <c r="AO83" s="139"/>
    </row>
    <row r="84" spans="16:41" x14ac:dyDescent="0.25">
      <c r="P84" s="52"/>
      <c r="Q84" s="139"/>
      <c r="R84" s="65"/>
      <c r="S84" s="65"/>
      <c r="T84" s="65"/>
      <c r="U84" s="65" t="s">
        <v>1118</v>
      </c>
      <c r="V84" s="65"/>
      <c r="W84" s="65"/>
      <c r="X84" s="65">
        <f>IF(ISNUMBER(SEARCH($H$21,Y84)), MAX($X$2:X83)+1,0)</f>
        <v>82</v>
      </c>
      <c r="Y84" s="65" t="s">
        <v>1118</v>
      </c>
      <c r="Z84" s="65"/>
      <c r="AA84" s="65" t="s">
        <v>1118</v>
      </c>
      <c r="AB84" s="65"/>
      <c r="AC84" s="65">
        <f>IF(ISNUMBER(SEARCH($H$23,AD84)), MAX($AC$2:AC83)+1,0)</f>
        <v>82</v>
      </c>
      <c r="AD84" s="65" t="s">
        <v>1118</v>
      </c>
      <c r="AE84" s="65"/>
      <c r="AF84" s="65" t="s">
        <v>1118</v>
      </c>
      <c r="AG84" s="65"/>
      <c r="AH84" s="65">
        <f>IF(ISNUMBER(SEARCH($H$25,AI84)), MAX($AH$2:AH83)+1,0)</f>
        <v>82</v>
      </c>
      <c r="AI84" s="65" t="s">
        <v>1118</v>
      </c>
      <c r="AJ84" s="65"/>
      <c r="AK84" s="65" t="s">
        <v>1118</v>
      </c>
      <c r="AL84" s="65"/>
      <c r="AM84" s="65"/>
      <c r="AN84" s="65"/>
      <c r="AO84" s="139"/>
    </row>
    <row r="85" spans="16:41" x14ac:dyDescent="0.25">
      <c r="P85" s="52"/>
      <c r="Q85" s="139"/>
      <c r="R85" s="65"/>
      <c r="S85" s="65"/>
      <c r="T85" s="65"/>
      <c r="U85" s="65" t="s">
        <v>968</v>
      </c>
      <c r="V85" s="65"/>
      <c r="W85" s="65"/>
      <c r="X85" s="65">
        <f>IF(ISNUMBER(SEARCH($H$21,Y85)), MAX($X$2:X84)+1,0)</f>
        <v>83</v>
      </c>
      <c r="Y85" s="65" t="s">
        <v>968</v>
      </c>
      <c r="Z85" s="65"/>
      <c r="AA85" s="65" t="s">
        <v>968</v>
      </c>
      <c r="AB85" s="65"/>
      <c r="AC85" s="65">
        <f>IF(ISNUMBER(SEARCH($H$23,AD85)), MAX($AC$2:AC84)+1,0)</f>
        <v>83</v>
      </c>
      <c r="AD85" s="65" t="s">
        <v>968</v>
      </c>
      <c r="AE85" s="65"/>
      <c r="AF85" s="65" t="s">
        <v>968</v>
      </c>
      <c r="AG85" s="65"/>
      <c r="AH85" s="65">
        <f>IF(ISNUMBER(SEARCH($H$25,AI85)), MAX($AH$2:AH84)+1,0)</f>
        <v>83</v>
      </c>
      <c r="AI85" s="65" t="s">
        <v>968</v>
      </c>
      <c r="AJ85" s="65"/>
      <c r="AK85" s="65" t="s">
        <v>968</v>
      </c>
      <c r="AL85" s="65"/>
      <c r="AM85" s="65"/>
      <c r="AN85" s="65"/>
      <c r="AO85" s="139"/>
    </row>
    <row r="86" spans="16:41" x14ac:dyDescent="0.25">
      <c r="P86" s="52"/>
      <c r="Q86" s="139"/>
      <c r="R86" s="65"/>
      <c r="S86" s="65"/>
      <c r="T86" s="65"/>
      <c r="U86" s="65" t="s">
        <v>54</v>
      </c>
      <c r="V86" s="65"/>
      <c r="W86" s="65"/>
      <c r="X86" s="65">
        <f>IF(ISNUMBER(SEARCH($H$21,Y86)), MAX($X$2:X85)+1,0)</f>
        <v>84</v>
      </c>
      <c r="Y86" s="65" t="s">
        <v>54</v>
      </c>
      <c r="Z86" s="65"/>
      <c r="AA86" s="65" t="s">
        <v>54</v>
      </c>
      <c r="AB86" s="65"/>
      <c r="AC86" s="65">
        <f>IF(ISNUMBER(SEARCH($H$23,AD86)), MAX($AC$2:AC85)+1,0)</f>
        <v>84</v>
      </c>
      <c r="AD86" s="65" t="s">
        <v>54</v>
      </c>
      <c r="AE86" s="65"/>
      <c r="AF86" s="65" t="s">
        <v>54</v>
      </c>
      <c r="AG86" s="65"/>
      <c r="AH86" s="65">
        <f>IF(ISNUMBER(SEARCH($H$25,AI86)), MAX($AH$2:AH85)+1,0)</f>
        <v>84</v>
      </c>
      <c r="AI86" s="65" t="s">
        <v>54</v>
      </c>
      <c r="AJ86" s="65"/>
      <c r="AK86" s="65" t="s">
        <v>54</v>
      </c>
      <c r="AL86" s="65"/>
      <c r="AM86" s="65"/>
      <c r="AN86" s="65"/>
      <c r="AO86" s="139"/>
    </row>
    <row r="87" spans="16:41" x14ac:dyDescent="0.25">
      <c r="P87" s="52"/>
      <c r="Q87" s="139"/>
      <c r="R87" s="65"/>
      <c r="S87" s="65"/>
      <c r="T87" s="65"/>
      <c r="U87" s="65" t="s">
        <v>957</v>
      </c>
      <c r="V87" s="65"/>
      <c r="W87" s="65"/>
      <c r="X87" s="65">
        <f>IF(ISNUMBER(SEARCH($H$21,Y87)), MAX($X$2:X86)+1,0)</f>
        <v>85</v>
      </c>
      <c r="Y87" s="65" t="s">
        <v>957</v>
      </c>
      <c r="Z87" s="65"/>
      <c r="AA87" s="65" t="s">
        <v>957</v>
      </c>
      <c r="AB87" s="65"/>
      <c r="AC87" s="65">
        <f>IF(ISNUMBER(SEARCH($H$23,AD87)), MAX($AC$2:AC86)+1,0)</f>
        <v>85</v>
      </c>
      <c r="AD87" s="65" t="s">
        <v>957</v>
      </c>
      <c r="AE87" s="65"/>
      <c r="AF87" s="65" t="s">
        <v>957</v>
      </c>
      <c r="AG87" s="65"/>
      <c r="AH87" s="65">
        <f>IF(ISNUMBER(SEARCH($H$25,AI87)), MAX($AH$2:AH86)+1,0)</f>
        <v>85</v>
      </c>
      <c r="AI87" s="65" t="s">
        <v>957</v>
      </c>
      <c r="AJ87" s="65"/>
      <c r="AK87" s="65" t="s">
        <v>957</v>
      </c>
      <c r="AL87" s="65"/>
      <c r="AM87" s="65"/>
      <c r="AN87" s="65"/>
      <c r="AO87" s="139"/>
    </row>
    <row r="88" spans="16:41" x14ac:dyDescent="0.25">
      <c r="P88" s="52"/>
      <c r="Q88" s="139"/>
      <c r="R88" s="65"/>
      <c r="S88" s="65"/>
      <c r="T88" s="65"/>
      <c r="U88" s="65" t="s">
        <v>335</v>
      </c>
      <c r="V88" s="65"/>
      <c r="W88" s="65"/>
      <c r="X88" s="65">
        <f>IF(ISNUMBER(SEARCH($H$21,Y88)), MAX($X$2:X87)+1,0)</f>
        <v>86</v>
      </c>
      <c r="Y88" s="65" t="s">
        <v>335</v>
      </c>
      <c r="Z88" s="65"/>
      <c r="AA88" s="65" t="s">
        <v>335</v>
      </c>
      <c r="AB88" s="65"/>
      <c r="AC88" s="65">
        <f>IF(ISNUMBER(SEARCH($H$23,AD88)), MAX($AC$2:AC87)+1,0)</f>
        <v>86</v>
      </c>
      <c r="AD88" s="65" t="s">
        <v>335</v>
      </c>
      <c r="AE88" s="65"/>
      <c r="AF88" s="65" t="s">
        <v>335</v>
      </c>
      <c r="AG88" s="65"/>
      <c r="AH88" s="65">
        <f>IF(ISNUMBER(SEARCH($H$25,AI88)), MAX($AH$2:AH87)+1,0)</f>
        <v>86</v>
      </c>
      <c r="AI88" s="65" t="s">
        <v>335</v>
      </c>
      <c r="AJ88" s="65"/>
      <c r="AK88" s="65" t="s">
        <v>335</v>
      </c>
      <c r="AL88" s="65"/>
      <c r="AM88" s="65"/>
      <c r="AN88" s="65"/>
      <c r="AO88" s="139"/>
    </row>
    <row r="89" spans="16:41" x14ac:dyDescent="0.25">
      <c r="P89" s="52"/>
      <c r="Q89" s="139"/>
      <c r="R89" s="65"/>
      <c r="S89" s="65"/>
      <c r="T89" s="65"/>
      <c r="U89" s="65" t="s">
        <v>55</v>
      </c>
      <c r="V89" s="65"/>
      <c r="W89" s="65"/>
      <c r="X89" s="65">
        <f>IF(ISNUMBER(SEARCH($H$21,Y89)), MAX($X$2:X88)+1,0)</f>
        <v>87</v>
      </c>
      <c r="Y89" s="65" t="s">
        <v>55</v>
      </c>
      <c r="Z89" s="65"/>
      <c r="AA89" s="65" t="s">
        <v>55</v>
      </c>
      <c r="AB89" s="65"/>
      <c r="AC89" s="65">
        <f>IF(ISNUMBER(SEARCH($H$23,AD89)), MAX($AC$2:AC88)+1,0)</f>
        <v>87</v>
      </c>
      <c r="AD89" s="65" t="s">
        <v>55</v>
      </c>
      <c r="AE89" s="65"/>
      <c r="AF89" s="65" t="s">
        <v>55</v>
      </c>
      <c r="AG89" s="65"/>
      <c r="AH89" s="65">
        <f>IF(ISNUMBER(SEARCH($H$25,AI89)), MAX($AH$2:AH88)+1,0)</f>
        <v>87</v>
      </c>
      <c r="AI89" s="65" t="s">
        <v>55</v>
      </c>
      <c r="AJ89" s="65"/>
      <c r="AK89" s="65" t="s">
        <v>55</v>
      </c>
      <c r="AL89" s="65"/>
      <c r="AM89" s="65"/>
      <c r="AN89" s="65"/>
      <c r="AO89" s="139"/>
    </row>
    <row r="90" spans="16:41" x14ac:dyDescent="0.25">
      <c r="P90" s="52"/>
      <c r="Q90" s="139"/>
      <c r="R90" s="65"/>
      <c r="S90" s="65"/>
      <c r="T90" s="65"/>
      <c r="U90" s="65" t="s">
        <v>1119</v>
      </c>
      <c r="V90" s="65"/>
      <c r="W90" s="65"/>
      <c r="X90" s="65">
        <f>IF(ISNUMBER(SEARCH($H$21,Y90)), MAX($X$2:X89)+1,0)</f>
        <v>88</v>
      </c>
      <c r="Y90" s="65" t="s">
        <v>1119</v>
      </c>
      <c r="Z90" s="65"/>
      <c r="AA90" s="65" t="s">
        <v>1119</v>
      </c>
      <c r="AB90" s="65"/>
      <c r="AC90" s="65">
        <f>IF(ISNUMBER(SEARCH($H$23,AD90)), MAX($AC$2:AC89)+1,0)</f>
        <v>88</v>
      </c>
      <c r="AD90" s="65" t="s">
        <v>1119</v>
      </c>
      <c r="AE90" s="65"/>
      <c r="AF90" s="65" t="s">
        <v>1119</v>
      </c>
      <c r="AG90" s="65"/>
      <c r="AH90" s="65">
        <f>IF(ISNUMBER(SEARCH($H$25,AI90)), MAX($AH$2:AH89)+1,0)</f>
        <v>88</v>
      </c>
      <c r="AI90" s="65" t="s">
        <v>1119</v>
      </c>
      <c r="AJ90" s="65"/>
      <c r="AK90" s="65" t="s">
        <v>1119</v>
      </c>
      <c r="AL90" s="65"/>
      <c r="AM90" s="65"/>
      <c r="AN90" s="65"/>
      <c r="AO90" s="139"/>
    </row>
    <row r="91" spans="16:41" x14ac:dyDescent="0.25">
      <c r="P91" s="52"/>
      <c r="Q91" s="139"/>
      <c r="R91" s="65"/>
      <c r="S91" s="65"/>
      <c r="T91" s="65"/>
      <c r="U91" s="65" t="s">
        <v>1042</v>
      </c>
      <c r="V91" s="65"/>
      <c r="W91" s="65"/>
      <c r="X91" s="65">
        <f>IF(ISNUMBER(SEARCH($H$21,Y91)), MAX($X$2:X90)+1,0)</f>
        <v>89</v>
      </c>
      <c r="Y91" s="65" t="s">
        <v>1042</v>
      </c>
      <c r="Z91" s="65"/>
      <c r="AA91" s="65" t="s">
        <v>1042</v>
      </c>
      <c r="AB91" s="65"/>
      <c r="AC91" s="65">
        <f>IF(ISNUMBER(SEARCH($H$23,AD91)), MAX($AC$2:AC90)+1,0)</f>
        <v>89</v>
      </c>
      <c r="AD91" s="65" t="s">
        <v>1042</v>
      </c>
      <c r="AE91" s="65"/>
      <c r="AF91" s="65" t="s">
        <v>1042</v>
      </c>
      <c r="AG91" s="65"/>
      <c r="AH91" s="65">
        <f>IF(ISNUMBER(SEARCH($H$25,AI91)), MAX($AH$2:AH90)+1,0)</f>
        <v>89</v>
      </c>
      <c r="AI91" s="65" t="s">
        <v>1042</v>
      </c>
      <c r="AJ91" s="65"/>
      <c r="AK91" s="65" t="s">
        <v>1042</v>
      </c>
      <c r="AL91" s="65"/>
      <c r="AM91" s="65"/>
      <c r="AN91" s="65"/>
      <c r="AO91" s="139"/>
    </row>
    <row r="92" spans="16:41" x14ac:dyDescent="0.25">
      <c r="P92" s="52"/>
      <c r="Q92" s="139"/>
      <c r="R92" s="65"/>
      <c r="S92" s="65"/>
      <c r="T92" s="65"/>
      <c r="U92" s="65" t="s">
        <v>336</v>
      </c>
      <c r="V92" s="65"/>
      <c r="W92" s="65"/>
      <c r="X92" s="65">
        <f>IF(ISNUMBER(SEARCH($H$21,Y92)), MAX($X$2:X91)+1,0)</f>
        <v>90</v>
      </c>
      <c r="Y92" s="65" t="s">
        <v>336</v>
      </c>
      <c r="Z92" s="65"/>
      <c r="AA92" s="65" t="s">
        <v>336</v>
      </c>
      <c r="AB92" s="65"/>
      <c r="AC92" s="65">
        <f>IF(ISNUMBER(SEARCH($H$23,AD92)), MAX($AC$2:AC91)+1,0)</f>
        <v>90</v>
      </c>
      <c r="AD92" s="65" t="s">
        <v>336</v>
      </c>
      <c r="AE92" s="65"/>
      <c r="AF92" s="65" t="s">
        <v>336</v>
      </c>
      <c r="AG92" s="65"/>
      <c r="AH92" s="65">
        <f>IF(ISNUMBER(SEARCH($H$25,AI92)), MAX($AH$2:AH91)+1,0)</f>
        <v>90</v>
      </c>
      <c r="AI92" s="65" t="s">
        <v>336</v>
      </c>
      <c r="AJ92" s="65"/>
      <c r="AK92" s="65" t="s">
        <v>336</v>
      </c>
      <c r="AL92" s="65"/>
      <c r="AM92" s="65"/>
      <c r="AN92" s="65"/>
      <c r="AO92" s="139"/>
    </row>
    <row r="93" spans="16:41" x14ac:dyDescent="0.25">
      <c r="P93" s="52"/>
      <c r="Q93" s="139"/>
      <c r="R93" s="65"/>
      <c r="S93" s="65"/>
      <c r="T93" s="65"/>
      <c r="U93" s="65" t="s">
        <v>337</v>
      </c>
      <c r="V93" s="65"/>
      <c r="W93" s="65"/>
      <c r="X93" s="65">
        <f>IF(ISNUMBER(SEARCH($H$21,Y93)), MAX($X$2:X92)+1,0)</f>
        <v>91</v>
      </c>
      <c r="Y93" s="65" t="s">
        <v>337</v>
      </c>
      <c r="Z93" s="65"/>
      <c r="AA93" s="65" t="s">
        <v>337</v>
      </c>
      <c r="AB93" s="65"/>
      <c r="AC93" s="65">
        <f>IF(ISNUMBER(SEARCH($H$23,AD93)), MAX($AC$2:AC92)+1,0)</f>
        <v>91</v>
      </c>
      <c r="AD93" s="65" t="s">
        <v>337</v>
      </c>
      <c r="AE93" s="65"/>
      <c r="AF93" s="65" t="s">
        <v>337</v>
      </c>
      <c r="AG93" s="65"/>
      <c r="AH93" s="65">
        <f>IF(ISNUMBER(SEARCH($H$25,AI93)), MAX($AH$2:AH92)+1,0)</f>
        <v>91</v>
      </c>
      <c r="AI93" s="65" t="s">
        <v>337</v>
      </c>
      <c r="AJ93" s="65"/>
      <c r="AK93" s="65" t="s">
        <v>337</v>
      </c>
      <c r="AL93" s="65"/>
      <c r="AM93" s="65"/>
      <c r="AN93" s="65"/>
      <c r="AO93" s="139"/>
    </row>
    <row r="94" spans="16:41" x14ac:dyDescent="0.25">
      <c r="P94" s="52"/>
      <c r="Q94" s="139"/>
      <c r="R94" s="65"/>
      <c r="S94" s="65"/>
      <c r="T94" s="65"/>
      <c r="U94" s="65" t="s">
        <v>338</v>
      </c>
      <c r="V94" s="65"/>
      <c r="W94" s="65"/>
      <c r="X94" s="65">
        <f>IF(ISNUMBER(SEARCH($H$21,Y94)), MAX($X$2:X93)+1,0)</f>
        <v>92</v>
      </c>
      <c r="Y94" s="65" t="s">
        <v>338</v>
      </c>
      <c r="Z94" s="65"/>
      <c r="AA94" s="65" t="s">
        <v>338</v>
      </c>
      <c r="AB94" s="65"/>
      <c r="AC94" s="65">
        <f>IF(ISNUMBER(SEARCH($H$23,AD94)), MAX($AC$2:AC93)+1,0)</f>
        <v>92</v>
      </c>
      <c r="AD94" s="65" t="s">
        <v>338</v>
      </c>
      <c r="AE94" s="65"/>
      <c r="AF94" s="65" t="s">
        <v>338</v>
      </c>
      <c r="AG94" s="65"/>
      <c r="AH94" s="65">
        <f>IF(ISNUMBER(SEARCH($H$25,AI94)), MAX($AH$2:AH93)+1,0)</f>
        <v>92</v>
      </c>
      <c r="AI94" s="65" t="s">
        <v>338</v>
      </c>
      <c r="AJ94" s="65"/>
      <c r="AK94" s="65" t="s">
        <v>338</v>
      </c>
      <c r="AL94" s="65"/>
      <c r="AM94" s="65"/>
      <c r="AN94" s="65"/>
      <c r="AO94" s="139"/>
    </row>
    <row r="95" spans="16:41" x14ac:dyDescent="0.25">
      <c r="P95" s="52"/>
      <c r="Q95" s="139"/>
      <c r="R95" s="65"/>
      <c r="S95" s="65"/>
      <c r="T95" s="65"/>
      <c r="U95" s="65" t="s">
        <v>1097</v>
      </c>
      <c r="V95" s="65"/>
      <c r="W95" s="65"/>
      <c r="X95" s="65">
        <f>IF(ISNUMBER(SEARCH($H$21,Y95)), MAX($X$2:X94)+1,0)</f>
        <v>93</v>
      </c>
      <c r="Y95" s="65" t="s">
        <v>1097</v>
      </c>
      <c r="Z95" s="65"/>
      <c r="AA95" s="65" t="s">
        <v>1097</v>
      </c>
      <c r="AB95" s="65"/>
      <c r="AC95" s="65">
        <f>IF(ISNUMBER(SEARCH($H$23,AD95)), MAX($AC$2:AC94)+1,0)</f>
        <v>93</v>
      </c>
      <c r="AD95" s="65" t="s">
        <v>1097</v>
      </c>
      <c r="AE95" s="65"/>
      <c r="AF95" s="65" t="s">
        <v>1097</v>
      </c>
      <c r="AG95" s="65"/>
      <c r="AH95" s="65">
        <f>IF(ISNUMBER(SEARCH($H$25,AI95)), MAX($AH$2:AH94)+1,0)</f>
        <v>93</v>
      </c>
      <c r="AI95" s="65" t="s">
        <v>1097</v>
      </c>
      <c r="AJ95" s="65"/>
      <c r="AK95" s="65" t="s">
        <v>1097</v>
      </c>
      <c r="AL95" s="65"/>
      <c r="AM95" s="65"/>
      <c r="AN95" s="65"/>
      <c r="AO95" s="139"/>
    </row>
    <row r="96" spans="16:41" x14ac:dyDescent="0.25">
      <c r="P96" s="52"/>
      <c r="Q96" s="139"/>
      <c r="R96" s="65"/>
      <c r="S96" s="65"/>
      <c r="T96" s="65"/>
      <c r="U96" s="65" t="s">
        <v>56</v>
      </c>
      <c r="V96" s="65"/>
      <c r="W96" s="65"/>
      <c r="X96" s="65">
        <f>IF(ISNUMBER(SEARCH($H$21,Y96)), MAX($X$2:X95)+1,0)</f>
        <v>94</v>
      </c>
      <c r="Y96" s="65" t="s">
        <v>56</v>
      </c>
      <c r="Z96" s="65"/>
      <c r="AA96" s="65" t="s">
        <v>56</v>
      </c>
      <c r="AB96" s="65"/>
      <c r="AC96" s="65">
        <f>IF(ISNUMBER(SEARCH($H$23,AD96)), MAX($AC$2:AC95)+1,0)</f>
        <v>94</v>
      </c>
      <c r="AD96" s="65" t="s">
        <v>56</v>
      </c>
      <c r="AE96" s="65"/>
      <c r="AF96" s="65" t="s">
        <v>56</v>
      </c>
      <c r="AG96" s="65"/>
      <c r="AH96" s="65">
        <f>IF(ISNUMBER(SEARCH($H$25,AI96)), MAX($AH$2:AH95)+1,0)</f>
        <v>94</v>
      </c>
      <c r="AI96" s="65" t="s">
        <v>56</v>
      </c>
      <c r="AJ96" s="65"/>
      <c r="AK96" s="65" t="s">
        <v>56</v>
      </c>
      <c r="AL96" s="65"/>
      <c r="AM96" s="65"/>
      <c r="AN96" s="65"/>
      <c r="AO96" s="139"/>
    </row>
    <row r="97" spans="16:41" x14ac:dyDescent="0.25">
      <c r="P97" s="52"/>
      <c r="Q97" s="139"/>
      <c r="R97" s="65"/>
      <c r="S97" s="65"/>
      <c r="T97" s="65"/>
      <c r="U97" s="65" t="s">
        <v>1098</v>
      </c>
      <c r="V97" s="65"/>
      <c r="W97" s="65"/>
      <c r="X97" s="65">
        <f>IF(ISNUMBER(SEARCH($H$21,Y97)), MAX($X$2:X96)+1,0)</f>
        <v>95</v>
      </c>
      <c r="Y97" s="65" t="s">
        <v>1098</v>
      </c>
      <c r="Z97" s="65"/>
      <c r="AA97" s="65" t="s">
        <v>1098</v>
      </c>
      <c r="AB97" s="65"/>
      <c r="AC97" s="65">
        <f>IF(ISNUMBER(SEARCH($H$23,AD97)), MAX($AC$2:AC96)+1,0)</f>
        <v>95</v>
      </c>
      <c r="AD97" s="65" t="s">
        <v>1098</v>
      </c>
      <c r="AE97" s="65"/>
      <c r="AF97" s="65" t="s">
        <v>1098</v>
      </c>
      <c r="AG97" s="65"/>
      <c r="AH97" s="65">
        <f>IF(ISNUMBER(SEARCH($H$25,AI97)), MAX($AH$2:AH96)+1,0)</f>
        <v>95</v>
      </c>
      <c r="AI97" s="65" t="s">
        <v>1098</v>
      </c>
      <c r="AJ97" s="65"/>
      <c r="AK97" s="65" t="s">
        <v>1098</v>
      </c>
      <c r="AL97" s="65"/>
      <c r="AM97" s="65"/>
      <c r="AN97" s="65"/>
      <c r="AO97" s="139"/>
    </row>
    <row r="98" spans="16:41" x14ac:dyDescent="0.25">
      <c r="P98" s="52"/>
      <c r="Q98" s="139"/>
      <c r="R98" s="65"/>
      <c r="S98" s="65"/>
      <c r="T98" s="65"/>
      <c r="U98" s="65" t="s">
        <v>339</v>
      </c>
      <c r="V98" s="65"/>
      <c r="W98" s="65"/>
      <c r="X98" s="65">
        <f>IF(ISNUMBER(SEARCH($H$21,Y98)), MAX($X$2:X97)+1,0)</f>
        <v>96</v>
      </c>
      <c r="Y98" s="65" t="s">
        <v>339</v>
      </c>
      <c r="Z98" s="65"/>
      <c r="AA98" s="65" t="s">
        <v>339</v>
      </c>
      <c r="AB98" s="65"/>
      <c r="AC98" s="65">
        <f>IF(ISNUMBER(SEARCH($H$23,AD98)), MAX($AC$2:AC97)+1,0)</f>
        <v>96</v>
      </c>
      <c r="AD98" s="65" t="s">
        <v>339</v>
      </c>
      <c r="AE98" s="65"/>
      <c r="AF98" s="65" t="s">
        <v>339</v>
      </c>
      <c r="AG98" s="65"/>
      <c r="AH98" s="65">
        <f>IF(ISNUMBER(SEARCH($H$25,AI98)), MAX($AH$2:AH97)+1,0)</f>
        <v>96</v>
      </c>
      <c r="AI98" s="65" t="s">
        <v>339</v>
      </c>
      <c r="AJ98" s="65"/>
      <c r="AK98" s="65" t="s">
        <v>339</v>
      </c>
      <c r="AL98" s="65"/>
      <c r="AM98" s="65"/>
      <c r="AN98" s="65"/>
      <c r="AO98" s="139"/>
    </row>
    <row r="99" spans="16:41" x14ac:dyDescent="0.25">
      <c r="P99" s="52"/>
      <c r="Q99" s="139"/>
      <c r="R99" s="65"/>
      <c r="S99" s="65"/>
      <c r="T99" s="65"/>
      <c r="U99" s="65" t="s">
        <v>57</v>
      </c>
      <c r="V99" s="65"/>
      <c r="W99" s="65"/>
      <c r="X99" s="65">
        <f>IF(ISNUMBER(SEARCH($H$21,Y99)), MAX($X$2:X98)+1,0)</f>
        <v>97</v>
      </c>
      <c r="Y99" s="65" t="s">
        <v>57</v>
      </c>
      <c r="Z99" s="65"/>
      <c r="AA99" s="65" t="s">
        <v>57</v>
      </c>
      <c r="AB99" s="65"/>
      <c r="AC99" s="65">
        <f>IF(ISNUMBER(SEARCH($H$23,AD99)), MAX($AC$2:AC98)+1,0)</f>
        <v>97</v>
      </c>
      <c r="AD99" s="65" t="s">
        <v>57</v>
      </c>
      <c r="AE99" s="65"/>
      <c r="AF99" s="65" t="s">
        <v>57</v>
      </c>
      <c r="AG99" s="65"/>
      <c r="AH99" s="65">
        <f>IF(ISNUMBER(SEARCH($H$25,AI99)), MAX($AH$2:AH98)+1,0)</f>
        <v>97</v>
      </c>
      <c r="AI99" s="65" t="s">
        <v>57</v>
      </c>
      <c r="AJ99" s="65"/>
      <c r="AK99" s="65" t="s">
        <v>57</v>
      </c>
      <c r="AL99" s="65"/>
      <c r="AM99" s="65"/>
      <c r="AN99" s="65"/>
      <c r="AO99" s="139"/>
    </row>
    <row r="100" spans="16:41" x14ac:dyDescent="0.25">
      <c r="P100" s="52"/>
      <c r="Q100" s="139"/>
      <c r="R100" s="65"/>
      <c r="S100" s="65"/>
      <c r="T100" s="65"/>
      <c r="U100" s="65" t="s">
        <v>340</v>
      </c>
      <c r="V100" s="65"/>
      <c r="W100" s="65"/>
      <c r="X100" s="65">
        <f>IF(ISNUMBER(SEARCH($H$21,Y100)), MAX($X$2:X99)+1,0)</f>
        <v>98</v>
      </c>
      <c r="Y100" s="65" t="s">
        <v>340</v>
      </c>
      <c r="Z100" s="65"/>
      <c r="AA100" s="65" t="s">
        <v>340</v>
      </c>
      <c r="AB100" s="65"/>
      <c r="AC100" s="65">
        <f>IF(ISNUMBER(SEARCH($H$23,AD100)), MAX($AC$2:AC99)+1,0)</f>
        <v>98</v>
      </c>
      <c r="AD100" s="65" t="s">
        <v>340</v>
      </c>
      <c r="AE100" s="65"/>
      <c r="AF100" s="65" t="s">
        <v>340</v>
      </c>
      <c r="AG100" s="65"/>
      <c r="AH100" s="65">
        <f>IF(ISNUMBER(SEARCH($H$25,AI100)), MAX($AH$2:AH99)+1,0)</f>
        <v>98</v>
      </c>
      <c r="AI100" s="65" t="s">
        <v>340</v>
      </c>
      <c r="AJ100" s="65"/>
      <c r="AK100" s="65" t="s">
        <v>340</v>
      </c>
      <c r="AL100" s="65"/>
      <c r="AM100" s="65"/>
      <c r="AN100" s="65"/>
      <c r="AO100" s="139"/>
    </row>
    <row r="101" spans="16:41" x14ac:dyDescent="0.25">
      <c r="P101" s="52"/>
      <c r="Q101" s="139"/>
      <c r="R101" s="65"/>
      <c r="S101" s="65"/>
      <c r="T101" s="65"/>
      <c r="U101" s="65" t="s">
        <v>341</v>
      </c>
      <c r="V101" s="65"/>
      <c r="W101" s="65"/>
      <c r="X101" s="65">
        <f>IF(ISNUMBER(SEARCH($H$21,Y101)), MAX($X$2:X100)+1,0)</f>
        <v>99</v>
      </c>
      <c r="Y101" s="65" t="s">
        <v>341</v>
      </c>
      <c r="Z101" s="65"/>
      <c r="AA101" s="65" t="s">
        <v>341</v>
      </c>
      <c r="AB101" s="65"/>
      <c r="AC101" s="65">
        <f>IF(ISNUMBER(SEARCH($H$23,AD101)), MAX($AC$2:AC100)+1,0)</f>
        <v>99</v>
      </c>
      <c r="AD101" s="65" t="s">
        <v>341</v>
      </c>
      <c r="AE101" s="65"/>
      <c r="AF101" s="65" t="s">
        <v>341</v>
      </c>
      <c r="AG101" s="65"/>
      <c r="AH101" s="65">
        <f>IF(ISNUMBER(SEARCH($H$25,AI101)), MAX($AH$2:AH100)+1,0)</f>
        <v>99</v>
      </c>
      <c r="AI101" s="65" t="s">
        <v>341</v>
      </c>
      <c r="AJ101" s="65"/>
      <c r="AK101" s="65" t="s">
        <v>341</v>
      </c>
      <c r="AL101" s="65"/>
      <c r="AM101" s="65"/>
      <c r="AN101" s="65"/>
      <c r="AO101" s="139"/>
    </row>
    <row r="102" spans="16:41" x14ac:dyDescent="0.25">
      <c r="P102" s="52"/>
      <c r="Q102" s="139"/>
      <c r="R102" s="65"/>
      <c r="S102" s="65"/>
      <c r="T102" s="65"/>
      <c r="U102" s="65" t="s">
        <v>977</v>
      </c>
      <c r="V102" s="65"/>
      <c r="W102" s="65"/>
      <c r="X102" s="65">
        <f>IF(ISNUMBER(SEARCH($H$21,Y102)), MAX($X$2:X101)+1,0)</f>
        <v>100</v>
      </c>
      <c r="Y102" s="65" t="s">
        <v>977</v>
      </c>
      <c r="Z102" s="65"/>
      <c r="AA102" s="65" t="s">
        <v>977</v>
      </c>
      <c r="AB102" s="65"/>
      <c r="AC102" s="65">
        <f>IF(ISNUMBER(SEARCH($H$23,AD102)), MAX($AC$2:AC101)+1,0)</f>
        <v>100</v>
      </c>
      <c r="AD102" s="65" t="s">
        <v>977</v>
      </c>
      <c r="AE102" s="65"/>
      <c r="AF102" s="65" t="s">
        <v>977</v>
      </c>
      <c r="AG102" s="65"/>
      <c r="AH102" s="65">
        <f>IF(ISNUMBER(SEARCH($H$25,AI102)), MAX($AH$2:AH101)+1,0)</f>
        <v>100</v>
      </c>
      <c r="AI102" s="65" t="s">
        <v>977</v>
      </c>
      <c r="AJ102" s="65"/>
      <c r="AK102" s="65" t="s">
        <v>977</v>
      </c>
      <c r="AL102" s="65"/>
      <c r="AM102" s="65"/>
      <c r="AN102" s="65"/>
      <c r="AO102" s="139"/>
    </row>
    <row r="103" spans="16:41" x14ac:dyDescent="0.25">
      <c r="P103" s="52"/>
      <c r="Q103" s="139"/>
      <c r="R103" s="65"/>
      <c r="S103" s="65"/>
      <c r="T103" s="65"/>
      <c r="U103" s="65" t="s">
        <v>958</v>
      </c>
      <c r="V103" s="65"/>
      <c r="W103" s="65"/>
      <c r="X103" s="65">
        <f>IF(ISNUMBER(SEARCH($H$21,Y103)), MAX($X$2:X102)+1,0)</f>
        <v>101</v>
      </c>
      <c r="Y103" s="65" t="s">
        <v>958</v>
      </c>
      <c r="Z103" s="65"/>
      <c r="AA103" s="65" t="s">
        <v>958</v>
      </c>
      <c r="AB103" s="65"/>
      <c r="AC103" s="65">
        <f>IF(ISNUMBER(SEARCH($H$23,AD103)), MAX($AC$2:AC102)+1,0)</f>
        <v>101</v>
      </c>
      <c r="AD103" s="65" t="s">
        <v>958</v>
      </c>
      <c r="AE103" s="65"/>
      <c r="AF103" s="65" t="s">
        <v>958</v>
      </c>
      <c r="AG103" s="65"/>
      <c r="AH103" s="65">
        <f>IF(ISNUMBER(SEARCH($H$25,AI103)), MAX($AH$2:AH102)+1,0)</f>
        <v>101</v>
      </c>
      <c r="AI103" s="65" t="s">
        <v>958</v>
      </c>
      <c r="AJ103" s="65"/>
      <c r="AK103" s="65" t="s">
        <v>958</v>
      </c>
      <c r="AL103" s="65"/>
      <c r="AM103" s="65"/>
      <c r="AN103" s="65"/>
      <c r="AO103" s="139"/>
    </row>
    <row r="104" spans="16:41" x14ac:dyDescent="0.25">
      <c r="P104" s="52"/>
      <c r="Q104" s="139"/>
      <c r="R104" s="65"/>
      <c r="S104" s="65"/>
      <c r="T104" s="65"/>
      <c r="U104" s="65" t="s">
        <v>969</v>
      </c>
      <c r="V104" s="65"/>
      <c r="W104" s="65"/>
      <c r="X104" s="65">
        <f>IF(ISNUMBER(SEARCH($H$21,Y104)), MAX($X$2:X103)+1,0)</f>
        <v>102</v>
      </c>
      <c r="Y104" s="65" t="s">
        <v>969</v>
      </c>
      <c r="Z104" s="65"/>
      <c r="AA104" s="65" t="s">
        <v>969</v>
      </c>
      <c r="AB104" s="65"/>
      <c r="AC104" s="65">
        <f>IF(ISNUMBER(SEARCH($H$23,AD104)), MAX($AC$2:AC103)+1,0)</f>
        <v>102</v>
      </c>
      <c r="AD104" s="65" t="s">
        <v>969</v>
      </c>
      <c r="AE104" s="65"/>
      <c r="AF104" s="65" t="s">
        <v>969</v>
      </c>
      <c r="AG104" s="65"/>
      <c r="AH104" s="65">
        <f>IF(ISNUMBER(SEARCH($H$25,AI104)), MAX($AH$2:AH103)+1,0)</f>
        <v>102</v>
      </c>
      <c r="AI104" s="65" t="s">
        <v>969</v>
      </c>
      <c r="AJ104" s="65"/>
      <c r="AK104" s="65" t="s">
        <v>969</v>
      </c>
      <c r="AL104" s="65"/>
      <c r="AM104" s="65"/>
      <c r="AN104" s="65"/>
      <c r="AO104" s="139"/>
    </row>
    <row r="105" spans="16:41" x14ac:dyDescent="0.25">
      <c r="P105" s="52"/>
      <c r="Q105" s="139"/>
      <c r="R105" s="65"/>
      <c r="S105" s="65"/>
      <c r="T105" s="65"/>
      <c r="U105" s="65" t="s">
        <v>58</v>
      </c>
      <c r="V105" s="65"/>
      <c r="W105" s="65"/>
      <c r="X105" s="65">
        <f>IF(ISNUMBER(SEARCH($H$21,Y105)), MAX($X$2:X104)+1,0)</f>
        <v>103</v>
      </c>
      <c r="Y105" s="65" t="s">
        <v>58</v>
      </c>
      <c r="Z105" s="65"/>
      <c r="AA105" s="65" t="s">
        <v>58</v>
      </c>
      <c r="AB105" s="65"/>
      <c r="AC105" s="65">
        <f>IF(ISNUMBER(SEARCH($H$23,AD105)), MAX($AC$2:AC104)+1,0)</f>
        <v>103</v>
      </c>
      <c r="AD105" s="65" t="s">
        <v>58</v>
      </c>
      <c r="AE105" s="65"/>
      <c r="AF105" s="65" t="s">
        <v>58</v>
      </c>
      <c r="AG105" s="65"/>
      <c r="AH105" s="65">
        <f>IF(ISNUMBER(SEARCH($H$25,AI105)), MAX($AH$2:AH104)+1,0)</f>
        <v>103</v>
      </c>
      <c r="AI105" s="65" t="s">
        <v>58</v>
      </c>
      <c r="AJ105" s="65"/>
      <c r="AK105" s="65" t="s">
        <v>58</v>
      </c>
      <c r="AL105" s="65"/>
      <c r="AM105" s="65"/>
      <c r="AN105" s="65"/>
      <c r="AO105" s="139"/>
    </row>
    <row r="106" spans="16:41" x14ac:dyDescent="0.25">
      <c r="P106" s="52"/>
      <c r="Q106" s="139"/>
      <c r="R106" s="65"/>
      <c r="S106" s="65"/>
      <c r="T106" s="65"/>
      <c r="U106" s="65" t="s">
        <v>342</v>
      </c>
      <c r="V106" s="65"/>
      <c r="W106" s="65"/>
      <c r="X106" s="65">
        <f>IF(ISNUMBER(SEARCH($H$21,Y106)), MAX($X$2:X105)+1,0)</f>
        <v>104</v>
      </c>
      <c r="Y106" s="65" t="s">
        <v>342</v>
      </c>
      <c r="Z106" s="65"/>
      <c r="AA106" s="65" t="s">
        <v>342</v>
      </c>
      <c r="AB106" s="65"/>
      <c r="AC106" s="65">
        <f>IF(ISNUMBER(SEARCH($H$23,AD106)), MAX($AC$2:AC105)+1,0)</f>
        <v>104</v>
      </c>
      <c r="AD106" s="65" t="s">
        <v>342</v>
      </c>
      <c r="AE106" s="65"/>
      <c r="AF106" s="65" t="s">
        <v>342</v>
      </c>
      <c r="AG106" s="65"/>
      <c r="AH106" s="65">
        <f>IF(ISNUMBER(SEARCH($H$25,AI106)), MAX($AH$2:AH105)+1,0)</f>
        <v>104</v>
      </c>
      <c r="AI106" s="65" t="s">
        <v>342</v>
      </c>
      <c r="AJ106" s="65"/>
      <c r="AK106" s="65" t="s">
        <v>342</v>
      </c>
      <c r="AL106" s="65"/>
      <c r="AM106" s="65"/>
      <c r="AN106" s="65"/>
      <c r="AO106" s="139"/>
    </row>
    <row r="107" spans="16:41" x14ac:dyDescent="0.25">
      <c r="P107" s="52"/>
      <c r="Q107" s="139"/>
      <c r="R107" s="65"/>
      <c r="S107" s="65"/>
      <c r="T107" s="65"/>
      <c r="U107" s="65" t="s">
        <v>343</v>
      </c>
      <c r="V107" s="65"/>
      <c r="W107" s="65"/>
      <c r="X107" s="65">
        <f>IF(ISNUMBER(SEARCH($H$21,Y107)), MAX($X$2:X106)+1,0)</f>
        <v>105</v>
      </c>
      <c r="Y107" s="65" t="s">
        <v>343</v>
      </c>
      <c r="Z107" s="65"/>
      <c r="AA107" s="65" t="s">
        <v>343</v>
      </c>
      <c r="AB107" s="65"/>
      <c r="AC107" s="65">
        <f>IF(ISNUMBER(SEARCH($H$23,AD107)), MAX($AC$2:AC106)+1,0)</f>
        <v>105</v>
      </c>
      <c r="AD107" s="65" t="s">
        <v>343</v>
      </c>
      <c r="AE107" s="65"/>
      <c r="AF107" s="65" t="s">
        <v>343</v>
      </c>
      <c r="AG107" s="65"/>
      <c r="AH107" s="65">
        <f>IF(ISNUMBER(SEARCH($H$25,AI107)), MAX($AH$2:AH106)+1,0)</f>
        <v>105</v>
      </c>
      <c r="AI107" s="65" t="s">
        <v>343</v>
      </c>
      <c r="AJ107" s="65"/>
      <c r="AK107" s="65" t="s">
        <v>343</v>
      </c>
      <c r="AL107" s="65"/>
      <c r="AM107" s="65"/>
      <c r="AN107" s="65"/>
      <c r="AO107" s="139"/>
    </row>
    <row r="108" spans="16:41" x14ac:dyDescent="0.25">
      <c r="P108" s="52"/>
      <c r="Q108" s="139"/>
      <c r="R108" s="65"/>
      <c r="S108" s="65"/>
      <c r="T108" s="65"/>
      <c r="U108" s="65" t="s">
        <v>1120</v>
      </c>
      <c r="V108" s="65"/>
      <c r="W108" s="65"/>
      <c r="X108" s="65">
        <f>IF(ISNUMBER(SEARCH($H$21,Y108)), MAX($X$2:X107)+1,0)</f>
        <v>106</v>
      </c>
      <c r="Y108" s="65" t="s">
        <v>1120</v>
      </c>
      <c r="Z108" s="65"/>
      <c r="AA108" s="65" t="s">
        <v>1120</v>
      </c>
      <c r="AB108" s="65"/>
      <c r="AC108" s="65">
        <f>IF(ISNUMBER(SEARCH($H$23,AD108)), MAX($AC$2:AC107)+1,0)</f>
        <v>106</v>
      </c>
      <c r="AD108" s="65" t="s">
        <v>1120</v>
      </c>
      <c r="AE108" s="65"/>
      <c r="AF108" s="65" t="s">
        <v>1120</v>
      </c>
      <c r="AG108" s="65"/>
      <c r="AH108" s="65">
        <f>IF(ISNUMBER(SEARCH($H$25,AI108)), MAX($AH$2:AH107)+1,0)</f>
        <v>106</v>
      </c>
      <c r="AI108" s="65" t="s">
        <v>1120</v>
      </c>
      <c r="AJ108" s="65"/>
      <c r="AK108" s="65" t="s">
        <v>1120</v>
      </c>
      <c r="AL108" s="65"/>
      <c r="AM108" s="65"/>
      <c r="AN108" s="65"/>
      <c r="AO108" s="139"/>
    </row>
    <row r="109" spans="16:41" x14ac:dyDescent="0.25">
      <c r="P109" s="52"/>
      <c r="Q109" s="139"/>
      <c r="R109" s="65"/>
      <c r="S109" s="65"/>
      <c r="T109" s="65"/>
      <c r="U109" s="65" t="s">
        <v>60</v>
      </c>
      <c r="V109" s="65"/>
      <c r="W109" s="65"/>
      <c r="X109" s="65">
        <f>IF(ISNUMBER(SEARCH($H$21,Y109)), MAX($X$2:X108)+1,0)</f>
        <v>107</v>
      </c>
      <c r="Y109" s="65" t="s">
        <v>60</v>
      </c>
      <c r="Z109" s="65"/>
      <c r="AA109" s="65" t="s">
        <v>60</v>
      </c>
      <c r="AB109" s="65"/>
      <c r="AC109" s="65">
        <f>IF(ISNUMBER(SEARCH($H$23,AD109)), MAX($AC$2:AC108)+1,0)</f>
        <v>107</v>
      </c>
      <c r="AD109" s="65" t="s">
        <v>60</v>
      </c>
      <c r="AE109" s="65"/>
      <c r="AF109" s="65" t="s">
        <v>60</v>
      </c>
      <c r="AG109" s="65"/>
      <c r="AH109" s="65">
        <f>IF(ISNUMBER(SEARCH($H$25,AI109)), MAX($AH$2:AH108)+1,0)</f>
        <v>107</v>
      </c>
      <c r="AI109" s="65" t="s">
        <v>60</v>
      </c>
      <c r="AJ109" s="65"/>
      <c r="AK109" s="65" t="s">
        <v>60</v>
      </c>
      <c r="AL109" s="65"/>
      <c r="AM109" s="65"/>
      <c r="AN109" s="65"/>
      <c r="AO109" s="139"/>
    </row>
    <row r="110" spans="16:41" x14ac:dyDescent="0.25">
      <c r="P110" s="52"/>
      <c r="Q110" s="139"/>
      <c r="R110" s="65"/>
      <c r="S110" s="65"/>
      <c r="T110" s="65"/>
      <c r="U110" s="65" t="s">
        <v>960</v>
      </c>
      <c r="V110" s="65"/>
      <c r="W110" s="65"/>
      <c r="X110" s="65">
        <f>IF(ISNUMBER(SEARCH($H$21,Y110)), MAX($X$2:X109)+1,0)</f>
        <v>108</v>
      </c>
      <c r="Y110" s="65" t="s">
        <v>960</v>
      </c>
      <c r="Z110" s="65"/>
      <c r="AA110" s="65" t="s">
        <v>960</v>
      </c>
      <c r="AB110" s="65"/>
      <c r="AC110" s="65">
        <f>IF(ISNUMBER(SEARCH($H$23,AD110)), MAX($AC$2:AC109)+1,0)</f>
        <v>108</v>
      </c>
      <c r="AD110" s="65" t="s">
        <v>960</v>
      </c>
      <c r="AE110" s="65"/>
      <c r="AF110" s="65" t="s">
        <v>960</v>
      </c>
      <c r="AG110" s="65"/>
      <c r="AH110" s="65">
        <f>IF(ISNUMBER(SEARCH($H$25,AI110)), MAX($AH$2:AH109)+1,0)</f>
        <v>108</v>
      </c>
      <c r="AI110" s="65" t="s">
        <v>960</v>
      </c>
      <c r="AJ110" s="65"/>
      <c r="AK110" s="65" t="s">
        <v>960</v>
      </c>
      <c r="AL110" s="65"/>
      <c r="AM110" s="65"/>
      <c r="AN110" s="65"/>
      <c r="AO110" s="139"/>
    </row>
    <row r="111" spans="16:41" x14ac:dyDescent="0.25">
      <c r="P111" s="52"/>
      <c r="Q111" s="139"/>
      <c r="R111" s="65"/>
      <c r="S111" s="65"/>
      <c r="T111" s="65"/>
      <c r="U111" s="65" t="s">
        <v>1121</v>
      </c>
      <c r="V111" s="65"/>
      <c r="W111" s="65"/>
      <c r="X111" s="65">
        <f>IF(ISNUMBER(SEARCH($H$21,Y111)), MAX($X$2:X110)+1,0)</f>
        <v>109</v>
      </c>
      <c r="Y111" s="65" t="s">
        <v>1121</v>
      </c>
      <c r="Z111" s="65"/>
      <c r="AA111" s="65" t="s">
        <v>1121</v>
      </c>
      <c r="AB111" s="65"/>
      <c r="AC111" s="65">
        <f>IF(ISNUMBER(SEARCH($H$23,AD111)), MAX($AC$2:AC110)+1,0)</f>
        <v>109</v>
      </c>
      <c r="AD111" s="65" t="s">
        <v>1121</v>
      </c>
      <c r="AE111" s="65"/>
      <c r="AF111" s="65" t="s">
        <v>1121</v>
      </c>
      <c r="AG111" s="65"/>
      <c r="AH111" s="65">
        <f>IF(ISNUMBER(SEARCH($H$25,AI111)), MAX($AH$2:AH110)+1,0)</f>
        <v>109</v>
      </c>
      <c r="AI111" s="65" t="s">
        <v>1121</v>
      </c>
      <c r="AJ111" s="65"/>
      <c r="AK111" s="65" t="s">
        <v>1121</v>
      </c>
      <c r="AL111" s="65"/>
      <c r="AM111" s="65"/>
      <c r="AN111" s="65"/>
      <c r="AO111" s="139"/>
    </row>
    <row r="112" spans="16:41" x14ac:dyDescent="0.25">
      <c r="P112" s="52"/>
      <c r="Q112" s="139"/>
      <c r="R112" s="65"/>
      <c r="S112" s="65"/>
      <c r="T112" s="65"/>
      <c r="U112" s="65" t="s">
        <v>978</v>
      </c>
      <c r="V112" s="65"/>
      <c r="W112" s="65"/>
      <c r="X112" s="65">
        <f>IF(ISNUMBER(SEARCH($H$21,Y112)), MAX($X$2:X111)+1,0)</f>
        <v>110</v>
      </c>
      <c r="Y112" s="65" t="s">
        <v>978</v>
      </c>
      <c r="Z112" s="65"/>
      <c r="AA112" s="65" t="s">
        <v>978</v>
      </c>
      <c r="AB112" s="65"/>
      <c r="AC112" s="65">
        <f>IF(ISNUMBER(SEARCH($H$23,AD112)), MAX($AC$2:AC111)+1,0)</f>
        <v>110</v>
      </c>
      <c r="AD112" s="65" t="s">
        <v>978</v>
      </c>
      <c r="AE112" s="65"/>
      <c r="AF112" s="65" t="s">
        <v>978</v>
      </c>
      <c r="AG112" s="65"/>
      <c r="AH112" s="65">
        <f>IF(ISNUMBER(SEARCH($H$25,AI112)), MAX($AH$2:AH111)+1,0)</f>
        <v>110</v>
      </c>
      <c r="AI112" s="65" t="s">
        <v>978</v>
      </c>
      <c r="AJ112" s="65"/>
      <c r="AK112" s="65" t="s">
        <v>978</v>
      </c>
      <c r="AL112" s="65"/>
      <c r="AM112" s="65"/>
      <c r="AN112" s="65"/>
      <c r="AO112" s="139"/>
    </row>
    <row r="113" spans="16:41" x14ac:dyDescent="0.25">
      <c r="P113" s="52"/>
      <c r="Q113" s="139"/>
      <c r="R113" s="65"/>
      <c r="S113" s="65"/>
      <c r="T113" s="65"/>
      <c r="U113" s="65" t="s">
        <v>61</v>
      </c>
      <c r="V113" s="65"/>
      <c r="W113" s="65"/>
      <c r="X113" s="65">
        <f>IF(ISNUMBER(SEARCH($H$21,Y113)), MAX($X$2:X112)+1,0)</f>
        <v>111</v>
      </c>
      <c r="Y113" s="65" t="s">
        <v>61</v>
      </c>
      <c r="Z113" s="65"/>
      <c r="AA113" s="65" t="s">
        <v>61</v>
      </c>
      <c r="AB113" s="65"/>
      <c r="AC113" s="65">
        <f>IF(ISNUMBER(SEARCH($H$23,AD113)), MAX($AC$2:AC112)+1,0)</f>
        <v>111</v>
      </c>
      <c r="AD113" s="65" t="s">
        <v>61</v>
      </c>
      <c r="AE113" s="65"/>
      <c r="AF113" s="65" t="s">
        <v>61</v>
      </c>
      <c r="AG113" s="65"/>
      <c r="AH113" s="65">
        <f>IF(ISNUMBER(SEARCH($H$25,AI113)), MAX($AH$2:AH112)+1,0)</f>
        <v>111</v>
      </c>
      <c r="AI113" s="65" t="s">
        <v>61</v>
      </c>
      <c r="AJ113" s="65"/>
      <c r="AK113" s="65" t="s">
        <v>61</v>
      </c>
      <c r="AL113" s="65"/>
      <c r="AM113" s="65"/>
      <c r="AN113" s="65"/>
      <c r="AO113" s="139"/>
    </row>
    <row r="114" spans="16:41" x14ac:dyDescent="0.25">
      <c r="P114" s="52"/>
      <c r="Q114" s="139"/>
      <c r="R114" s="65"/>
      <c r="S114" s="65"/>
      <c r="T114" s="65"/>
      <c r="U114" s="65" t="s">
        <v>344</v>
      </c>
      <c r="V114" s="65"/>
      <c r="W114" s="65"/>
      <c r="X114" s="65">
        <f>IF(ISNUMBER(SEARCH($H$21,Y114)), MAX($X$2:X113)+1,0)</f>
        <v>112</v>
      </c>
      <c r="Y114" s="65" t="s">
        <v>344</v>
      </c>
      <c r="Z114" s="65"/>
      <c r="AA114" s="65" t="s">
        <v>344</v>
      </c>
      <c r="AB114" s="65"/>
      <c r="AC114" s="65">
        <f>IF(ISNUMBER(SEARCH($H$23,AD114)), MAX($AC$2:AC113)+1,0)</f>
        <v>112</v>
      </c>
      <c r="AD114" s="65" t="s">
        <v>344</v>
      </c>
      <c r="AE114" s="65"/>
      <c r="AF114" s="65" t="s">
        <v>344</v>
      </c>
      <c r="AG114" s="65"/>
      <c r="AH114" s="65">
        <f>IF(ISNUMBER(SEARCH($H$25,AI114)), MAX($AH$2:AH113)+1,0)</f>
        <v>112</v>
      </c>
      <c r="AI114" s="65" t="s">
        <v>344</v>
      </c>
      <c r="AJ114" s="65"/>
      <c r="AK114" s="65" t="s">
        <v>344</v>
      </c>
      <c r="AL114" s="65"/>
      <c r="AM114" s="65"/>
      <c r="AN114" s="65"/>
      <c r="AO114" s="139"/>
    </row>
    <row r="115" spans="16:41" x14ac:dyDescent="0.25">
      <c r="P115" s="52"/>
      <c r="Q115" s="139"/>
      <c r="R115" s="65"/>
      <c r="S115" s="65"/>
      <c r="T115" s="65"/>
      <c r="U115" s="65" t="s">
        <v>1122</v>
      </c>
      <c r="V115" s="65"/>
      <c r="W115" s="65"/>
      <c r="X115" s="65">
        <f>IF(ISNUMBER(SEARCH($H$21,Y115)), MAX($X$2:X114)+1,0)</f>
        <v>113</v>
      </c>
      <c r="Y115" s="65" t="s">
        <v>1122</v>
      </c>
      <c r="Z115" s="65"/>
      <c r="AA115" s="65" t="s">
        <v>1122</v>
      </c>
      <c r="AB115" s="65"/>
      <c r="AC115" s="65">
        <f>IF(ISNUMBER(SEARCH($H$23,AD115)), MAX($AC$2:AC114)+1,0)</f>
        <v>113</v>
      </c>
      <c r="AD115" s="65" t="s">
        <v>1122</v>
      </c>
      <c r="AE115" s="65"/>
      <c r="AF115" s="65" t="s">
        <v>1122</v>
      </c>
      <c r="AG115" s="65"/>
      <c r="AH115" s="65">
        <f>IF(ISNUMBER(SEARCH($H$25,AI115)), MAX($AH$2:AH114)+1,0)</f>
        <v>113</v>
      </c>
      <c r="AI115" s="65" t="s">
        <v>1122</v>
      </c>
      <c r="AJ115" s="65"/>
      <c r="AK115" s="65" t="s">
        <v>1122</v>
      </c>
      <c r="AL115" s="65"/>
      <c r="AM115" s="65"/>
      <c r="AN115" s="65"/>
      <c r="AO115" s="139"/>
    </row>
    <row r="116" spans="16:41" x14ac:dyDescent="0.25">
      <c r="P116" s="52"/>
      <c r="Q116" s="139"/>
      <c r="R116" s="65"/>
      <c r="S116" s="65"/>
      <c r="T116" s="65"/>
      <c r="U116" s="65" t="s">
        <v>1043</v>
      </c>
      <c r="V116" s="65"/>
      <c r="W116" s="65"/>
      <c r="X116" s="65">
        <f>IF(ISNUMBER(SEARCH($H$21,Y116)), MAX($X$2:X115)+1,0)</f>
        <v>114</v>
      </c>
      <c r="Y116" s="65" t="s">
        <v>1043</v>
      </c>
      <c r="Z116" s="65"/>
      <c r="AA116" s="65" t="s">
        <v>1043</v>
      </c>
      <c r="AB116" s="65"/>
      <c r="AC116" s="65">
        <f>IF(ISNUMBER(SEARCH($H$23,AD116)), MAX($AC$2:AC115)+1,0)</f>
        <v>114</v>
      </c>
      <c r="AD116" s="65" t="s">
        <v>1043</v>
      </c>
      <c r="AE116" s="65"/>
      <c r="AF116" s="65" t="s">
        <v>1043</v>
      </c>
      <c r="AG116" s="65"/>
      <c r="AH116" s="65">
        <f>IF(ISNUMBER(SEARCH($H$25,AI116)), MAX($AH$2:AH115)+1,0)</f>
        <v>114</v>
      </c>
      <c r="AI116" s="65" t="s">
        <v>1043</v>
      </c>
      <c r="AJ116" s="65"/>
      <c r="AK116" s="65" t="s">
        <v>1043</v>
      </c>
      <c r="AL116" s="65"/>
      <c r="AM116" s="65"/>
      <c r="AN116" s="65"/>
      <c r="AO116" s="139"/>
    </row>
    <row r="117" spans="16:41" x14ac:dyDescent="0.25">
      <c r="P117" s="52"/>
      <c r="Q117" s="139"/>
      <c r="R117" s="65"/>
      <c r="S117" s="65"/>
      <c r="T117" s="65"/>
      <c r="U117" s="65" t="s">
        <v>970</v>
      </c>
      <c r="V117" s="65"/>
      <c r="W117" s="65"/>
      <c r="X117" s="65">
        <f>IF(ISNUMBER(SEARCH($H$21,Y117)), MAX($X$2:X116)+1,0)</f>
        <v>115</v>
      </c>
      <c r="Y117" s="65" t="s">
        <v>970</v>
      </c>
      <c r="Z117" s="65"/>
      <c r="AA117" s="65" t="s">
        <v>970</v>
      </c>
      <c r="AB117" s="65"/>
      <c r="AC117" s="65">
        <f>IF(ISNUMBER(SEARCH($H$23,AD117)), MAX($AC$2:AC116)+1,0)</f>
        <v>115</v>
      </c>
      <c r="AD117" s="65" t="s">
        <v>970</v>
      </c>
      <c r="AE117" s="65"/>
      <c r="AF117" s="65" t="s">
        <v>970</v>
      </c>
      <c r="AG117" s="65"/>
      <c r="AH117" s="65">
        <f>IF(ISNUMBER(SEARCH($H$25,AI117)), MAX($AH$2:AH116)+1,0)</f>
        <v>115</v>
      </c>
      <c r="AI117" s="65" t="s">
        <v>970</v>
      </c>
      <c r="AJ117" s="65"/>
      <c r="AK117" s="65" t="s">
        <v>970</v>
      </c>
      <c r="AL117" s="65"/>
      <c r="AM117" s="65"/>
      <c r="AN117" s="65"/>
      <c r="AO117" s="139"/>
    </row>
    <row r="118" spans="16:41" x14ac:dyDescent="0.25">
      <c r="P118" s="52"/>
      <c r="Q118" s="139"/>
      <c r="R118" s="65"/>
      <c r="S118" s="65"/>
      <c r="T118" s="65"/>
      <c r="U118" s="65" t="s">
        <v>946</v>
      </c>
      <c r="V118" s="65"/>
      <c r="W118" s="65"/>
      <c r="X118" s="65">
        <f>IF(ISNUMBER(SEARCH($H$21,Y118)), MAX($X$2:X117)+1,0)</f>
        <v>116</v>
      </c>
      <c r="Y118" s="65" t="s">
        <v>946</v>
      </c>
      <c r="Z118" s="65"/>
      <c r="AA118" s="65" t="s">
        <v>946</v>
      </c>
      <c r="AB118" s="65"/>
      <c r="AC118" s="65">
        <f>IF(ISNUMBER(SEARCH($H$23,AD118)), MAX($AC$2:AC117)+1,0)</f>
        <v>116</v>
      </c>
      <c r="AD118" s="65" t="s">
        <v>946</v>
      </c>
      <c r="AE118" s="65"/>
      <c r="AF118" s="65" t="s">
        <v>946</v>
      </c>
      <c r="AG118" s="65"/>
      <c r="AH118" s="65">
        <f>IF(ISNUMBER(SEARCH($H$25,AI118)), MAX($AH$2:AH117)+1,0)</f>
        <v>116</v>
      </c>
      <c r="AI118" s="65" t="s">
        <v>946</v>
      </c>
      <c r="AJ118" s="65"/>
      <c r="AK118" s="65" t="s">
        <v>946</v>
      </c>
      <c r="AL118" s="65"/>
      <c r="AM118" s="65"/>
      <c r="AN118" s="65"/>
      <c r="AO118" s="139"/>
    </row>
    <row r="119" spans="16:41" x14ac:dyDescent="0.25">
      <c r="P119" s="52"/>
      <c r="Q119" s="139"/>
      <c r="R119" s="65"/>
      <c r="S119" s="65"/>
      <c r="T119" s="65"/>
      <c r="U119" s="65" t="s">
        <v>345</v>
      </c>
      <c r="V119" s="65"/>
      <c r="W119" s="65"/>
      <c r="X119" s="65">
        <f>IF(ISNUMBER(SEARCH($H$21,Y119)), MAX($X$2:X118)+1,0)</f>
        <v>117</v>
      </c>
      <c r="Y119" s="65" t="s">
        <v>345</v>
      </c>
      <c r="Z119" s="65"/>
      <c r="AA119" s="65" t="s">
        <v>345</v>
      </c>
      <c r="AB119" s="65"/>
      <c r="AC119" s="65">
        <f>IF(ISNUMBER(SEARCH($H$23,AD119)), MAX($AC$2:AC118)+1,0)</f>
        <v>117</v>
      </c>
      <c r="AD119" s="65" t="s">
        <v>345</v>
      </c>
      <c r="AE119" s="65"/>
      <c r="AF119" s="65" t="s">
        <v>345</v>
      </c>
      <c r="AG119" s="65"/>
      <c r="AH119" s="65">
        <f>IF(ISNUMBER(SEARCH($H$25,AI119)), MAX($AH$2:AH118)+1,0)</f>
        <v>117</v>
      </c>
      <c r="AI119" s="65" t="s">
        <v>345</v>
      </c>
      <c r="AJ119" s="65"/>
      <c r="AK119" s="65" t="s">
        <v>345</v>
      </c>
      <c r="AL119" s="65"/>
      <c r="AM119" s="65"/>
      <c r="AN119" s="65"/>
      <c r="AO119" s="139"/>
    </row>
    <row r="120" spans="16:41" x14ac:dyDescent="0.25">
      <c r="P120" s="52"/>
      <c r="Q120" s="139"/>
      <c r="R120" s="65"/>
      <c r="S120" s="65"/>
      <c r="T120" s="65"/>
      <c r="U120" s="65" t="s">
        <v>961</v>
      </c>
      <c r="V120" s="65"/>
      <c r="W120" s="65"/>
      <c r="X120" s="65">
        <f>IF(ISNUMBER(SEARCH($H$21,Y120)), MAX($X$2:X119)+1,0)</f>
        <v>118</v>
      </c>
      <c r="Y120" s="65" t="s">
        <v>961</v>
      </c>
      <c r="Z120" s="65"/>
      <c r="AA120" s="65" t="s">
        <v>961</v>
      </c>
      <c r="AB120" s="65"/>
      <c r="AC120" s="65">
        <f>IF(ISNUMBER(SEARCH($H$23,AD120)), MAX($AC$2:AC119)+1,0)</f>
        <v>118</v>
      </c>
      <c r="AD120" s="65" t="s">
        <v>961</v>
      </c>
      <c r="AE120" s="65"/>
      <c r="AF120" s="65" t="s">
        <v>961</v>
      </c>
      <c r="AG120" s="65"/>
      <c r="AH120" s="65">
        <f>IF(ISNUMBER(SEARCH($H$25,AI120)), MAX($AH$2:AH119)+1,0)</f>
        <v>118</v>
      </c>
      <c r="AI120" s="65" t="s">
        <v>961</v>
      </c>
      <c r="AJ120" s="65"/>
      <c r="AK120" s="65" t="s">
        <v>961</v>
      </c>
      <c r="AL120" s="65"/>
      <c r="AM120" s="65"/>
      <c r="AN120" s="65"/>
      <c r="AO120" s="139"/>
    </row>
    <row r="121" spans="16:41" x14ac:dyDescent="0.25">
      <c r="P121" s="52"/>
      <c r="Q121" s="139"/>
      <c r="R121" s="65"/>
      <c r="S121" s="65"/>
      <c r="T121" s="65"/>
      <c r="U121" s="65"/>
      <c r="V121" s="65"/>
      <c r="W121" s="65"/>
      <c r="X121" s="65">
        <f>IF(ISNUMBER(SEARCH($H$21,Y121)), MAX($X$2:X120)+1,0)</f>
        <v>0</v>
      </c>
      <c r="Y121" s="65"/>
      <c r="Z121" s="65"/>
      <c r="AA121" s="65"/>
      <c r="AB121" s="65"/>
      <c r="AC121" s="65">
        <f>IF(ISNUMBER(SEARCH($H$23,AD121)), MAX($AC$2:AC120)+1,0)</f>
        <v>0</v>
      </c>
      <c r="AD121" s="65"/>
      <c r="AE121" s="65"/>
      <c r="AF121" s="65"/>
      <c r="AG121" s="65"/>
      <c r="AH121" s="65">
        <f>IF(ISNUMBER(SEARCH($H$25,AI121)), MAX($AH$2:AH120)+1,0)</f>
        <v>0</v>
      </c>
      <c r="AI121" s="65"/>
      <c r="AJ121" s="65"/>
      <c r="AK121" s="65"/>
      <c r="AL121" s="65"/>
      <c r="AM121" s="65"/>
      <c r="AN121" s="65"/>
      <c r="AO121" s="139"/>
    </row>
    <row r="122" spans="16:41" x14ac:dyDescent="0.25">
      <c r="P122" s="52"/>
      <c r="Q122" s="139"/>
      <c r="R122" s="65"/>
      <c r="S122" s="65"/>
      <c r="T122" s="65"/>
      <c r="U122" s="65"/>
      <c r="V122" s="65"/>
      <c r="W122" s="65"/>
      <c r="X122" s="65">
        <f>IF(ISNUMBER(SEARCH($H$21,Y122)), MAX($X$2:X121)+1,0)</f>
        <v>0</v>
      </c>
      <c r="Y122" s="65"/>
      <c r="Z122" s="65"/>
      <c r="AA122" s="65"/>
      <c r="AB122" s="65"/>
      <c r="AC122" s="65">
        <f>IF(ISNUMBER(SEARCH($H$23,AD122)), MAX($AC$2:AC121)+1,0)</f>
        <v>0</v>
      </c>
      <c r="AD122" s="65"/>
      <c r="AE122" s="65"/>
      <c r="AF122" s="65"/>
      <c r="AG122" s="65"/>
      <c r="AH122" s="65">
        <f>IF(ISNUMBER(SEARCH($H$25,AI122)), MAX($AH$2:AH121)+1,0)</f>
        <v>0</v>
      </c>
      <c r="AI122" s="65"/>
      <c r="AJ122" s="65"/>
      <c r="AK122" s="65"/>
      <c r="AL122" s="65"/>
      <c r="AM122" s="65"/>
      <c r="AN122" s="65"/>
      <c r="AO122" s="139"/>
    </row>
    <row r="123" spans="16:41" x14ac:dyDescent="0.25">
      <c r="P123" s="52"/>
      <c r="Q123" s="139"/>
      <c r="R123" s="65"/>
      <c r="S123" s="65"/>
      <c r="T123" s="65"/>
      <c r="U123" s="65"/>
      <c r="V123" s="65"/>
      <c r="W123" s="65"/>
      <c r="X123" s="65">
        <f>IF(ISNUMBER(SEARCH($H$21,Y123)), MAX($X$2:X122)+1,0)</f>
        <v>0</v>
      </c>
      <c r="Y123" s="65"/>
      <c r="Z123" s="65"/>
      <c r="AA123" s="65"/>
      <c r="AB123" s="65"/>
      <c r="AC123" s="65">
        <f>IF(ISNUMBER(SEARCH($H$23,AD123)), MAX($AC$2:AC122)+1,0)</f>
        <v>0</v>
      </c>
      <c r="AD123" s="65"/>
      <c r="AE123" s="65"/>
      <c r="AF123" s="65"/>
      <c r="AG123" s="65"/>
      <c r="AH123" s="65">
        <f>IF(ISNUMBER(SEARCH($H$25,AI123)), MAX($AH$2:AH122)+1,0)</f>
        <v>0</v>
      </c>
      <c r="AI123" s="65"/>
      <c r="AJ123" s="65"/>
      <c r="AK123" s="65"/>
      <c r="AL123" s="65"/>
      <c r="AM123" s="65"/>
      <c r="AN123" s="65"/>
      <c r="AO123" s="139"/>
    </row>
    <row r="124" spans="16:41" x14ac:dyDescent="0.25">
      <c r="P124" s="52"/>
      <c r="Q124" s="139"/>
      <c r="R124" s="65"/>
      <c r="S124" s="65"/>
      <c r="T124" s="65"/>
      <c r="U124" s="65"/>
      <c r="V124" s="65"/>
      <c r="W124" s="65"/>
      <c r="X124" s="65">
        <f>IF(ISNUMBER(SEARCH($H$21,Y124)), MAX($X$2:X123)+1,0)</f>
        <v>0</v>
      </c>
      <c r="Y124" s="65"/>
      <c r="Z124" s="65"/>
      <c r="AA124" s="65"/>
      <c r="AB124" s="65"/>
      <c r="AC124" s="65">
        <f>IF(ISNUMBER(SEARCH($H$23,AD124)), MAX($AC$2:AC123)+1,0)</f>
        <v>0</v>
      </c>
      <c r="AD124" s="65"/>
      <c r="AE124" s="65"/>
      <c r="AF124" s="65"/>
      <c r="AG124" s="65"/>
      <c r="AH124" s="65">
        <f>IF(ISNUMBER(SEARCH($H$25,AI124)), MAX($AH$2:AH123)+1,0)</f>
        <v>0</v>
      </c>
      <c r="AI124" s="65"/>
      <c r="AJ124" s="65"/>
      <c r="AK124" s="65"/>
      <c r="AL124" s="65"/>
      <c r="AM124" s="65"/>
      <c r="AN124" s="65"/>
      <c r="AO124" s="139"/>
    </row>
    <row r="125" spans="16:41" x14ac:dyDescent="0.25">
      <c r="P125" s="52"/>
      <c r="Q125" s="139"/>
      <c r="R125" s="65"/>
      <c r="S125" s="65"/>
      <c r="T125" s="65"/>
      <c r="U125" s="65"/>
      <c r="V125" s="65"/>
      <c r="W125" s="65"/>
      <c r="X125" s="65">
        <f>IF(ISNUMBER(SEARCH($H$21,Y125)), MAX($X$2:X124)+1,0)</f>
        <v>0</v>
      </c>
      <c r="Y125" s="65"/>
      <c r="Z125" s="65"/>
      <c r="AA125" s="65"/>
      <c r="AB125" s="65"/>
      <c r="AC125" s="65">
        <f>IF(ISNUMBER(SEARCH($H$23,AD125)), MAX($AC$2:AC124)+1,0)</f>
        <v>0</v>
      </c>
      <c r="AD125" s="65"/>
      <c r="AE125" s="65"/>
      <c r="AF125" s="65"/>
      <c r="AG125" s="65"/>
      <c r="AH125" s="65">
        <f>IF(ISNUMBER(SEARCH($H$25,AI125)), MAX($AH$2:AH124)+1,0)</f>
        <v>0</v>
      </c>
      <c r="AI125" s="65"/>
      <c r="AJ125" s="65"/>
      <c r="AK125" s="65"/>
      <c r="AL125" s="65"/>
      <c r="AM125" s="65"/>
      <c r="AN125" s="65"/>
      <c r="AO125" s="139"/>
    </row>
    <row r="126" spans="16:41" x14ac:dyDescent="0.25">
      <c r="P126" s="52"/>
      <c r="Q126" s="139"/>
      <c r="R126" s="65"/>
      <c r="S126" s="65"/>
      <c r="T126" s="65"/>
      <c r="U126" s="65"/>
      <c r="V126" s="65"/>
      <c r="W126" s="65"/>
      <c r="X126" s="65">
        <f>IF(ISNUMBER(SEARCH($H$21,Y126)), MAX($X$2:X125)+1,0)</f>
        <v>0</v>
      </c>
      <c r="Y126" s="65"/>
      <c r="Z126" s="65"/>
      <c r="AA126" s="65"/>
      <c r="AB126" s="65"/>
      <c r="AC126" s="65">
        <f>IF(ISNUMBER(SEARCH($H$23,AD126)), MAX($AC$2:AC125)+1,0)</f>
        <v>0</v>
      </c>
      <c r="AD126" s="65"/>
      <c r="AE126" s="65"/>
      <c r="AF126" s="65"/>
      <c r="AG126" s="65"/>
      <c r="AH126" s="65">
        <f>IF(ISNUMBER(SEARCH($H$25,AI126)), MAX($AH$2:AH125)+1,0)</f>
        <v>0</v>
      </c>
      <c r="AI126" s="65"/>
      <c r="AJ126" s="65"/>
      <c r="AK126" s="65"/>
      <c r="AL126" s="65"/>
      <c r="AM126" s="65"/>
      <c r="AN126" s="65"/>
      <c r="AO126" s="139"/>
    </row>
    <row r="127" spans="16:41" x14ac:dyDescent="0.25">
      <c r="P127" s="52"/>
      <c r="Q127" s="139"/>
      <c r="R127" s="65"/>
      <c r="S127" s="65"/>
      <c r="T127" s="65"/>
      <c r="U127" s="65"/>
      <c r="V127" s="65"/>
      <c r="W127" s="65"/>
      <c r="X127" s="65">
        <f>IF(ISNUMBER(SEARCH($H$21,Y127)), MAX($X$2:X126)+1,0)</f>
        <v>0</v>
      </c>
      <c r="Y127" s="65"/>
      <c r="Z127" s="65"/>
      <c r="AA127" s="65"/>
      <c r="AB127" s="65"/>
      <c r="AC127" s="65">
        <f>IF(ISNUMBER(SEARCH($H$23,AD127)), MAX($AC$2:AC126)+1,0)</f>
        <v>0</v>
      </c>
      <c r="AD127" s="65"/>
      <c r="AE127" s="65"/>
      <c r="AF127" s="65"/>
      <c r="AG127" s="65"/>
      <c r="AH127" s="65">
        <f>IF(ISNUMBER(SEARCH($H$25,AI127)), MAX($AH$2:AH126)+1,0)</f>
        <v>0</v>
      </c>
      <c r="AI127" s="65"/>
      <c r="AJ127" s="65"/>
      <c r="AK127" s="65"/>
      <c r="AL127" s="65"/>
      <c r="AM127" s="65"/>
      <c r="AN127" s="65"/>
      <c r="AO127" s="139"/>
    </row>
    <row r="128" spans="16:41" x14ac:dyDescent="0.25">
      <c r="P128" s="52"/>
      <c r="Q128" s="139"/>
      <c r="R128" s="65"/>
      <c r="S128" s="65"/>
      <c r="T128" s="65"/>
      <c r="U128" s="65"/>
      <c r="V128" s="65"/>
      <c r="W128" s="65"/>
      <c r="X128" s="65">
        <f>IF(ISNUMBER(SEARCH($H$21,Y128)), MAX($X$2:X127)+1,0)</f>
        <v>0</v>
      </c>
      <c r="Y128" s="65"/>
      <c r="Z128" s="65"/>
      <c r="AA128" s="65"/>
      <c r="AB128" s="65"/>
      <c r="AC128" s="65">
        <f>IF(ISNUMBER(SEARCH($H$23,AD128)), MAX($AC$2:AC127)+1,0)</f>
        <v>0</v>
      </c>
      <c r="AD128" s="65"/>
      <c r="AE128" s="65"/>
      <c r="AF128" s="65"/>
      <c r="AG128" s="65"/>
      <c r="AH128" s="65">
        <f>IF(ISNUMBER(SEARCH($H$25,AI128)), MAX($AH$2:AH127)+1,0)</f>
        <v>0</v>
      </c>
      <c r="AI128" s="65"/>
      <c r="AJ128" s="65"/>
      <c r="AK128" s="65"/>
      <c r="AL128" s="65"/>
      <c r="AM128" s="65"/>
      <c r="AN128" s="65"/>
      <c r="AO128" s="139"/>
    </row>
    <row r="129" spans="16:41" x14ac:dyDescent="0.25">
      <c r="P129" s="52"/>
      <c r="Q129" s="139"/>
      <c r="R129" s="65"/>
      <c r="S129" s="65"/>
      <c r="T129" s="65"/>
      <c r="U129" s="65"/>
      <c r="V129" s="65"/>
      <c r="W129" s="65"/>
      <c r="X129" s="65">
        <f>IF(ISNUMBER(SEARCH($H$21,Y129)), MAX($X$2:X128)+1,0)</f>
        <v>0</v>
      </c>
      <c r="Y129" s="65"/>
      <c r="Z129" s="65"/>
      <c r="AA129" s="65"/>
      <c r="AB129" s="65"/>
      <c r="AC129" s="65">
        <f>IF(ISNUMBER(SEARCH($H$23,AD129)), MAX($AC$2:AC128)+1,0)</f>
        <v>0</v>
      </c>
      <c r="AD129" s="65"/>
      <c r="AE129" s="65"/>
      <c r="AF129" s="65"/>
      <c r="AG129" s="65"/>
      <c r="AH129" s="65">
        <f>IF(ISNUMBER(SEARCH($H$25,AI129)), MAX($AH$2:AH128)+1,0)</f>
        <v>0</v>
      </c>
      <c r="AI129" s="65"/>
      <c r="AJ129" s="65"/>
      <c r="AK129" s="65"/>
      <c r="AL129" s="65"/>
      <c r="AM129" s="65"/>
      <c r="AN129" s="65"/>
      <c r="AO129" s="139"/>
    </row>
    <row r="130" spans="16:41" x14ac:dyDescent="0.25">
      <c r="Q130" s="139"/>
      <c r="R130" s="65"/>
      <c r="S130" s="65"/>
      <c r="T130" s="65"/>
      <c r="U130" s="65"/>
      <c r="V130" s="65"/>
      <c r="W130" s="65"/>
      <c r="X130" s="65">
        <f>IF(ISNUMBER(SEARCH($H$21,Y130)), MAX($X$2:X129)+1,0)</f>
        <v>0</v>
      </c>
      <c r="Y130" s="65"/>
      <c r="Z130" s="65"/>
      <c r="AA130" s="65"/>
      <c r="AB130" s="65"/>
      <c r="AC130" s="65">
        <f>IF(ISNUMBER(SEARCH($H$23,AD130)), MAX($AC$2:AC129)+1,0)</f>
        <v>0</v>
      </c>
      <c r="AD130" s="65"/>
      <c r="AE130" s="65"/>
      <c r="AF130" s="65"/>
      <c r="AG130" s="65"/>
      <c r="AH130" s="65">
        <f>IF(ISNUMBER(SEARCH($H$25,AI130)), MAX($AH$2:AH129)+1,0)</f>
        <v>0</v>
      </c>
      <c r="AI130" s="65"/>
      <c r="AJ130" s="65"/>
      <c r="AK130" s="65"/>
      <c r="AL130" s="65"/>
      <c r="AM130" s="65"/>
      <c r="AN130" s="65"/>
      <c r="AO130" s="139"/>
    </row>
    <row r="131" spans="16:41" x14ac:dyDescent="0.25">
      <c r="Q131" s="139"/>
      <c r="R131" s="65"/>
      <c r="S131" s="65"/>
      <c r="T131" s="65"/>
      <c r="U131" s="65"/>
      <c r="V131" s="65"/>
      <c r="W131" s="65"/>
      <c r="X131" s="65">
        <f>IF(ISNUMBER(SEARCH($H$21,Y131)), MAX($X$2:X130)+1,0)</f>
        <v>0</v>
      </c>
      <c r="Y131" s="65"/>
      <c r="Z131" s="65"/>
      <c r="AA131" s="65"/>
      <c r="AB131" s="65"/>
      <c r="AC131" s="65">
        <f>IF(ISNUMBER(SEARCH($H$23,AD131)), MAX($AC$2:AC130)+1,0)</f>
        <v>0</v>
      </c>
      <c r="AD131" s="65"/>
      <c r="AE131" s="65"/>
      <c r="AF131" s="65"/>
      <c r="AG131" s="65"/>
      <c r="AH131" s="65">
        <f>IF(ISNUMBER(SEARCH($H$25,AI131)), MAX($AH$2:AH130)+1,0)</f>
        <v>0</v>
      </c>
      <c r="AI131" s="65"/>
      <c r="AJ131" s="65"/>
      <c r="AK131" s="65"/>
      <c r="AL131" s="65"/>
      <c r="AM131" s="65"/>
      <c r="AN131" s="65"/>
      <c r="AO131" s="139"/>
    </row>
    <row r="132" spans="16:41" x14ac:dyDescent="0.25">
      <c r="Q132" s="139"/>
      <c r="R132" s="65"/>
      <c r="S132" s="65"/>
      <c r="T132" s="82"/>
      <c r="U132" s="82"/>
      <c r="V132" s="82"/>
      <c r="W132" s="82"/>
      <c r="X132" s="82"/>
      <c r="Y132" s="82"/>
      <c r="Z132" s="82"/>
      <c r="AA132" s="82"/>
      <c r="AB132" s="82"/>
      <c r="AC132" s="82"/>
      <c r="AD132" s="82"/>
      <c r="AE132" s="82"/>
      <c r="AF132" s="82"/>
      <c r="AG132" s="82"/>
      <c r="AH132" s="82"/>
      <c r="AI132" s="82"/>
      <c r="AJ132" s="82"/>
      <c r="AK132" s="82"/>
      <c r="AL132" s="82"/>
      <c r="AM132" s="65"/>
      <c r="AN132" s="65"/>
      <c r="AO132" s="139"/>
    </row>
    <row r="133" spans="16:41" x14ac:dyDescent="0.25">
      <c r="Q133" s="139"/>
      <c r="R133" s="65"/>
      <c r="S133" s="65"/>
      <c r="T133" s="65"/>
      <c r="U133" s="139"/>
      <c r="V133" s="139"/>
      <c r="W133" s="139"/>
      <c r="X133" s="139"/>
      <c r="Y133" s="139"/>
      <c r="Z133" s="139"/>
      <c r="AA133" s="139"/>
      <c r="AB133" s="139"/>
      <c r="AC133" s="139"/>
      <c r="AD133" s="139"/>
      <c r="AE133" s="139"/>
      <c r="AF133" s="139"/>
      <c r="AG133" s="139"/>
      <c r="AH133" s="139"/>
      <c r="AI133" s="139"/>
      <c r="AJ133" s="139"/>
      <c r="AK133" s="139"/>
      <c r="AL133" s="139"/>
      <c r="AM133" s="65"/>
      <c r="AN133" s="65"/>
      <c r="AO133" s="139"/>
    </row>
    <row r="134" spans="16:41" x14ac:dyDescent="0.25">
      <c r="Q134" s="139"/>
      <c r="R134" s="65"/>
      <c r="S134" s="65"/>
      <c r="T134" s="65"/>
      <c r="U134" s="139"/>
      <c r="V134" s="139"/>
      <c r="W134" s="139"/>
      <c r="X134" s="139"/>
      <c r="Y134" s="139"/>
      <c r="Z134" s="139"/>
      <c r="AA134" s="139"/>
      <c r="AB134" s="139"/>
      <c r="AC134" s="139"/>
      <c r="AD134" s="139"/>
      <c r="AE134" s="139"/>
      <c r="AF134" s="139"/>
      <c r="AG134" s="139"/>
      <c r="AH134" s="139"/>
      <c r="AI134" s="139"/>
      <c r="AJ134" s="139"/>
      <c r="AK134" s="139"/>
      <c r="AL134" s="139"/>
      <c r="AM134" s="65"/>
      <c r="AN134" s="65"/>
      <c r="AO134" s="139"/>
    </row>
    <row r="135" spans="16:41" x14ac:dyDescent="0.25">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139"/>
    </row>
    <row r="136" spans="16:41" x14ac:dyDescent="0.25">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139"/>
    </row>
    <row r="137" spans="16:41" x14ac:dyDescent="0.25">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139"/>
    </row>
    <row r="138" spans="16:41" x14ac:dyDescent="0.25">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139"/>
    </row>
    <row r="139" spans="16:41" x14ac:dyDescent="0.25">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row>
    <row r="140" spans="16:41" x14ac:dyDescent="0.25">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39"/>
      <c r="AL140" s="139"/>
      <c r="AM140" s="139"/>
      <c r="AN140" s="139"/>
      <c r="AO140" s="139"/>
    </row>
    <row r="141" spans="16:41" x14ac:dyDescent="0.25">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39"/>
      <c r="AM141" s="139"/>
      <c r="AN141" s="139"/>
      <c r="AO141" s="139"/>
    </row>
    <row r="142" spans="16:41" x14ac:dyDescent="0.25">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139"/>
    </row>
    <row r="143" spans="16:41" x14ac:dyDescent="0.25">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139"/>
    </row>
    <row r="144" spans="16:41" x14ac:dyDescent="0.25">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39"/>
      <c r="AL144" s="139"/>
      <c r="AM144" s="139"/>
      <c r="AN144" s="139"/>
      <c r="AO144" s="139"/>
    </row>
    <row r="145" spans="17:41" x14ac:dyDescent="0.25">
      <c r="Q145" s="139"/>
      <c r="R145" s="139"/>
      <c r="S145" s="139"/>
      <c r="T145" s="139"/>
      <c r="U145" s="139"/>
      <c r="V145" s="139"/>
      <c r="W145" s="139"/>
      <c r="X145" s="139"/>
      <c r="Y145" s="139"/>
      <c r="Z145" s="139"/>
      <c r="AA145" s="139"/>
      <c r="AB145" s="139"/>
      <c r="AC145" s="139"/>
      <c r="AD145" s="139"/>
      <c r="AE145" s="139"/>
      <c r="AF145" s="139"/>
      <c r="AG145" s="139"/>
      <c r="AH145" s="139"/>
      <c r="AI145" s="139"/>
      <c r="AJ145" s="139"/>
      <c r="AK145" s="139"/>
      <c r="AL145" s="139"/>
      <c r="AM145" s="139"/>
      <c r="AN145" s="139"/>
      <c r="AO145" s="139"/>
    </row>
    <row r="146" spans="17:41" x14ac:dyDescent="0.25">
      <c r="Q146" s="139"/>
      <c r="R146" s="139"/>
      <c r="S146" s="139"/>
      <c r="T146" s="139"/>
      <c r="U146" s="139"/>
      <c r="V146" s="139"/>
      <c r="W146" s="139"/>
      <c r="X146" s="139"/>
      <c r="Y146" s="139"/>
      <c r="Z146" s="139"/>
      <c r="AA146" s="139"/>
      <c r="AB146" s="139"/>
      <c r="AC146" s="139"/>
      <c r="AD146" s="139"/>
      <c r="AE146" s="139"/>
      <c r="AF146" s="139"/>
      <c r="AG146" s="139"/>
      <c r="AH146" s="139"/>
      <c r="AI146" s="139"/>
      <c r="AJ146" s="139"/>
      <c r="AK146" s="139"/>
      <c r="AL146" s="139"/>
      <c r="AM146" s="139"/>
      <c r="AN146" s="139"/>
      <c r="AO146" s="139"/>
    </row>
    <row r="147" spans="17:41" x14ac:dyDescent="0.25">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s="139"/>
      <c r="AL147" s="139"/>
      <c r="AM147" s="139"/>
      <c r="AN147" s="139"/>
      <c r="AO147" s="139"/>
    </row>
    <row r="148" spans="17:41" x14ac:dyDescent="0.25">
      <c r="Q148" s="139"/>
      <c r="R148" s="139"/>
      <c r="S148" s="139"/>
      <c r="T148" s="139"/>
      <c r="U148" s="139"/>
      <c r="V148" s="139"/>
      <c r="W148" s="139"/>
      <c r="X148" s="139"/>
      <c r="Y148" s="139"/>
      <c r="Z148" s="139"/>
      <c r="AA148" s="139"/>
      <c r="AB148" s="139"/>
      <c r="AC148" s="139"/>
      <c r="AD148" s="139"/>
      <c r="AE148" s="139"/>
      <c r="AF148" s="139"/>
      <c r="AG148" s="139"/>
      <c r="AH148" s="139"/>
      <c r="AI148" s="139"/>
      <c r="AJ148" s="139"/>
      <c r="AK148" s="139"/>
      <c r="AL148" s="139"/>
      <c r="AM148" s="139"/>
      <c r="AN148" s="139"/>
      <c r="AO148" s="139"/>
    </row>
    <row r="149" spans="17:41" x14ac:dyDescent="0.25">
      <c r="Q149" s="139"/>
      <c r="R149" s="139"/>
      <c r="S149" s="139"/>
      <c r="T149" s="139"/>
      <c r="U149" s="139"/>
      <c r="V149" s="139"/>
      <c r="W149" s="139"/>
      <c r="X149" s="139"/>
      <c r="Y149" s="139"/>
      <c r="Z149" s="139"/>
      <c r="AA149" s="139"/>
      <c r="AB149" s="139"/>
      <c r="AC149" s="139"/>
      <c r="AD149" s="139"/>
      <c r="AE149" s="139"/>
      <c r="AF149" s="139"/>
      <c r="AG149" s="139"/>
      <c r="AH149" s="139"/>
      <c r="AI149" s="139"/>
      <c r="AJ149" s="139"/>
      <c r="AK149" s="139"/>
      <c r="AL149" s="139"/>
      <c r="AM149" s="139"/>
      <c r="AN149" s="139"/>
      <c r="AO149" s="139"/>
    </row>
    <row r="150" spans="17:41" x14ac:dyDescent="0.25">
      <c r="Q150" s="139"/>
      <c r="R150" s="139"/>
      <c r="S150" s="139"/>
      <c r="T150" s="139"/>
      <c r="U150" s="139"/>
      <c r="V150" s="139"/>
      <c r="W150" s="139"/>
      <c r="X150" s="139"/>
      <c r="Y150" s="139"/>
      <c r="Z150" s="139"/>
      <c r="AA150" s="139"/>
      <c r="AB150" s="139"/>
      <c r="AC150" s="139"/>
      <c r="AD150" s="139"/>
      <c r="AE150" s="139"/>
      <c r="AF150" s="139"/>
      <c r="AG150" s="139"/>
      <c r="AH150" s="139"/>
      <c r="AI150" s="139"/>
      <c r="AJ150" s="139"/>
      <c r="AK150" s="139"/>
      <c r="AL150" s="139"/>
      <c r="AM150" s="139"/>
      <c r="AN150" s="139"/>
      <c r="AO150" s="139"/>
    </row>
    <row r="151" spans="17:41" x14ac:dyDescent="0.25">
      <c r="Q151" s="139"/>
      <c r="R151" s="139"/>
      <c r="S151" s="139"/>
      <c r="T151" s="139"/>
      <c r="U151" s="139"/>
      <c r="V151" s="139"/>
      <c r="W151" s="139"/>
      <c r="X151" s="139"/>
      <c r="Y151" s="139"/>
      <c r="Z151" s="139"/>
      <c r="AA151" s="139"/>
      <c r="AB151" s="139"/>
      <c r="AC151" s="139"/>
      <c r="AD151" s="139"/>
      <c r="AE151" s="139"/>
      <c r="AF151" s="139"/>
      <c r="AG151" s="139"/>
      <c r="AH151" s="139"/>
      <c r="AI151" s="139"/>
      <c r="AJ151" s="139"/>
      <c r="AK151" s="139"/>
      <c r="AL151" s="139"/>
      <c r="AM151" s="139"/>
      <c r="AN151" s="139"/>
      <c r="AO151" s="139"/>
    </row>
    <row r="152" spans="17:41" x14ac:dyDescent="0.25">
      <c r="Q152" s="139"/>
      <c r="R152" s="139"/>
      <c r="S152" s="139"/>
      <c r="T152" s="139"/>
      <c r="U152" s="139"/>
      <c r="V152" s="139"/>
      <c r="W152" s="139"/>
      <c r="X152" s="139"/>
      <c r="Y152" s="139"/>
      <c r="Z152" s="139"/>
      <c r="AA152" s="139"/>
      <c r="AB152" s="139"/>
      <c r="AC152" s="139"/>
      <c r="AD152" s="139"/>
      <c r="AE152" s="139"/>
      <c r="AF152" s="139"/>
      <c r="AG152" s="139"/>
      <c r="AH152" s="139"/>
      <c r="AI152" s="139"/>
      <c r="AJ152" s="139"/>
      <c r="AK152" s="139"/>
      <c r="AL152" s="139"/>
      <c r="AM152" s="139"/>
      <c r="AN152" s="139"/>
      <c r="AO152" s="139"/>
    </row>
    <row r="153" spans="17:41" x14ac:dyDescent="0.25">
      <c r="Q153" s="139"/>
      <c r="R153" s="139"/>
      <c r="S153" s="139"/>
      <c r="T153" s="139"/>
      <c r="U153" s="139"/>
      <c r="V153" s="139"/>
      <c r="W153" s="139"/>
      <c r="X153" s="139"/>
      <c r="Y153" s="139"/>
      <c r="Z153" s="139"/>
      <c r="AA153" s="139"/>
      <c r="AB153" s="139"/>
      <c r="AC153" s="139"/>
      <c r="AD153" s="139"/>
      <c r="AE153" s="139"/>
      <c r="AF153" s="139"/>
      <c r="AG153" s="139"/>
      <c r="AH153" s="139"/>
      <c r="AI153" s="139"/>
      <c r="AJ153" s="139"/>
      <c r="AK153" s="139"/>
      <c r="AL153" s="139"/>
      <c r="AM153" s="139"/>
      <c r="AN153" s="139"/>
      <c r="AO153" s="139"/>
    </row>
    <row r="154" spans="17:41" x14ac:dyDescent="0.25">
      <c r="Q154" s="139"/>
      <c r="R154" s="139"/>
      <c r="S154" s="139"/>
      <c r="T154" s="139"/>
      <c r="U154" s="139"/>
      <c r="V154" s="139"/>
      <c r="W154" s="139"/>
      <c r="X154" s="139"/>
      <c r="Y154" s="139"/>
      <c r="Z154" s="139"/>
      <c r="AA154" s="139"/>
      <c r="AB154" s="139"/>
      <c r="AC154" s="139"/>
      <c r="AD154" s="139"/>
      <c r="AE154" s="139"/>
      <c r="AF154" s="139"/>
      <c r="AG154" s="139"/>
      <c r="AH154" s="139"/>
      <c r="AI154" s="139"/>
      <c r="AJ154" s="139"/>
      <c r="AK154" s="139"/>
      <c r="AL154" s="139"/>
      <c r="AM154" s="139"/>
      <c r="AN154" s="139"/>
      <c r="AO154" s="139"/>
    </row>
    <row r="155" spans="17:41" x14ac:dyDescent="0.25">
      <c r="Q155" s="139"/>
      <c r="R155" s="139"/>
      <c r="S155" s="139"/>
      <c r="T155" s="139"/>
      <c r="U155" s="139"/>
      <c r="V155" s="139"/>
      <c r="W155" s="139"/>
      <c r="X155" s="139"/>
      <c r="Y155" s="139"/>
      <c r="Z155" s="139"/>
      <c r="AA155" s="139"/>
      <c r="AB155" s="139"/>
      <c r="AC155" s="139"/>
      <c r="AD155" s="139"/>
      <c r="AE155" s="139"/>
      <c r="AF155" s="139"/>
      <c r="AG155" s="139"/>
      <c r="AH155" s="139"/>
      <c r="AI155" s="139"/>
      <c r="AJ155" s="139"/>
      <c r="AK155" s="139"/>
      <c r="AL155" s="139"/>
      <c r="AM155" s="139"/>
      <c r="AN155" s="139"/>
      <c r="AO155" s="139"/>
    </row>
    <row r="156" spans="17:41" x14ac:dyDescent="0.25">
      <c r="Q156" s="139"/>
      <c r="R156" s="139"/>
      <c r="S156" s="139"/>
      <c r="T156" s="139"/>
      <c r="U156" s="139"/>
      <c r="V156" s="139"/>
      <c r="W156" s="139"/>
      <c r="X156" s="139"/>
      <c r="Y156" s="139"/>
      <c r="Z156" s="139"/>
      <c r="AA156" s="139"/>
      <c r="AB156" s="139"/>
      <c r="AC156" s="139"/>
      <c r="AD156" s="139"/>
      <c r="AE156" s="139"/>
      <c r="AF156" s="139"/>
      <c r="AG156" s="139"/>
      <c r="AH156" s="139"/>
      <c r="AI156" s="139"/>
      <c r="AJ156" s="139"/>
      <c r="AK156" s="139"/>
      <c r="AL156" s="139"/>
      <c r="AM156" s="139"/>
      <c r="AN156" s="139"/>
      <c r="AO156" s="139"/>
    </row>
    <row r="157" spans="17:41" x14ac:dyDescent="0.25">
      <c r="Q157" s="139"/>
      <c r="R157" s="139"/>
      <c r="S157" s="139"/>
      <c r="T157" s="139"/>
      <c r="U157" s="139"/>
      <c r="V157" s="139"/>
      <c r="W157" s="139"/>
      <c r="X157" s="139"/>
      <c r="Y157" s="139"/>
      <c r="Z157" s="139"/>
      <c r="AA157" s="139"/>
      <c r="AB157" s="139"/>
      <c r="AC157" s="139"/>
      <c r="AD157" s="139"/>
      <c r="AE157" s="139"/>
      <c r="AF157" s="139"/>
      <c r="AG157" s="139"/>
      <c r="AH157" s="139"/>
      <c r="AI157" s="139"/>
      <c r="AJ157" s="139"/>
      <c r="AK157" s="139"/>
      <c r="AL157" s="139"/>
      <c r="AM157" s="139"/>
      <c r="AN157" s="139"/>
      <c r="AO157" s="139"/>
    </row>
    <row r="158" spans="17:41" x14ac:dyDescent="0.25">
      <c r="Q158" s="139"/>
      <c r="R158" s="139"/>
      <c r="S158" s="139"/>
      <c r="T158" s="139"/>
      <c r="U158" s="139"/>
      <c r="V158" s="139"/>
      <c r="W158" s="139"/>
      <c r="X158" s="139"/>
      <c r="Y158" s="139"/>
      <c r="Z158" s="139"/>
      <c r="AA158" s="139"/>
      <c r="AB158" s="139"/>
      <c r="AC158" s="139"/>
      <c r="AD158" s="139"/>
      <c r="AE158" s="139"/>
      <c r="AF158" s="139"/>
      <c r="AG158" s="139"/>
      <c r="AH158" s="139"/>
      <c r="AI158" s="139"/>
      <c r="AJ158" s="139"/>
      <c r="AK158" s="139"/>
      <c r="AL158" s="139"/>
      <c r="AM158" s="139"/>
      <c r="AN158" s="139"/>
      <c r="AO158" s="139"/>
    </row>
    <row r="159" spans="17:41" x14ac:dyDescent="0.25">
      <c r="Q159" s="139"/>
      <c r="R159" s="139"/>
      <c r="S159" s="139"/>
      <c r="T159" s="139"/>
      <c r="U159" s="139"/>
      <c r="V159" s="139"/>
      <c r="W159" s="139"/>
      <c r="X159" s="139"/>
      <c r="Y159" s="139"/>
      <c r="Z159" s="139"/>
      <c r="AA159" s="139"/>
      <c r="AB159" s="139"/>
      <c r="AC159" s="139"/>
      <c r="AD159" s="139"/>
      <c r="AE159" s="139"/>
      <c r="AF159" s="139"/>
      <c r="AG159" s="139"/>
      <c r="AH159" s="139"/>
      <c r="AI159" s="139"/>
      <c r="AJ159" s="139"/>
      <c r="AK159" s="139"/>
      <c r="AL159" s="139"/>
      <c r="AM159" s="139"/>
      <c r="AN159" s="139"/>
      <c r="AO159" s="139"/>
    </row>
    <row r="160" spans="17:41" x14ac:dyDescent="0.25">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9"/>
      <c r="AL160" s="139"/>
      <c r="AM160" s="139"/>
      <c r="AN160" s="139"/>
      <c r="AO160" s="139"/>
    </row>
    <row r="161" spans="17:41" x14ac:dyDescent="0.25">
      <c r="Q161" s="139"/>
      <c r="R161" s="139"/>
      <c r="S161" s="139"/>
      <c r="T161" s="139"/>
      <c r="U161" s="139"/>
      <c r="V161" s="139"/>
      <c r="W161" s="139"/>
      <c r="X161" s="139"/>
      <c r="Y161" s="139"/>
      <c r="Z161" s="139"/>
      <c r="AA161" s="139"/>
      <c r="AB161" s="139"/>
      <c r="AC161" s="139"/>
      <c r="AD161" s="139"/>
      <c r="AE161" s="139"/>
      <c r="AF161" s="139"/>
      <c r="AG161" s="139"/>
      <c r="AH161" s="139"/>
      <c r="AI161" s="139"/>
      <c r="AJ161" s="139"/>
      <c r="AK161" s="139"/>
      <c r="AL161" s="139"/>
      <c r="AM161" s="139"/>
      <c r="AN161" s="139"/>
      <c r="AO161" s="139"/>
    </row>
    <row r="162" spans="17:41" x14ac:dyDescent="0.25">
      <c r="Q162" s="139"/>
      <c r="R162" s="139"/>
      <c r="S162" s="139"/>
      <c r="T162" s="139"/>
      <c r="U162" s="139"/>
      <c r="V162" s="139"/>
      <c r="W162" s="139"/>
      <c r="X162" s="139"/>
      <c r="Y162" s="139"/>
      <c r="Z162" s="139"/>
      <c r="AA162" s="139"/>
      <c r="AB162" s="139"/>
      <c r="AC162" s="139"/>
      <c r="AD162" s="139"/>
      <c r="AE162" s="139"/>
      <c r="AF162" s="139"/>
      <c r="AG162" s="139"/>
      <c r="AH162" s="139"/>
      <c r="AI162" s="139"/>
      <c r="AJ162" s="139"/>
      <c r="AK162" s="139"/>
      <c r="AL162" s="139"/>
      <c r="AM162" s="139"/>
      <c r="AN162" s="139"/>
      <c r="AO162" s="139"/>
    </row>
    <row r="163" spans="17:41" x14ac:dyDescent="0.25">
      <c r="Q163" s="139"/>
      <c r="R163" s="139"/>
      <c r="S163" s="139"/>
      <c r="T163" s="139"/>
      <c r="U163" s="139"/>
      <c r="V163" s="139"/>
      <c r="W163" s="139"/>
      <c r="X163" s="139"/>
      <c r="Y163" s="139"/>
      <c r="Z163" s="139"/>
      <c r="AA163" s="139"/>
      <c r="AB163" s="139"/>
      <c r="AC163" s="139"/>
      <c r="AD163" s="139"/>
      <c r="AE163" s="139"/>
      <c r="AF163" s="139"/>
      <c r="AG163" s="139"/>
      <c r="AH163" s="139"/>
      <c r="AI163" s="139"/>
      <c r="AJ163" s="139"/>
      <c r="AK163" s="139"/>
      <c r="AL163" s="139"/>
      <c r="AM163" s="139"/>
      <c r="AN163" s="139"/>
      <c r="AO163" s="139"/>
    </row>
    <row r="164" spans="17:41" x14ac:dyDescent="0.25">
      <c r="Q164" s="139"/>
      <c r="R164" s="139"/>
      <c r="S164" s="139"/>
      <c r="T164" s="139"/>
      <c r="U164" s="139"/>
      <c r="V164" s="139"/>
      <c r="W164" s="139"/>
      <c r="X164" s="139"/>
      <c r="Y164" s="139"/>
      <c r="Z164" s="139"/>
      <c r="AA164" s="139"/>
      <c r="AB164" s="139"/>
      <c r="AC164" s="139"/>
      <c r="AD164" s="139"/>
      <c r="AE164" s="139"/>
      <c r="AF164" s="139"/>
      <c r="AG164" s="139"/>
      <c r="AH164" s="139"/>
      <c r="AI164" s="139"/>
      <c r="AJ164" s="139"/>
      <c r="AK164" s="139"/>
      <c r="AL164" s="139"/>
      <c r="AM164" s="139"/>
      <c r="AN164" s="139"/>
      <c r="AO164" s="139"/>
    </row>
    <row r="165" spans="17:41" x14ac:dyDescent="0.25">
      <c r="Q165" s="139"/>
      <c r="R165" s="139"/>
      <c r="S165" s="139"/>
      <c r="T165" s="139"/>
      <c r="U165" s="139"/>
      <c r="V165" s="139"/>
      <c r="W165" s="139"/>
      <c r="X165" s="139"/>
      <c r="Y165" s="139"/>
      <c r="Z165" s="139"/>
      <c r="AA165" s="139"/>
      <c r="AB165" s="139"/>
      <c r="AC165" s="139"/>
      <c r="AD165" s="139"/>
      <c r="AE165" s="139"/>
      <c r="AF165" s="139"/>
      <c r="AG165" s="139"/>
      <c r="AH165" s="139"/>
      <c r="AI165" s="139"/>
      <c r="AJ165" s="139"/>
      <c r="AK165" s="139"/>
      <c r="AL165" s="139"/>
      <c r="AM165" s="139"/>
      <c r="AN165" s="139"/>
      <c r="AO165" s="139"/>
    </row>
    <row r="166" spans="17:41" x14ac:dyDescent="0.25">
      <c r="Q166" s="139"/>
      <c r="R166" s="139"/>
      <c r="S166" s="139"/>
      <c r="T166" s="139"/>
      <c r="U166" s="139"/>
      <c r="V166" s="139"/>
      <c r="W166" s="139"/>
      <c r="X166" s="139"/>
      <c r="Y166" s="139"/>
      <c r="Z166" s="139"/>
      <c r="AA166" s="139"/>
      <c r="AB166" s="139"/>
      <c r="AC166" s="139"/>
      <c r="AD166" s="139"/>
      <c r="AE166" s="139"/>
      <c r="AF166" s="139"/>
      <c r="AG166" s="139"/>
      <c r="AH166" s="139"/>
      <c r="AI166" s="139"/>
      <c r="AJ166" s="139"/>
      <c r="AK166" s="139"/>
      <c r="AL166" s="139"/>
      <c r="AM166" s="139"/>
      <c r="AN166" s="139"/>
      <c r="AO166" s="139"/>
    </row>
    <row r="167" spans="17:41" x14ac:dyDescent="0.25">
      <c r="Q167" s="139"/>
      <c r="R167" s="139"/>
      <c r="S167" s="139"/>
      <c r="T167" s="139"/>
      <c r="U167" s="139"/>
      <c r="V167" s="139"/>
      <c r="W167" s="139"/>
      <c r="X167" s="139"/>
      <c r="Y167" s="139"/>
      <c r="Z167" s="139"/>
      <c r="AA167" s="139"/>
      <c r="AB167" s="139"/>
      <c r="AC167" s="139"/>
      <c r="AD167" s="139"/>
      <c r="AE167" s="139"/>
      <c r="AF167" s="139"/>
      <c r="AG167" s="139"/>
      <c r="AH167" s="139"/>
      <c r="AI167" s="139"/>
      <c r="AJ167" s="139"/>
      <c r="AK167" s="139"/>
      <c r="AL167" s="139"/>
      <c r="AM167" s="139"/>
      <c r="AN167" s="139"/>
      <c r="AO167" s="139"/>
    </row>
    <row r="168" spans="17:41" x14ac:dyDescent="0.25">
      <c r="Q168" s="139"/>
      <c r="R168" s="139"/>
      <c r="S168" s="139"/>
      <c r="T168" s="139"/>
      <c r="U168" s="139"/>
      <c r="V168" s="139"/>
      <c r="W168" s="139"/>
      <c r="X168" s="139"/>
      <c r="Y168" s="139"/>
      <c r="Z168" s="139"/>
      <c r="AA168" s="139"/>
      <c r="AB168" s="139"/>
      <c r="AC168" s="139"/>
      <c r="AD168" s="139"/>
      <c r="AE168" s="139"/>
      <c r="AF168" s="139"/>
      <c r="AG168" s="139"/>
      <c r="AH168" s="139"/>
      <c r="AI168" s="139"/>
      <c r="AJ168" s="139"/>
      <c r="AK168" s="139"/>
      <c r="AL168" s="139"/>
      <c r="AM168" s="139"/>
      <c r="AN168" s="139"/>
      <c r="AO168" s="139"/>
    </row>
    <row r="169" spans="17:41" x14ac:dyDescent="0.25">
      <c r="Q169" s="139"/>
      <c r="R169" s="139"/>
      <c r="S169" s="139"/>
      <c r="T169" s="139"/>
      <c r="U169" s="139"/>
      <c r="V169" s="139"/>
      <c r="W169" s="139"/>
      <c r="X169" s="139"/>
      <c r="Y169" s="139"/>
      <c r="Z169" s="139"/>
      <c r="AA169" s="139"/>
      <c r="AB169" s="139"/>
      <c r="AC169" s="139"/>
      <c r="AD169" s="139"/>
      <c r="AE169" s="139"/>
      <c r="AF169" s="139"/>
      <c r="AG169" s="139"/>
      <c r="AH169" s="139"/>
      <c r="AI169" s="139"/>
      <c r="AJ169" s="139"/>
      <c r="AK169" s="139"/>
      <c r="AL169" s="139"/>
      <c r="AM169" s="139"/>
      <c r="AN169" s="139"/>
      <c r="AO169" s="139"/>
    </row>
  </sheetData>
  <sheetProtection algorithmName="SHA-512" hashValue="J19RowmqeajpculvQPVaaThloebVKvq+0LuDFqEb57Ecxthnz9wu0cG05W+UMP6tghvqvzmaocNSlNiY6ZoN+A==" saltValue="J4HYB1u7xDm0EWLy3dvX3Q==" spinCount="100000" sheet="1" objects="1" scenarios="1" selectLockedCells="1"/>
  <customSheetViews>
    <customSheetView guid="{C17C9B4A-0866-4AA0-BC6D-B2274E9D30D3}" showGridLines="0" fitToPage="1" topLeftCell="A7">
      <selection activeCell="H25" sqref="H25:M25"/>
      <pageMargins left="0.7" right="0.7" top="0.5" bottom="0.5" header="0.3" footer="0.3"/>
      <pageSetup scale="88" fitToHeight="0" orientation="landscape" r:id="rId1"/>
    </customSheetView>
    <customSheetView guid="{6FDBC1BF-99FD-492F-9A38-B1FC9531BD14}" showGridLines="0" fitToPage="1" topLeftCell="A7">
      <selection activeCell="H25" sqref="H25:M25"/>
      <pageMargins left="0.7" right="0.7" top="0.5" bottom="0.5" header="0.3" footer="0.3"/>
      <pageSetup scale="88" fitToHeight="0" orientation="landscape" r:id="rId2"/>
    </customSheetView>
  </customSheetViews>
  <mergeCells count="34">
    <mergeCell ref="F23:G23"/>
    <mergeCell ref="H23:M23"/>
    <mergeCell ref="B34:N34"/>
    <mergeCell ref="B37:N37"/>
    <mergeCell ref="F25:G25"/>
    <mergeCell ref="H25:M25"/>
    <mergeCell ref="H28:M28"/>
    <mergeCell ref="E28:G28"/>
    <mergeCell ref="F30:G30"/>
    <mergeCell ref="H30:M30"/>
    <mergeCell ref="E31:G31"/>
    <mergeCell ref="H31:M31"/>
    <mergeCell ref="D2:L2"/>
    <mergeCell ref="B4:N4"/>
    <mergeCell ref="B6:N6"/>
    <mergeCell ref="D10:M10"/>
    <mergeCell ref="F12:G12"/>
    <mergeCell ref="D12:E12"/>
    <mergeCell ref="F15:G15"/>
    <mergeCell ref="H15:J15"/>
    <mergeCell ref="B46:D46"/>
    <mergeCell ref="B45:N45"/>
    <mergeCell ref="B35:N35"/>
    <mergeCell ref="F19:G19"/>
    <mergeCell ref="H19:M19"/>
    <mergeCell ref="F21:G21"/>
    <mergeCell ref="H21:M21"/>
    <mergeCell ref="F27:G27"/>
    <mergeCell ref="H17:M17"/>
    <mergeCell ref="B38:N38"/>
    <mergeCell ref="B44:N44"/>
    <mergeCell ref="H27:M27"/>
    <mergeCell ref="F17:G17"/>
    <mergeCell ref="C40:E40"/>
  </mergeCells>
  <dataValidations count="5">
    <dataValidation type="list" allowBlank="1" showInputMessage="1" showErrorMessage="1" sqref="H25:M25">
      <formula1>validation_tmlist3</formula1>
    </dataValidation>
    <dataValidation type="list" allowBlank="1" showInputMessage="1" sqref="H19:M19">
      <formula1>validation_tclist</formula1>
    </dataValidation>
    <dataValidation type="list" allowBlank="1" showInputMessage="1" showErrorMessage="1" sqref="H28:M28 H31:M31">
      <formula1>"State Office of EMS, CoAEMSP Board Member, CoAEMSP Staff"</formula1>
    </dataValidation>
    <dataValidation type="list" allowBlank="1" showInputMessage="1" sqref="H21:M21">
      <formula1>validation_tmlist</formula1>
    </dataValidation>
    <dataValidation type="list" allowBlank="1" showInputMessage="1" showErrorMessage="1" sqref="H23:M23">
      <formula1>validation_tmlist2</formula1>
    </dataValidation>
  </dataValidations>
  <hyperlinks>
    <hyperlink ref="C42" r:id="rId3"/>
  </hyperlinks>
  <pageMargins left="0.7" right="0.7" top="0.5" bottom="0.5" header="0.3" footer="0.3"/>
  <pageSetup scale="88" fitToHeight="0" orientation="landscape" r:id="rId4"/>
  <drawing r:id="rId5"/>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7CE"/>
  </sheetPr>
  <dimension ref="A1:AI351"/>
  <sheetViews>
    <sheetView showGridLines="0" zoomScaleNormal="100" workbookViewId="0">
      <pane ySplit="6" topLeftCell="A7" activePane="bottomLeft" state="frozen"/>
      <selection activeCell="D69" sqref="D69:E69"/>
      <selection pane="bottomLeft" activeCell="C10" sqref="C10:F10"/>
    </sheetView>
  </sheetViews>
  <sheetFormatPr defaultRowHeight="15" x14ac:dyDescent="0.25"/>
  <cols>
    <col min="1" max="1" width="3.7109375" style="1" customWidth="1"/>
    <col min="2" max="2" width="12.7109375" style="1" customWidth="1"/>
    <col min="3" max="3" width="13.7109375" customWidth="1"/>
    <col min="4" max="4" width="5.7109375" style="1" customWidth="1"/>
    <col min="5" max="5" width="13.7109375" style="1" customWidth="1"/>
    <col min="6" max="6" width="12.7109375" style="1" customWidth="1"/>
    <col min="7" max="7" width="10.7109375" customWidth="1"/>
    <col min="8" max="8" width="7.140625" style="1" customWidth="1"/>
    <col min="9" max="9" width="35.7109375" customWidth="1"/>
    <col min="10" max="10" width="18.7109375" style="1" customWidth="1"/>
    <col min="11" max="12" width="15.7109375" customWidth="1"/>
    <col min="17" max="17" width="9.140625" style="65"/>
  </cols>
  <sheetData>
    <row r="1" spans="2:35" s="1" customFormat="1" ht="7.5" customHeight="1" x14ac:dyDescent="0.25">
      <c r="I1" s="2"/>
      <c r="J1" s="2"/>
      <c r="Q1" s="65"/>
    </row>
    <row r="2" spans="2:35" s="1" customFormat="1" ht="34.5" customHeight="1" x14ac:dyDescent="0.25">
      <c r="B2" s="132"/>
      <c r="C2" s="133"/>
      <c r="D2" s="133"/>
      <c r="E2" s="612" t="s">
        <v>355</v>
      </c>
      <c r="F2" s="612"/>
      <c r="G2" s="612"/>
      <c r="H2" s="612"/>
      <c r="I2" s="612"/>
      <c r="J2" s="612"/>
      <c r="K2" s="612"/>
      <c r="L2" s="134"/>
      <c r="N2" s="72"/>
      <c r="Q2" s="65"/>
    </row>
    <row r="3" spans="2:35" s="1" customFormat="1" ht="18.75" x14ac:dyDescent="0.3">
      <c r="B3" s="48"/>
      <c r="C3" s="266"/>
      <c r="D3" s="266"/>
      <c r="E3" s="268">
        <f>'EA-I-CSSR'!C5</f>
        <v>0</v>
      </c>
      <c r="F3" s="609">
        <f>'EA-I-CSSR'!C6</f>
        <v>0</v>
      </c>
      <c r="G3" s="609"/>
      <c r="H3" s="609"/>
      <c r="I3" s="609"/>
      <c r="J3" s="609"/>
      <c r="K3" s="609"/>
      <c r="L3" s="267"/>
      <c r="Q3" s="65"/>
    </row>
    <row r="4" spans="2:35" s="1" customFormat="1" ht="24" customHeight="1" x14ac:dyDescent="0.25">
      <c r="B4" s="618" t="s">
        <v>983</v>
      </c>
      <c r="C4" s="619"/>
      <c r="D4" s="619"/>
      <c r="E4" s="619"/>
      <c r="F4" s="619"/>
      <c r="G4" s="619"/>
      <c r="H4" s="619"/>
      <c r="I4" s="619"/>
      <c r="J4" s="619"/>
      <c r="K4" s="619"/>
      <c r="L4" s="620"/>
      <c r="Q4" s="65"/>
    </row>
    <row r="5" spans="2:35" s="3" customFormat="1" ht="30.75" customHeight="1" x14ac:dyDescent="0.25">
      <c r="B5" s="253" t="s">
        <v>162</v>
      </c>
      <c r="C5" s="713" t="s">
        <v>346</v>
      </c>
      <c r="D5" s="713"/>
      <c r="E5" s="714" t="s">
        <v>347</v>
      </c>
      <c r="F5" s="714"/>
      <c r="G5" s="714" t="s">
        <v>348</v>
      </c>
      <c r="H5" s="714"/>
      <c r="I5" s="247" t="s">
        <v>349</v>
      </c>
      <c r="J5" s="247" t="s">
        <v>938</v>
      </c>
      <c r="K5" s="746" t="s">
        <v>972</v>
      </c>
      <c r="L5" s="747"/>
      <c r="Q5" s="248"/>
    </row>
    <row r="6" spans="2:35" ht="30" customHeight="1" x14ac:dyDescent="0.25">
      <c r="B6" s="49" t="s">
        <v>11</v>
      </c>
      <c r="C6" s="719" t="s">
        <v>12</v>
      </c>
      <c r="D6" s="719"/>
      <c r="E6" s="719"/>
      <c r="F6" s="719"/>
      <c r="G6" s="50" t="s">
        <v>13</v>
      </c>
      <c r="H6" s="621" t="s">
        <v>997</v>
      </c>
      <c r="I6" s="621"/>
      <c r="J6" s="621" t="s">
        <v>998</v>
      </c>
      <c r="K6" s="621"/>
      <c r="L6" s="622"/>
    </row>
    <row r="7" spans="2:35" ht="20.25" customHeight="1" x14ac:dyDescent="0.25">
      <c r="B7" s="715" t="s">
        <v>14</v>
      </c>
      <c r="C7" s="716"/>
      <c r="D7" s="716"/>
      <c r="E7" s="716"/>
      <c r="F7" s="716"/>
      <c r="G7" s="716"/>
      <c r="H7" s="716"/>
      <c r="I7" s="716"/>
      <c r="J7" s="716"/>
      <c r="K7" s="716"/>
      <c r="L7" s="717"/>
    </row>
    <row r="8" spans="2:35" s="1" customFormat="1" ht="20.25" customHeight="1" x14ac:dyDescent="0.25">
      <c r="B8" s="718" t="s">
        <v>15</v>
      </c>
      <c r="C8" s="689"/>
      <c r="D8" s="689"/>
      <c r="E8" s="689"/>
      <c r="F8" s="689"/>
      <c r="G8" s="689"/>
      <c r="H8" s="689"/>
      <c r="I8" s="689"/>
      <c r="J8" s="689"/>
      <c r="K8" s="689"/>
      <c r="L8" s="690"/>
      <c r="Q8" s="65"/>
    </row>
    <row r="9" spans="2:35" ht="30.75" customHeight="1" x14ac:dyDescent="0.25">
      <c r="B9" s="25" t="s">
        <v>187</v>
      </c>
      <c r="C9" s="734" t="s">
        <v>31</v>
      </c>
      <c r="D9" s="735"/>
      <c r="E9" s="735"/>
      <c r="F9" s="735"/>
      <c r="G9" s="22"/>
      <c r="I9" s="23"/>
      <c r="J9" s="613"/>
      <c r="K9" s="613"/>
      <c r="L9" s="613"/>
      <c r="AA9" t="s">
        <v>1026</v>
      </c>
      <c r="AB9" t="s">
        <v>1027</v>
      </c>
      <c r="AC9" t="s">
        <v>1028</v>
      </c>
      <c r="AD9" t="s">
        <v>1029</v>
      </c>
      <c r="AE9" t="s">
        <v>1031</v>
      </c>
      <c r="AF9" t="s">
        <v>1032</v>
      </c>
      <c r="AG9" t="s">
        <v>1033</v>
      </c>
      <c r="AH9" t="s">
        <v>1034</v>
      </c>
      <c r="AI9" t="s">
        <v>1035</v>
      </c>
    </row>
    <row r="10" spans="2:35" s="1" customFormat="1" ht="42.75" customHeight="1" x14ac:dyDescent="0.25">
      <c r="B10" s="26" t="s">
        <v>30</v>
      </c>
      <c r="C10" s="728" t="s">
        <v>1026</v>
      </c>
      <c r="D10" s="729"/>
      <c r="E10" s="729"/>
      <c r="F10" s="730"/>
      <c r="G10" s="239"/>
      <c r="H10" s="33"/>
      <c r="I10" s="164"/>
      <c r="J10" s="606"/>
      <c r="K10" s="607"/>
      <c r="L10" s="608"/>
      <c r="Q10" s="65" t="s">
        <v>921</v>
      </c>
    </row>
    <row r="11" spans="2:35" s="1" customFormat="1" ht="20.25" customHeight="1" x14ac:dyDescent="0.25">
      <c r="B11" s="718" t="str">
        <f>IF(LEFT(C10,3)="I.B", "B. Consortium Sponsor", "N/A")</f>
        <v>N/A</v>
      </c>
      <c r="C11" s="689"/>
      <c r="D11" s="689"/>
      <c r="E11" s="689"/>
      <c r="F11" s="689"/>
      <c r="G11" s="689"/>
      <c r="H11" s="689"/>
      <c r="I11" s="689"/>
      <c r="J11" s="689"/>
      <c r="K11" s="689"/>
      <c r="L11" s="690"/>
      <c r="Q11" s="65"/>
    </row>
    <row r="12" spans="2:35" s="1" customFormat="1" ht="47.25" customHeight="1" x14ac:dyDescent="0.25">
      <c r="B12" s="586" t="str">
        <f>IF(LEFT(C10,3)="I.B", "I.B.1", "N/A")</f>
        <v>N/A</v>
      </c>
      <c r="C12" s="736" t="str">
        <f>IF(LEFT(C10,3)="I.B", "Entity consisting of 2 or more members with at least one member meets I.A.", "")</f>
        <v/>
      </c>
      <c r="D12" s="737"/>
      <c r="E12" s="737"/>
      <c r="F12" s="738"/>
      <c r="G12" s="739"/>
      <c r="H12" s="175"/>
      <c r="I12" s="297" t="str">
        <f>IF(LEFT(C10,3)="I.B","Valid institutional accreditation letter. [All I.A.1 or I.A.3 sponsors]", "")</f>
        <v/>
      </c>
      <c r="J12" s="671"/>
      <c r="K12" s="672"/>
      <c r="L12" s="673"/>
      <c r="Q12" s="65"/>
    </row>
    <row r="13" spans="2:35" s="1" customFormat="1" ht="52.5" customHeight="1" x14ac:dyDescent="0.25">
      <c r="B13" s="614"/>
      <c r="C13" s="731" t="str">
        <f>IF(LEFT(C10,3)="I.B", "Site Visit Team:  Please complete the Consortium Addendum and the end of the Site Visit Report Findings (this tab).", "")</f>
        <v/>
      </c>
      <c r="D13" s="732"/>
      <c r="E13" s="732"/>
      <c r="F13" s="733"/>
      <c r="G13" s="739"/>
      <c r="H13" s="175"/>
      <c r="I13" s="296" t="str">
        <f>IF(LEFT(C10,3)="I.B","Legal authorization to provide postsecondary education [All I.A.2 sponsors]'","")</f>
        <v/>
      </c>
      <c r="J13" s="677"/>
      <c r="K13" s="678"/>
      <c r="L13" s="679"/>
      <c r="Q13" s="65"/>
    </row>
    <row r="14" spans="2:35" s="1" customFormat="1" ht="80.25" customHeight="1" x14ac:dyDescent="0.25">
      <c r="B14" s="586" t="str">
        <f>IF(LEFT(C10,3)="I.B", "I.B.2", "N/A")</f>
        <v>N/A</v>
      </c>
      <c r="C14" s="736" t="str">
        <f>IF(LEFT(C10,3)="I.B", "Clearly documented with a formal affiliation agreement or memorandum of understanding, including governance and lines of authority", "")</f>
        <v/>
      </c>
      <c r="D14" s="737"/>
      <c r="E14" s="737"/>
      <c r="F14" s="738"/>
      <c r="G14" s="298"/>
      <c r="H14" s="33"/>
      <c r="I14" s="295" t="str">
        <f>IF(LEFT(C10,3)="I.B", "Affiliation agreement or Memorandum of Understanding [All I.A.2, I.A.3, I.A.4, and I.A.5 sponsors or I.A.1 sponsors that do not award college credit for the program]", "")</f>
        <v/>
      </c>
      <c r="J14" s="606"/>
      <c r="K14" s="607"/>
      <c r="L14" s="607"/>
      <c r="Q14" s="65"/>
    </row>
    <row r="15" spans="2:35" s="1" customFormat="1" ht="69.75" customHeight="1" x14ac:dyDescent="0.25">
      <c r="B15" s="614"/>
      <c r="C15" s="623"/>
      <c r="D15" s="624"/>
      <c r="E15" s="624"/>
      <c r="F15" s="625"/>
      <c r="G15" s="286"/>
      <c r="H15" s="175"/>
      <c r="I15" s="297" t="str">
        <f>IF(LEFT(C10,3)="I.B", "Evidence the State EMS Office has been notified that the program has students in that state", "")</f>
        <v/>
      </c>
      <c r="J15" s="725"/>
      <c r="K15" s="726"/>
      <c r="L15" s="727"/>
      <c r="Q15" s="65"/>
    </row>
    <row r="16" spans="2:35" s="1" customFormat="1" ht="20.25" customHeight="1" x14ac:dyDescent="0.25">
      <c r="B16" s="744" t="s">
        <v>16</v>
      </c>
      <c r="C16" s="745"/>
      <c r="D16" s="745"/>
      <c r="E16" s="745"/>
      <c r="F16" s="745"/>
      <c r="G16" s="689"/>
      <c r="H16" s="689"/>
      <c r="I16" s="689"/>
      <c r="J16" s="689"/>
      <c r="K16" s="689"/>
      <c r="L16" s="690"/>
      <c r="Q16" s="65"/>
    </row>
    <row r="17" spans="2:17" s="1" customFormat="1" ht="30" customHeight="1" x14ac:dyDescent="0.25">
      <c r="B17" s="34" t="s">
        <v>17</v>
      </c>
      <c r="C17" s="740" t="s">
        <v>505</v>
      </c>
      <c r="D17" s="740"/>
      <c r="E17" s="740"/>
      <c r="F17" s="740"/>
      <c r="G17" s="24"/>
      <c r="H17" s="33"/>
      <c r="I17" s="165"/>
      <c r="J17" s="741"/>
      <c r="K17" s="742"/>
      <c r="L17" s="743"/>
      <c r="Q17" s="65" t="s">
        <v>922</v>
      </c>
    </row>
    <row r="18" spans="2:17" s="1" customFormat="1" ht="20.25" customHeight="1" x14ac:dyDescent="0.25">
      <c r="B18" s="715" t="s">
        <v>18</v>
      </c>
      <c r="C18" s="716"/>
      <c r="D18" s="716"/>
      <c r="E18" s="716"/>
      <c r="F18" s="716"/>
      <c r="G18" s="716"/>
      <c r="H18" s="716"/>
      <c r="I18" s="716"/>
      <c r="J18" s="716"/>
      <c r="K18" s="716"/>
      <c r="L18" s="717"/>
      <c r="Q18" s="65"/>
    </row>
    <row r="19" spans="2:17" s="1" customFormat="1" ht="20.25" customHeight="1" x14ac:dyDescent="0.25">
      <c r="B19" s="687" t="s">
        <v>19</v>
      </c>
      <c r="C19" s="688"/>
      <c r="D19" s="688"/>
      <c r="E19" s="688"/>
      <c r="F19" s="688"/>
      <c r="G19" s="688"/>
      <c r="H19" s="688"/>
      <c r="I19" s="688"/>
      <c r="J19" s="688"/>
      <c r="K19" s="688"/>
      <c r="L19" s="696"/>
      <c r="Q19" s="65"/>
    </row>
    <row r="20" spans="2:17" s="1" customFormat="1" ht="47.25" customHeight="1" x14ac:dyDescent="0.25">
      <c r="B20" s="36" t="s">
        <v>20</v>
      </c>
      <c r="C20" s="626" t="s">
        <v>507</v>
      </c>
      <c r="D20" s="627"/>
      <c r="E20" s="627"/>
      <c r="F20" s="628"/>
      <c r="G20" s="35"/>
      <c r="H20" s="33"/>
      <c r="I20" s="164"/>
      <c r="J20" s="725"/>
      <c r="K20" s="726"/>
      <c r="L20" s="727"/>
      <c r="Q20" s="65" t="s">
        <v>915</v>
      </c>
    </row>
    <row r="21" spans="2:17" s="1" customFormat="1" ht="57.75" customHeight="1" x14ac:dyDescent="0.25">
      <c r="B21" s="36" t="s">
        <v>20</v>
      </c>
      <c r="C21" s="575" t="s">
        <v>508</v>
      </c>
      <c r="D21" s="576"/>
      <c r="E21" s="576"/>
      <c r="F21" s="577"/>
      <c r="G21" s="35"/>
      <c r="H21" s="33"/>
      <c r="I21" s="131"/>
      <c r="J21" s="606"/>
      <c r="K21" s="607"/>
      <c r="L21" s="608"/>
      <c r="Q21" s="65" t="s">
        <v>915</v>
      </c>
    </row>
    <row r="22" spans="2:17" s="1" customFormat="1" ht="101.25" customHeight="1" x14ac:dyDescent="0.25">
      <c r="B22" s="39" t="s">
        <v>20</v>
      </c>
      <c r="C22" s="575" t="s">
        <v>506</v>
      </c>
      <c r="D22" s="576"/>
      <c r="E22" s="576"/>
      <c r="F22" s="577"/>
      <c r="G22" s="35"/>
      <c r="H22" s="33"/>
      <c r="I22" s="291" t="s">
        <v>1000</v>
      </c>
      <c r="J22" s="606"/>
      <c r="K22" s="607"/>
      <c r="L22" s="608"/>
      <c r="Q22" s="65" t="s">
        <v>915</v>
      </c>
    </row>
    <row r="23" spans="2:17" s="1" customFormat="1" ht="48.75" customHeight="1" x14ac:dyDescent="0.25">
      <c r="B23" s="36" t="s">
        <v>20</v>
      </c>
      <c r="C23" s="626" t="s">
        <v>189</v>
      </c>
      <c r="D23" s="627"/>
      <c r="E23" s="627"/>
      <c r="F23" s="628"/>
      <c r="G23" s="29"/>
      <c r="H23" s="33"/>
      <c r="I23" s="55"/>
      <c r="J23" s="606"/>
      <c r="K23" s="607"/>
      <c r="L23" s="608"/>
      <c r="Q23" s="65" t="s">
        <v>915</v>
      </c>
    </row>
    <row r="24" spans="2:17" s="1" customFormat="1" ht="78.75" customHeight="1" x14ac:dyDescent="0.25">
      <c r="B24" s="36" t="s">
        <v>20</v>
      </c>
      <c r="C24" s="575" t="s">
        <v>509</v>
      </c>
      <c r="D24" s="576"/>
      <c r="E24" s="576"/>
      <c r="F24" s="577"/>
      <c r="G24" s="42"/>
      <c r="H24" s="33"/>
      <c r="I24" s="55"/>
      <c r="J24" s="606"/>
      <c r="K24" s="607"/>
      <c r="L24" s="608"/>
      <c r="Q24" s="65" t="s">
        <v>915</v>
      </c>
    </row>
    <row r="25" spans="2:17" s="1" customFormat="1" ht="71.25" customHeight="1" x14ac:dyDescent="0.25">
      <c r="B25" s="36" t="s">
        <v>20</v>
      </c>
      <c r="C25" s="575" t="s">
        <v>188</v>
      </c>
      <c r="D25" s="576"/>
      <c r="E25" s="576"/>
      <c r="F25" s="577"/>
      <c r="G25" s="42"/>
      <c r="H25" s="33"/>
      <c r="I25" s="55"/>
      <c r="J25" s="606"/>
      <c r="K25" s="607"/>
      <c r="L25" s="608"/>
      <c r="Q25" s="65" t="s">
        <v>915</v>
      </c>
    </row>
    <row r="26" spans="2:17" s="1" customFormat="1" ht="20.25" customHeight="1" x14ac:dyDescent="0.25">
      <c r="B26" s="687" t="s">
        <v>21</v>
      </c>
      <c r="C26" s="688"/>
      <c r="D26" s="688"/>
      <c r="E26" s="688"/>
      <c r="F26" s="688"/>
      <c r="G26" s="689"/>
      <c r="H26" s="689"/>
      <c r="I26" s="689"/>
      <c r="J26" s="689"/>
      <c r="K26" s="689"/>
      <c r="L26" s="690"/>
      <c r="Q26" s="65"/>
    </row>
    <row r="27" spans="2:17" s="1" customFormat="1" ht="39" customHeight="1" x14ac:dyDescent="0.25">
      <c r="B27" s="36" t="s">
        <v>22</v>
      </c>
      <c r="C27" s="575" t="s">
        <v>510</v>
      </c>
      <c r="D27" s="576"/>
      <c r="E27" s="576"/>
      <c r="F27" s="577"/>
      <c r="G27" s="189"/>
      <c r="H27" s="33"/>
      <c r="I27" s="55"/>
      <c r="J27" s="597"/>
      <c r="K27" s="598"/>
      <c r="L27" s="599"/>
      <c r="Q27" s="65" t="s">
        <v>919</v>
      </c>
    </row>
    <row r="28" spans="2:17" s="1" customFormat="1" ht="49.5" customHeight="1" x14ac:dyDescent="0.25">
      <c r="B28" s="36" t="s">
        <v>22</v>
      </c>
      <c r="C28" s="575" t="s">
        <v>511</v>
      </c>
      <c r="D28" s="576"/>
      <c r="E28" s="576"/>
      <c r="F28" s="577"/>
      <c r="G28" s="189"/>
      <c r="H28" s="33"/>
      <c r="I28" s="164"/>
      <c r="J28" s="597"/>
      <c r="K28" s="598"/>
      <c r="L28" s="599"/>
      <c r="Q28" s="65" t="s">
        <v>919</v>
      </c>
    </row>
    <row r="29" spans="2:17" s="1" customFormat="1" ht="45.75" customHeight="1" x14ac:dyDescent="0.25">
      <c r="B29" s="586" t="s">
        <v>22</v>
      </c>
      <c r="C29" s="588" t="s">
        <v>512</v>
      </c>
      <c r="D29" s="589"/>
      <c r="E29" s="589"/>
      <c r="F29" s="590"/>
      <c r="G29" s="710"/>
      <c r="H29" s="33"/>
      <c r="I29" s="127" t="s">
        <v>1001</v>
      </c>
      <c r="J29" s="597"/>
      <c r="K29" s="598"/>
      <c r="L29" s="599"/>
      <c r="Q29" s="65" t="s">
        <v>919</v>
      </c>
    </row>
    <row r="30" spans="2:17" s="1" customFormat="1" ht="57.75" customHeight="1" x14ac:dyDescent="0.25">
      <c r="B30" s="587"/>
      <c r="C30" s="591"/>
      <c r="D30" s="592"/>
      <c r="E30" s="592"/>
      <c r="F30" s="593"/>
      <c r="G30" s="711"/>
      <c r="H30" s="33"/>
      <c r="I30" s="126" t="s">
        <v>191</v>
      </c>
      <c r="J30" s="603"/>
      <c r="K30" s="604"/>
      <c r="L30" s="605"/>
      <c r="Q30" s="65" t="s">
        <v>919</v>
      </c>
    </row>
    <row r="31" spans="2:17" s="1" customFormat="1" ht="46.5" customHeight="1" x14ac:dyDescent="0.25">
      <c r="B31" s="36" t="s">
        <v>22</v>
      </c>
      <c r="C31" s="575" t="s">
        <v>23</v>
      </c>
      <c r="D31" s="576"/>
      <c r="E31" s="576"/>
      <c r="F31" s="577"/>
      <c r="G31" s="29"/>
      <c r="H31" s="33"/>
      <c r="I31" s="45" t="s">
        <v>190</v>
      </c>
      <c r="J31" s="597"/>
      <c r="K31" s="598"/>
      <c r="L31" s="599"/>
      <c r="Q31" s="65" t="s">
        <v>919</v>
      </c>
    </row>
    <row r="32" spans="2:17" s="1" customFormat="1" ht="20.25" customHeight="1" x14ac:dyDescent="0.25">
      <c r="B32" s="687" t="s">
        <v>24</v>
      </c>
      <c r="C32" s="688"/>
      <c r="D32" s="688"/>
      <c r="E32" s="688"/>
      <c r="F32" s="688"/>
      <c r="G32" s="689"/>
      <c r="H32" s="689"/>
      <c r="I32" s="689"/>
      <c r="J32" s="689"/>
      <c r="K32" s="689"/>
      <c r="L32" s="690"/>
      <c r="Q32" s="65"/>
    </row>
    <row r="33" spans="2:17" s="1" customFormat="1" ht="134.25" customHeight="1" x14ac:dyDescent="0.25">
      <c r="B33" s="36" t="s">
        <v>25</v>
      </c>
      <c r="C33" s="750" t="s">
        <v>513</v>
      </c>
      <c r="D33" s="751"/>
      <c r="E33" s="751"/>
      <c r="F33" s="752"/>
      <c r="G33" s="30"/>
      <c r="H33" s="33"/>
      <c r="I33" s="292" t="s">
        <v>1002</v>
      </c>
      <c r="J33" s="603"/>
      <c r="K33" s="604"/>
      <c r="L33" s="605"/>
      <c r="Q33" s="65" t="s">
        <v>916</v>
      </c>
    </row>
    <row r="34" spans="2:17" s="1" customFormat="1" ht="20.25" customHeight="1" x14ac:dyDescent="0.25">
      <c r="B34" s="715" t="s">
        <v>26</v>
      </c>
      <c r="C34" s="716"/>
      <c r="D34" s="716"/>
      <c r="E34" s="716"/>
      <c r="F34" s="716"/>
      <c r="G34" s="716"/>
      <c r="H34" s="716"/>
      <c r="I34" s="716"/>
      <c r="J34" s="716"/>
      <c r="K34" s="716"/>
      <c r="L34" s="717"/>
      <c r="Q34" s="65"/>
    </row>
    <row r="35" spans="2:17" s="1" customFormat="1" ht="20.25" customHeight="1" x14ac:dyDescent="0.25">
      <c r="B35" s="687" t="s">
        <v>27</v>
      </c>
      <c r="C35" s="688"/>
      <c r="D35" s="688"/>
      <c r="E35" s="688"/>
      <c r="F35" s="688"/>
      <c r="G35" s="688"/>
      <c r="H35" s="688"/>
      <c r="I35" s="688"/>
      <c r="J35" s="688"/>
      <c r="K35" s="688"/>
      <c r="L35" s="696"/>
      <c r="Q35" s="65"/>
    </row>
    <row r="36" spans="2:17" s="37" customFormat="1" ht="20.25" customHeight="1" x14ac:dyDescent="0.3">
      <c r="B36" s="756" t="s">
        <v>28</v>
      </c>
      <c r="C36" s="757"/>
      <c r="D36" s="757"/>
      <c r="E36" s="757"/>
      <c r="F36" s="757"/>
      <c r="G36" s="757"/>
      <c r="H36" s="757"/>
      <c r="I36" s="757"/>
      <c r="J36" s="757"/>
      <c r="K36" s="757"/>
      <c r="L36" s="758"/>
      <c r="Q36" s="241"/>
    </row>
    <row r="37" spans="2:17" s="1" customFormat="1" ht="48" customHeight="1" x14ac:dyDescent="0.25">
      <c r="B37" s="40" t="s">
        <v>63</v>
      </c>
      <c r="C37" s="575" t="s">
        <v>64</v>
      </c>
      <c r="D37" s="576"/>
      <c r="E37" s="576"/>
      <c r="F37" s="577"/>
      <c r="G37" s="43"/>
      <c r="H37" s="33"/>
      <c r="I37" s="125" t="s">
        <v>192</v>
      </c>
      <c r="J37" s="603"/>
      <c r="K37" s="604"/>
      <c r="L37" s="605"/>
      <c r="Q37" s="65" t="s">
        <v>917</v>
      </c>
    </row>
    <row r="38" spans="2:17" s="1" customFormat="1" ht="39" customHeight="1" x14ac:dyDescent="0.25">
      <c r="B38" s="586" t="s">
        <v>63</v>
      </c>
      <c r="C38" s="588" t="s">
        <v>65</v>
      </c>
      <c r="D38" s="589"/>
      <c r="E38" s="589"/>
      <c r="F38" s="590"/>
      <c r="G38" s="578"/>
      <c r="H38" s="33"/>
      <c r="I38" s="125" t="s">
        <v>194</v>
      </c>
      <c r="J38" s="597"/>
      <c r="K38" s="598"/>
      <c r="L38" s="599"/>
      <c r="Q38" s="65" t="s">
        <v>917</v>
      </c>
    </row>
    <row r="39" spans="2:17" s="1" customFormat="1" ht="51" customHeight="1" x14ac:dyDescent="0.25">
      <c r="B39" s="614"/>
      <c r="C39" s="629"/>
      <c r="D39" s="630"/>
      <c r="E39" s="630"/>
      <c r="F39" s="631"/>
      <c r="G39" s="639"/>
      <c r="H39" s="33"/>
      <c r="I39" s="125" t="s">
        <v>195</v>
      </c>
      <c r="J39" s="600"/>
      <c r="K39" s="601"/>
      <c r="L39" s="602"/>
      <c r="Q39" s="65"/>
    </row>
    <row r="40" spans="2:17" s="1" customFormat="1" ht="52.5" customHeight="1" x14ac:dyDescent="0.25">
      <c r="B40" s="587"/>
      <c r="C40" s="591"/>
      <c r="D40" s="592"/>
      <c r="E40" s="592"/>
      <c r="F40" s="593"/>
      <c r="G40" s="579"/>
      <c r="H40" s="33"/>
      <c r="I40" s="125" t="s">
        <v>193</v>
      </c>
      <c r="J40" s="603"/>
      <c r="K40" s="604"/>
      <c r="L40" s="605"/>
      <c r="Q40" s="65"/>
    </row>
    <row r="41" spans="2:17" s="1" customFormat="1" ht="33.75" customHeight="1" x14ac:dyDescent="0.25">
      <c r="B41" s="586" t="s">
        <v>63</v>
      </c>
      <c r="C41" s="588" t="s">
        <v>66</v>
      </c>
      <c r="D41" s="589"/>
      <c r="E41" s="589"/>
      <c r="F41" s="590"/>
      <c r="G41" s="578"/>
      <c r="H41" s="33"/>
      <c r="I41" s="126" t="s">
        <v>918</v>
      </c>
      <c r="J41" s="597"/>
      <c r="K41" s="598"/>
      <c r="L41" s="599"/>
      <c r="Q41" s="65" t="s">
        <v>917</v>
      </c>
    </row>
    <row r="42" spans="2:17" s="1" customFormat="1" ht="30.75" customHeight="1" x14ac:dyDescent="0.25">
      <c r="B42" s="587"/>
      <c r="C42" s="591"/>
      <c r="D42" s="592"/>
      <c r="E42" s="592"/>
      <c r="F42" s="593"/>
      <c r="G42" s="579"/>
      <c r="H42" s="33"/>
      <c r="I42" s="127" t="s">
        <v>196</v>
      </c>
      <c r="J42" s="603"/>
      <c r="K42" s="604"/>
      <c r="L42" s="605"/>
      <c r="Q42" s="65"/>
    </row>
    <row r="43" spans="2:17" s="1" customFormat="1" ht="37.5" customHeight="1" x14ac:dyDescent="0.25">
      <c r="B43" s="54" t="s">
        <v>63</v>
      </c>
      <c r="C43" s="575" t="s">
        <v>67</v>
      </c>
      <c r="D43" s="576"/>
      <c r="E43" s="576"/>
      <c r="F43" s="577"/>
      <c r="G43" s="29"/>
      <c r="H43" s="33"/>
      <c r="I43" s="126" t="s">
        <v>197</v>
      </c>
      <c r="J43" s="606"/>
      <c r="K43" s="607"/>
      <c r="L43" s="608"/>
      <c r="Q43" s="65" t="s">
        <v>917</v>
      </c>
    </row>
    <row r="44" spans="2:17" s="1" customFormat="1" ht="37.5" customHeight="1" x14ac:dyDescent="0.25">
      <c r="B44" s="184" t="s">
        <v>63</v>
      </c>
      <c r="C44" s="575" t="s">
        <v>514</v>
      </c>
      <c r="D44" s="576"/>
      <c r="E44" s="576"/>
      <c r="F44" s="577"/>
      <c r="G44" s="189"/>
      <c r="H44" s="33"/>
      <c r="I44" s="199"/>
      <c r="J44" s="606"/>
      <c r="K44" s="607"/>
      <c r="L44" s="608"/>
      <c r="Q44" s="65" t="s">
        <v>917</v>
      </c>
    </row>
    <row r="45" spans="2:17" s="1" customFormat="1" ht="37.5" customHeight="1" x14ac:dyDescent="0.25">
      <c r="B45" s="54" t="s">
        <v>63</v>
      </c>
      <c r="C45" s="575" t="s">
        <v>68</v>
      </c>
      <c r="D45" s="576"/>
      <c r="E45" s="576"/>
      <c r="F45" s="577"/>
      <c r="G45" s="29"/>
      <c r="H45" s="33"/>
      <c r="I45" s="126" t="s">
        <v>198</v>
      </c>
      <c r="J45" s="606"/>
      <c r="K45" s="607"/>
      <c r="L45" s="608"/>
      <c r="Q45" s="65" t="s">
        <v>917</v>
      </c>
    </row>
    <row r="46" spans="2:17" s="1" customFormat="1" ht="60" customHeight="1" x14ac:dyDescent="0.25">
      <c r="B46" s="54" t="s">
        <v>63</v>
      </c>
      <c r="C46" s="575" t="s">
        <v>69</v>
      </c>
      <c r="D46" s="576"/>
      <c r="E46" s="576"/>
      <c r="F46" s="577"/>
      <c r="G46" s="29"/>
      <c r="H46" s="33"/>
      <c r="I46" s="126" t="s">
        <v>199</v>
      </c>
      <c r="J46" s="606"/>
      <c r="K46" s="607"/>
      <c r="L46" s="608"/>
      <c r="Q46" s="65" t="s">
        <v>917</v>
      </c>
    </row>
    <row r="47" spans="2:17" s="1" customFormat="1" ht="37.5" customHeight="1" x14ac:dyDescent="0.25">
      <c r="B47" s="54" t="s">
        <v>63</v>
      </c>
      <c r="C47" s="575" t="s">
        <v>70</v>
      </c>
      <c r="D47" s="576"/>
      <c r="E47" s="576"/>
      <c r="F47" s="577"/>
      <c r="G47" s="29"/>
      <c r="H47" s="33"/>
      <c r="I47" s="126" t="s">
        <v>200</v>
      </c>
      <c r="J47" s="606"/>
      <c r="K47" s="607"/>
      <c r="L47" s="608"/>
      <c r="Q47" s="65" t="s">
        <v>917</v>
      </c>
    </row>
    <row r="48" spans="2:17" s="1" customFormat="1" ht="37.5" customHeight="1" x14ac:dyDescent="0.25">
      <c r="B48" s="54" t="s">
        <v>63</v>
      </c>
      <c r="C48" s="575" t="s">
        <v>71</v>
      </c>
      <c r="D48" s="576"/>
      <c r="E48" s="576"/>
      <c r="F48" s="577"/>
      <c r="G48" s="29"/>
      <c r="H48" s="33"/>
      <c r="I48" s="126" t="s">
        <v>200</v>
      </c>
      <c r="J48" s="606"/>
      <c r="K48" s="607"/>
      <c r="L48" s="608"/>
      <c r="Q48" s="65" t="s">
        <v>917</v>
      </c>
    </row>
    <row r="49" spans="2:17" s="1" customFormat="1" ht="39" customHeight="1" x14ac:dyDescent="0.25">
      <c r="B49" s="586" t="s">
        <v>63</v>
      </c>
      <c r="C49" s="588" t="s">
        <v>72</v>
      </c>
      <c r="D49" s="589"/>
      <c r="E49" s="589"/>
      <c r="F49" s="590"/>
      <c r="G49" s="578"/>
      <c r="H49" s="33"/>
      <c r="I49" s="126" t="s">
        <v>201</v>
      </c>
      <c r="J49" s="597"/>
      <c r="K49" s="598"/>
      <c r="L49" s="599"/>
      <c r="Q49" s="65" t="s">
        <v>917</v>
      </c>
    </row>
    <row r="50" spans="2:17" s="1" customFormat="1" ht="39" customHeight="1" x14ac:dyDescent="0.25">
      <c r="B50" s="587"/>
      <c r="C50" s="591"/>
      <c r="D50" s="592"/>
      <c r="E50" s="592"/>
      <c r="F50" s="593"/>
      <c r="G50" s="579"/>
      <c r="H50" s="33"/>
      <c r="I50" s="127" t="s">
        <v>202</v>
      </c>
      <c r="J50" s="603"/>
      <c r="K50" s="604"/>
      <c r="L50" s="605"/>
      <c r="Q50" s="65"/>
    </row>
    <row r="51" spans="2:17" s="1" customFormat="1" ht="39" customHeight="1" x14ac:dyDescent="0.25">
      <c r="B51" s="586" t="s">
        <v>63</v>
      </c>
      <c r="C51" s="588" t="s">
        <v>73</v>
      </c>
      <c r="D51" s="589"/>
      <c r="E51" s="589"/>
      <c r="F51" s="590"/>
      <c r="G51" s="578"/>
      <c r="H51" s="33"/>
      <c r="I51" s="126" t="s">
        <v>203</v>
      </c>
      <c r="J51" s="597"/>
      <c r="K51" s="598"/>
      <c r="L51" s="599"/>
      <c r="Q51" s="65" t="s">
        <v>917</v>
      </c>
    </row>
    <row r="52" spans="2:17" s="1" customFormat="1" ht="39" customHeight="1" x14ac:dyDescent="0.25">
      <c r="B52" s="587"/>
      <c r="C52" s="591"/>
      <c r="D52" s="592"/>
      <c r="E52" s="592"/>
      <c r="F52" s="593"/>
      <c r="G52" s="579"/>
      <c r="H52" s="33"/>
      <c r="I52" s="127" t="s">
        <v>204</v>
      </c>
      <c r="J52" s="603"/>
      <c r="K52" s="604"/>
      <c r="L52" s="605"/>
      <c r="Q52" s="65"/>
    </row>
    <row r="53" spans="2:17" s="1" customFormat="1" ht="39" customHeight="1" x14ac:dyDescent="0.25">
      <c r="B53" s="586" t="s">
        <v>63</v>
      </c>
      <c r="C53" s="588" t="s">
        <v>74</v>
      </c>
      <c r="D53" s="589"/>
      <c r="E53" s="589"/>
      <c r="F53" s="590"/>
      <c r="G53" s="578"/>
      <c r="H53" s="33"/>
      <c r="I53" s="126" t="s">
        <v>207</v>
      </c>
      <c r="J53" s="597"/>
      <c r="K53" s="598"/>
      <c r="L53" s="599"/>
      <c r="Q53" s="65" t="s">
        <v>917</v>
      </c>
    </row>
    <row r="54" spans="2:17" s="1" customFormat="1" ht="39" customHeight="1" x14ac:dyDescent="0.25">
      <c r="B54" s="614"/>
      <c r="C54" s="629"/>
      <c r="D54" s="630"/>
      <c r="E54" s="630"/>
      <c r="F54" s="631"/>
      <c r="G54" s="639"/>
      <c r="H54" s="33"/>
      <c r="I54" s="126" t="s">
        <v>208</v>
      </c>
      <c r="J54" s="600"/>
      <c r="K54" s="601"/>
      <c r="L54" s="602"/>
      <c r="Q54" s="65"/>
    </row>
    <row r="55" spans="2:17" s="1" customFormat="1" ht="39" customHeight="1" x14ac:dyDescent="0.25">
      <c r="B55" s="614"/>
      <c r="C55" s="629"/>
      <c r="D55" s="630"/>
      <c r="E55" s="630"/>
      <c r="F55" s="631"/>
      <c r="G55" s="639"/>
      <c r="H55" s="33"/>
      <c r="I55" s="126" t="s">
        <v>206</v>
      </c>
      <c r="J55" s="600"/>
      <c r="K55" s="601"/>
      <c r="L55" s="602"/>
      <c r="Q55" s="65"/>
    </row>
    <row r="56" spans="2:17" s="1" customFormat="1" ht="39" customHeight="1" x14ac:dyDescent="0.25">
      <c r="B56" s="587"/>
      <c r="C56" s="591"/>
      <c r="D56" s="592"/>
      <c r="E56" s="592"/>
      <c r="F56" s="593"/>
      <c r="G56" s="579"/>
      <c r="H56" s="33"/>
      <c r="I56" s="127" t="s">
        <v>205</v>
      </c>
      <c r="J56" s="603"/>
      <c r="K56" s="604"/>
      <c r="L56" s="605"/>
      <c r="Q56" s="65"/>
    </row>
    <row r="57" spans="2:17" s="1" customFormat="1" ht="39" customHeight="1" x14ac:dyDescent="0.25">
      <c r="B57" s="586" t="s">
        <v>63</v>
      </c>
      <c r="C57" s="588" t="s">
        <v>75</v>
      </c>
      <c r="D57" s="589"/>
      <c r="E57" s="589"/>
      <c r="F57" s="590"/>
      <c r="G57" s="578"/>
      <c r="H57" s="33"/>
      <c r="I57" s="126" t="s">
        <v>209</v>
      </c>
      <c r="J57" s="597"/>
      <c r="K57" s="598"/>
      <c r="L57" s="599"/>
      <c r="Q57" s="65" t="s">
        <v>917</v>
      </c>
    </row>
    <row r="58" spans="2:17" s="1" customFormat="1" ht="39" customHeight="1" x14ac:dyDescent="0.25">
      <c r="B58" s="587"/>
      <c r="C58" s="591"/>
      <c r="D58" s="592"/>
      <c r="E58" s="592"/>
      <c r="F58" s="593"/>
      <c r="G58" s="579"/>
      <c r="H58" s="33"/>
      <c r="I58" s="127" t="s">
        <v>210</v>
      </c>
      <c r="J58" s="603"/>
      <c r="K58" s="604"/>
      <c r="L58" s="605"/>
      <c r="Q58" s="65"/>
    </row>
    <row r="59" spans="2:17" s="1" customFormat="1" ht="20.25" customHeight="1" x14ac:dyDescent="0.25">
      <c r="B59" s="721" t="s">
        <v>76</v>
      </c>
      <c r="C59" s="722"/>
      <c r="D59" s="722"/>
      <c r="E59" s="722"/>
      <c r="F59" s="722"/>
      <c r="G59" s="703"/>
      <c r="H59" s="703"/>
      <c r="I59" s="703"/>
      <c r="J59" s="703"/>
      <c r="K59" s="703"/>
      <c r="L59" s="704"/>
      <c r="Q59" s="65"/>
    </row>
    <row r="60" spans="2:17" s="1" customFormat="1" ht="39" customHeight="1" x14ac:dyDescent="0.25">
      <c r="B60" s="586" t="s">
        <v>77</v>
      </c>
      <c r="C60" s="736" t="s">
        <v>515</v>
      </c>
      <c r="D60" s="737"/>
      <c r="E60" s="737"/>
      <c r="F60" s="738"/>
      <c r="G60" s="584"/>
      <c r="H60" s="33"/>
      <c r="I60" s="128" t="s">
        <v>214</v>
      </c>
      <c r="J60" s="671"/>
      <c r="K60" s="672"/>
      <c r="L60" s="673"/>
      <c r="Q60" s="65" t="s">
        <v>920</v>
      </c>
    </row>
    <row r="61" spans="2:17" s="1" customFormat="1" ht="39" customHeight="1" x14ac:dyDescent="0.25">
      <c r="B61" s="614"/>
      <c r="C61" s="753"/>
      <c r="D61" s="754"/>
      <c r="E61" s="754"/>
      <c r="F61" s="755"/>
      <c r="G61" s="680"/>
      <c r="H61" s="33"/>
      <c r="I61" s="129" t="s">
        <v>1005</v>
      </c>
      <c r="J61" s="674"/>
      <c r="K61" s="675"/>
      <c r="L61" s="676"/>
      <c r="Q61" s="65"/>
    </row>
    <row r="62" spans="2:17" s="1" customFormat="1" ht="39" customHeight="1" x14ac:dyDescent="0.25">
      <c r="B62" s="614"/>
      <c r="C62" s="753"/>
      <c r="D62" s="754"/>
      <c r="E62" s="754"/>
      <c r="F62" s="755"/>
      <c r="G62" s="680"/>
      <c r="H62" s="33"/>
      <c r="I62" s="129" t="s">
        <v>213</v>
      </c>
      <c r="J62" s="674"/>
      <c r="K62" s="675"/>
      <c r="L62" s="676"/>
      <c r="Q62" s="65"/>
    </row>
    <row r="63" spans="2:17" s="1" customFormat="1" ht="39" customHeight="1" x14ac:dyDescent="0.25">
      <c r="B63" s="614"/>
      <c r="C63" s="753"/>
      <c r="D63" s="754"/>
      <c r="E63" s="754"/>
      <c r="F63" s="755"/>
      <c r="G63" s="680"/>
      <c r="H63" s="33"/>
      <c r="I63" s="129" t="s">
        <v>1004</v>
      </c>
      <c r="J63" s="674"/>
      <c r="K63" s="675"/>
      <c r="L63" s="676"/>
      <c r="Q63" s="65"/>
    </row>
    <row r="64" spans="2:17" s="1" customFormat="1" ht="39" customHeight="1" x14ac:dyDescent="0.25">
      <c r="B64" s="614"/>
      <c r="C64" s="753"/>
      <c r="D64" s="754"/>
      <c r="E64" s="754"/>
      <c r="F64" s="755"/>
      <c r="G64" s="680"/>
      <c r="H64" s="33"/>
      <c r="I64" s="129" t="s">
        <v>212</v>
      </c>
      <c r="J64" s="674"/>
      <c r="K64" s="675"/>
      <c r="L64" s="676"/>
      <c r="Q64" s="65"/>
    </row>
    <row r="65" spans="2:17" s="1" customFormat="1" ht="39" customHeight="1" x14ac:dyDescent="0.25">
      <c r="B65" s="614"/>
      <c r="C65" s="623"/>
      <c r="D65" s="624"/>
      <c r="E65" s="624"/>
      <c r="F65" s="625"/>
      <c r="G65" s="680"/>
      <c r="H65" s="33"/>
      <c r="I65" s="129" t="s">
        <v>1003</v>
      </c>
      <c r="J65" s="674"/>
      <c r="K65" s="675"/>
      <c r="L65" s="676"/>
      <c r="Q65" s="65"/>
    </row>
    <row r="66" spans="2:17" s="1" customFormat="1" ht="57.75" customHeight="1" x14ac:dyDescent="0.25">
      <c r="B66" s="587"/>
      <c r="C66" s="759" t="s">
        <v>979</v>
      </c>
      <c r="D66" s="760"/>
      <c r="E66" s="760"/>
      <c r="F66" s="761"/>
      <c r="G66" s="680"/>
      <c r="H66" s="33"/>
      <c r="I66" s="130" t="s">
        <v>211</v>
      </c>
      <c r="J66" s="677"/>
      <c r="K66" s="678"/>
      <c r="L66" s="679"/>
      <c r="Q66" s="65"/>
    </row>
    <row r="67" spans="2:17" s="1" customFormat="1" ht="39" customHeight="1" x14ac:dyDescent="0.25">
      <c r="B67" s="28" t="s">
        <v>77</v>
      </c>
      <c r="C67" s="626" t="s">
        <v>78</v>
      </c>
      <c r="D67" s="627"/>
      <c r="E67" s="627"/>
      <c r="F67" s="628"/>
      <c r="G67" s="35"/>
      <c r="H67" s="33"/>
      <c r="I67" s="199"/>
      <c r="J67" s="606"/>
      <c r="K67" s="607"/>
      <c r="L67" s="608"/>
      <c r="Q67" s="65" t="s">
        <v>920</v>
      </c>
    </row>
    <row r="68" spans="2:17" s="1" customFormat="1" ht="39" customHeight="1" x14ac:dyDescent="0.25">
      <c r="B68" s="157" t="s">
        <v>77</v>
      </c>
      <c r="C68" s="623" t="s">
        <v>79</v>
      </c>
      <c r="D68" s="624"/>
      <c r="E68" s="624"/>
      <c r="F68" s="625"/>
      <c r="G68" s="35"/>
      <c r="H68" s="33"/>
      <c r="I68" s="41"/>
      <c r="J68" s="606"/>
      <c r="K68" s="607"/>
      <c r="L68" s="608"/>
      <c r="Q68" s="65" t="s">
        <v>920</v>
      </c>
    </row>
    <row r="69" spans="2:17" s="1" customFormat="1" ht="39" customHeight="1" x14ac:dyDescent="0.25">
      <c r="B69" s="157" t="s">
        <v>77</v>
      </c>
      <c r="C69" s="623" t="s">
        <v>80</v>
      </c>
      <c r="D69" s="624"/>
      <c r="E69" s="624"/>
      <c r="F69" s="625"/>
      <c r="G69" s="35"/>
      <c r="H69" s="33"/>
      <c r="I69" s="41"/>
      <c r="J69" s="606"/>
      <c r="K69" s="607"/>
      <c r="L69" s="608"/>
      <c r="Q69" s="65" t="s">
        <v>920</v>
      </c>
    </row>
    <row r="70" spans="2:17" s="1" customFormat="1" ht="39" customHeight="1" x14ac:dyDescent="0.25">
      <c r="B70" s="157" t="s">
        <v>77</v>
      </c>
      <c r="C70" s="623" t="s">
        <v>81</v>
      </c>
      <c r="D70" s="624"/>
      <c r="E70" s="624"/>
      <c r="F70" s="625"/>
      <c r="G70" s="35"/>
      <c r="H70" s="33"/>
      <c r="I70" s="41"/>
      <c r="J70" s="606"/>
      <c r="K70" s="607"/>
      <c r="L70" s="608"/>
      <c r="Q70" s="65" t="s">
        <v>920</v>
      </c>
    </row>
    <row r="71" spans="2:17" s="1" customFormat="1" ht="39" customHeight="1" x14ac:dyDescent="0.25">
      <c r="B71" s="157" t="s">
        <v>77</v>
      </c>
      <c r="C71" s="623" t="s">
        <v>82</v>
      </c>
      <c r="D71" s="624"/>
      <c r="E71" s="624"/>
      <c r="F71" s="625"/>
      <c r="G71" s="35"/>
      <c r="H71" s="33"/>
      <c r="I71" s="41"/>
      <c r="J71" s="606"/>
      <c r="K71" s="607"/>
      <c r="L71" s="608"/>
      <c r="Q71" s="65" t="s">
        <v>920</v>
      </c>
    </row>
    <row r="72" spans="2:17" s="1" customFormat="1" ht="39" customHeight="1" x14ac:dyDescent="0.25">
      <c r="B72" s="157" t="s">
        <v>77</v>
      </c>
      <c r="C72" s="626" t="s">
        <v>83</v>
      </c>
      <c r="D72" s="627"/>
      <c r="E72" s="627"/>
      <c r="F72" s="628"/>
      <c r="G72" s="35"/>
      <c r="H72" s="33"/>
      <c r="I72" s="41"/>
      <c r="J72" s="606"/>
      <c r="K72" s="607"/>
      <c r="L72" s="608"/>
      <c r="Q72" s="65" t="s">
        <v>920</v>
      </c>
    </row>
    <row r="73" spans="2:17" s="1" customFormat="1" ht="39" customHeight="1" x14ac:dyDescent="0.25">
      <c r="B73" s="157" t="s">
        <v>77</v>
      </c>
      <c r="C73" s="623" t="s">
        <v>84</v>
      </c>
      <c r="D73" s="624"/>
      <c r="E73" s="624"/>
      <c r="F73" s="625"/>
      <c r="G73" s="35"/>
      <c r="H73" s="33"/>
      <c r="I73" s="41"/>
      <c r="J73" s="606"/>
      <c r="K73" s="607"/>
      <c r="L73" s="608"/>
      <c r="Q73" s="65" t="s">
        <v>920</v>
      </c>
    </row>
    <row r="74" spans="2:17" s="1" customFormat="1" ht="39" customHeight="1" x14ac:dyDescent="0.25">
      <c r="B74" s="157" t="s">
        <v>77</v>
      </c>
      <c r="C74" s="623" t="s">
        <v>85</v>
      </c>
      <c r="D74" s="624"/>
      <c r="E74" s="624"/>
      <c r="F74" s="625"/>
      <c r="G74" s="35"/>
      <c r="H74" s="33"/>
      <c r="I74" s="41"/>
      <c r="J74" s="606"/>
      <c r="K74" s="607"/>
      <c r="L74" s="608"/>
      <c r="Q74" s="65" t="s">
        <v>920</v>
      </c>
    </row>
    <row r="75" spans="2:17" s="1" customFormat="1" ht="20.25" customHeight="1" x14ac:dyDescent="0.25">
      <c r="B75" s="718" t="s">
        <v>471</v>
      </c>
      <c r="C75" s="689"/>
      <c r="D75" s="689"/>
      <c r="E75" s="689"/>
      <c r="F75" s="689"/>
      <c r="G75" s="689"/>
      <c r="H75" s="689"/>
      <c r="I75" s="689"/>
      <c r="J75" s="689"/>
      <c r="K75" s="689"/>
      <c r="L75" s="690"/>
      <c r="Q75" s="65"/>
    </row>
    <row r="76" spans="2:17" s="1" customFormat="1" ht="71.25" customHeight="1" x14ac:dyDescent="0.25">
      <c r="B76" s="586" t="s">
        <v>86</v>
      </c>
      <c r="C76" s="588" t="s">
        <v>87</v>
      </c>
      <c r="D76" s="589"/>
      <c r="E76" s="589"/>
      <c r="F76" s="590"/>
      <c r="G76" s="584"/>
      <c r="H76" s="762" t="s">
        <v>470</v>
      </c>
      <c r="I76" s="763"/>
      <c r="J76" s="597"/>
      <c r="K76" s="598"/>
      <c r="L76" s="599"/>
      <c r="Q76" s="65" t="s">
        <v>1044</v>
      </c>
    </row>
    <row r="77" spans="2:17" s="1" customFormat="1" ht="33" customHeight="1" x14ac:dyDescent="0.25">
      <c r="B77" s="614"/>
      <c r="C77" s="629"/>
      <c r="D77" s="630"/>
      <c r="E77" s="630"/>
      <c r="F77" s="631"/>
      <c r="G77" s="680"/>
      <c r="H77" s="33"/>
      <c r="I77" s="166" t="s">
        <v>275</v>
      </c>
      <c r="J77" s="600"/>
      <c r="K77" s="601"/>
      <c r="L77" s="602"/>
      <c r="Q77" s="65"/>
    </row>
    <row r="78" spans="2:17" s="1" customFormat="1" ht="33" customHeight="1" x14ac:dyDescent="0.25">
      <c r="B78" s="614"/>
      <c r="C78" s="629"/>
      <c r="D78" s="630"/>
      <c r="E78" s="630"/>
      <c r="F78" s="631"/>
      <c r="G78" s="680"/>
      <c r="H78" s="33"/>
      <c r="I78" s="44" t="s">
        <v>469</v>
      </c>
      <c r="J78" s="600"/>
      <c r="K78" s="601"/>
      <c r="L78" s="602"/>
      <c r="Q78" s="65"/>
    </row>
    <row r="79" spans="2:17" s="1" customFormat="1" ht="33" customHeight="1" x14ac:dyDescent="0.25">
      <c r="B79" s="614"/>
      <c r="C79" s="629"/>
      <c r="D79" s="630"/>
      <c r="E79" s="630"/>
      <c r="F79" s="631"/>
      <c r="G79" s="680"/>
      <c r="H79" s="33"/>
      <c r="I79" s="44" t="s">
        <v>468</v>
      </c>
      <c r="J79" s="600"/>
      <c r="K79" s="601"/>
      <c r="L79" s="602"/>
      <c r="Q79" s="65"/>
    </row>
    <row r="80" spans="2:17" s="1" customFormat="1" ht="33" customHeight="1" x14ac:dyDescent="0.25">
      <c r="B80" s="614"/>
      <c r="C80" s="629"/>
      <c r="D80" s="630"/>
      <c r="E80" s="630"/>
      <c r="F80" s="631"/>
      <c r="G80" s="680"/>
      <c r="H80" s="33"/>
      <c r="I80" s="46" t="s">
        <v>884</v>
      </c>
      <c r="J80" s="600"/>
      <c r="K80" s="601"/>
      <c r="L80" s="602"/>
      <c r="Q80" s="65"/>
    </row>
    <row r="81" spans="2:17" s="1" customFormat="1" ht="33" customHeight="1" x14ac:dyDescent="0.25">
      <c r="B81" s="614"/>
      <c r="C81" s="629"/>
      <c r="D81" s="630"/>
      <c r="E81" s="630"/>
      <c r="F81" s="631"/>
      <c r="G81" s="680"/>
      <c r="H81" s="33"/>
      <c r="I81" s="44" t="s">
        <v>276</v>
      </c>
      <c r="J81" s="600"/>
      <c r="K81" s="601"/>
      <c r="L81" s="602"/>
      <c r="Q81" s="65"/>
    </row>
    <row r="82" spans="2:17" s="1" customFormat="1" ht="33" customHeight="1" x14ac:dyDescent="0.25">
      <c r="B82" s="587"/>
      <c r="C82" s="591"/>
      <c r="D82" s="592"/>
      <c r="E82" s="592"/>
      <c r="F82" s="593"/>
      <c r="G82" s="585"/>
      <c r="H82" s="160"/>
      <c r="I82" s="167" t="s">
        <v>64</v>
      </c>
      <c r="J82" s="603"/>
      <c r="K82" s="604"/>
      <c r="L82" s="605"/>
      <c r="Q82" s="65"/>
    </row>
    <row r="83" spans="2:17" s="1" customFormat="1" ht="20.25" customHeight="1" x14ac:dyDescent="0.25">
      <c r="B83" s="640" t="s">
        <v>501</v>
      </c>
      <c r="C83" s="641"/>
      <c r="D83" s="641"/>
      <c r="E83" s="641"/>
      <c r="F83" s="641"/>
      <c r="G83" s="641"/>
      <c r="H83" s="641"/>
      <c r="I83" s="641"/>
      <c r="J83" s="641"/>
      <c r="K83" s="641"/>
      <c r="L83" s="642"/>
      <c r="Q83" s="65"/>
    </row>
    <row r="84" spans="2:17" s="1" customFormat="1" ht="39" customHeight="1" x14ac:dyDescent="0.25">
      <c r="B84" s="664" t="s">
        <v>88</v>
      </c>
      <c r="C84" s="665"/>
      <c r="D84" s="665"/>
      <c r="E84" s="665"/>
      <c r="F84" s="665"/>
      <c r="G84" s="665"/>
      <c r="H84" s="665"/>
      <c r="I84" s="665"/>
      <c r="J84" s="665"/>
      <c r="K84" s="665"/>
      <c r="L84" s="666"/>
      <c r="Q84" s="65"/>
    </row>
    <row r="85" spans="2:17" s="1" customFormat="1" ht="39" customHeight="1" x14ac:dyDescent="0.25">
      <c r="B85" s="586" t="s">
        <v>89</v>
      </c>
      <c r="C85" s="588" t="s">
        <v>942</v>
      </c>
      <c r="D85" s="589"/>
      <c r="E85" s="589"/>
      <c r="F85" s="590"/>
      <c r="G85" s="578"/>
      <c r="H85" s="33"/>
      <c r="I85" s="176" t="s">
        <v>216</v>
      </c>
      <c r="J85" s="597"/>
      <c r="K85" s="598"/>
      <c r="L85" s="599"/>
      <c r="Q85" s="65" t="s">
        <v>1045</v>
      </c>
    </row>
    <row r="86" spans="2:17" s="1" customFormat="1" ht="39" customHeight="1" x14ac:dyDescent="0.25">
      <c r="B86" s="614"/>
      <c r="C86" s="629"/>
      <c r="D86" s="630"/>
      <c r="E86" s="630"/>
      <c r="F86" s="631"/>
      <c r="G86" s="639"/>
      <c r="H86" s="33"/>
      <c r="I86" s="129" t="s">
        <v>1006</v>
      </c>
      <c r="J86" s="600"/>
      <c r="K86" s="601"/>
      <c r="L86" s="602"/>
      <c r="Q86" s="65"/>
    </row>
    <row r="87" spans="2:17" s="1" customFormat="1" ht="39" customHeight="1" x14ac:dyDescent="0.25">
      <c r="B87" s="614"/>
      <c r="C87" s="629"/>
      <c r="D87" s="630"/>
      <c r="E87" s="630"/>
      <c r="F87" s="631"/>
      <c r="G87" s="639"/>
      <c r="H87" s="33"/>
      <c r="I87" s="129" t="s">
        <v>215</v>
      </c>
      <c r="J87" s="600"/>
      <c r="K87" s="601"/>
      <c r="L87" s="602"/>
      <c r="Q87" s="65"/>
    </row>
    <row r="88" spans="2:17" s="1" customFormat="1" ht="162.75" customHeight="1" x14ac:dyDescent="0.25">
      <c r="B88" s="614"/>
      <c r="C88" s="629"/>
      <c r="D88" s="630"/>
      <c r="E88" s="630"/>
      <c r="F88" s="631"/>
      <c r="G88" s="639"/>
      <c r="H88" s="33"/>
      <c r="I88" s="126" t="s">
        <v>1007</v>
      </c>
      <c r="J88" s="600"/>
      <c r="K88" s="601"/>
      <c r="L88" s="602"/>
      <c r="Q88" s="65"/>
    </row>
    <row r="89" spans="2:17" s="1" customFormat="1" ht="39" customHeight="1" x14ac:dyDescent="0.25">
      <c r="B89" s="586" t="s">
        <v>90</v>
      </c>
      <c r="C89" s="588" t="s">
        <v>941</v>
      </c>
      <c r="D89" s="589"/>
      <c r="E89" s="589"/>
      <c r="F89" s="590"/>
      <c r="G89" s="594"/>
      <c r="H89" s="33"/>
      <c r="I89" s="176" t="s">
        <v>219</v>
      </c>
      <c r="J89" s="597"/>
      <c r="K89" s="598"/>
      <c r="L89" s="599"/>
      <c r="Q89" s="65" t="s">
        <v>1046</v>
      </c>
    </row>
    <row r="90" spans="2:17" s="1" customFormat="1" ht="39" customHeight="1" x14ac:dyDescent="0.25">
      <c r="B90" s="614"/>
      <c r="C90" s="629"/>
      <c r="D90" s="630"/>
      <c r="E90" s="630"/>
      <c r="F90" s="631"/>
      <c r="G90" s="595"/>
      <c r="H90" s="33"/>
      <c r="I90" s="176" t="s">
        <v>218</v>
      </c>
      <c r="J90" s="600"/>
      <c r="K90" s="601"/>
      <c r="L90" s="602"/>
      <c r="Q90" s="65"/>
    </row>
    <row r="91" spans="2:17" s="1" customFormat="1" ht="68.25" customHeight="1" x14ac:dyDescent="0.25">
      <c r="B91" s="587"/>
      <c r="C91" s="591"/>
      <c r="D91" s="592"/>
      <c r="E91" s="592"/>
      <c r="F91" s="593"/>
      <c r="G91" s="596"/>
      <c r="H91" s="33"/>
      <c r="I91" s="177" t="s">
        <v>1091</v>
      </c>
      <c r="J91" s="603"/>
      <c r="K91" s="604"/>
      <c r="L91" s="605"/>
      <c r="Q91" s="65"/>
    </row>
    <row r="92" spans="2:17" s="1" customFormat="1" ht="39" customHeight="1" x14ac:dyDescent="0.25">
      <c r="B92" s="586" t="s">
        <v>91</v>
      </c>
      <c r="C92" s="588" t="s">
        <v>92</v>
      </c>
      <c r="D92" s="589"/>
      <c r="E92" s="589"/>
      <c r="F92" s="590"/>
      <c r="G92" s="594"/>
      <c r="H92" s="33"/>
      <c r="I92" s="126" t="s">
        <v>222</v>
      </c>
      <c r="J92" s="597"/>
      <c r="K92" s="598"/>
      <c r="L92" s="599"/>
      <c r="Q92" s="65" t="s">
        <v>1047</v>
      </c>
    </row>
    <row r="93" spans="2:17" s="1" customFormat="1" ht="39" customHeight="1" x14ac:dyDescent="0.25">
      <c r="B93" s="614"/>
      <c r="C93" s="629"/>
      <c r="D93" s="630"/>
      <c r="E93" s="630"/>
      <c r="F93" s="631"/>
      <c r="G93" s="595"/>
      <c r="H93" s="33"/>
      <c r="I93" s="126" t="s">
        <v>221</v>
      </c>
      <c r="J93" s="600"/>
      <c r="K93" s="601"/>
      <c r="L93" s="602"/>
      <c r="Q93" s="65"/>
    </row>
    <row r="94" spans="2:17" s="1" customFormat="1" ht="39" customHeight="1" x14ac:dyDescent="0.25">
      <c r="B94" s="587"/>
      <c r="C94" s="591"/>
      <c r="D94" s="592"/>
      <c r="E94" s="592"/>
      <c r="F94" s="593"/>
      <c r="G94" s="596"/>
      <c r="H94" s="33"/>
      <c r="I94" s="130" t="s">
        <v>220</v>
      </c>
      <c r="J94" s="603"/>
      <c r="K94" s="604"/>
      <c r="L94" s="605"/>
      <c r="Q94" s="65"/>
    </row>
    <row r="95" spans="2:17" s="1" customFormat="1" ht="48.75" customHeight="1" x14ac:dyDescent="0.25">
      <c r="B95" s="36" t="s">
        <v>93</v>
      </c>
      <c r="C95" s="575" t="s">
        <v>516</v>
      </c>
      <c r="D95" s="576"/>
      <c r="E95" s="576"/>
      <c r="F95" s="577"/>
      <c r="G95" s="29"/>
      <c r="H95" s="33"/>
      <c r="I95" s="126" t="s">
        <v>223</v>
      </c>
      <c r="J95" s="606"/>
      <c r="K95" s="607"/>
      <c r="L95" s="608"/>
      <c r="Q95" s="65" t="s">
        <v>1048</v>
      </c>
    </row>
    <row r="96" spans="2:17" s="1" customFormat="1" ht="39" customHeight="1" x14ac:dyDescent="0.25">
      <c r="B96" s="586" t="s">
        <v>94</v>
      </c>
      <c r="C96" s="588" t="s">
        <v>95</v>
      </c>
      <c r="D96" s="589"/>
      <c r="E96" s="589"/>
      <c r="F96" s="590"/>
      <c r="G96" s="578"/>
      <c r="H96" s="33"/>
      <c r="I96" s="176" t="s">
        <v>225</v>
      </c>
      <c r="J96" s="597"/>
      <c r="K96" s="598"/>
      <c r="L96" s="599"/>
      <c r="Q96" s="65" t="s">
        <v>1049</v>
      </c>
    </row>
    <row r="97" spans="2:17" s="1" customFormat="1" ht="39" customHeight="1" x14ac:dyDescent="0.25">
      <c r="B97" s="587"/>
      <c r="C97" s="591"/>
      <c r="D97" s="592"/>
      <c r="E97" s="592"/>
      <c r="F97" s="593"/>
      <c r="G97" s="579"/>
      <c r="H97" s="33"/>
      <c r="I97" s="178" t="s">
        <v>226</v>
      </c>
      <c r="J97" s="603"/>
      <c r="K97" s="604"/>
      <c r="L97" s="605"/>
      <c r="Q97" s="65"/>
    </row>
    <row r="98" spans="2:17" s="47" customFormat="1" ht="41.25" customHeight="1" x14ac:dyDescent="0.25">
      <c r="B98" s="636" t="s">
        <v>96</v>
      </c>
      <c r="C98" s="588" t="s">
        <v>943</v>
      </c>
      <c r="D98" s="589"/>
      <c r="E98" s="589"/>
      <c r="F98" s="590"/>
      <c r="G98" s="578"/>
      <c r="H98" s="33"/>
      <c r="I98" s="236" t="s">
        <v>1092</v>
      </c>
      <c r="J98" s="597"/>
      <c r="K98" s="598"/>
      <c r="L98" s="599"/>
      <c r="Q98" s="242" t="s">
        <v>1050</v>
      </c>
    </row>
    <row r="99" spans="2:17" s="47" customFormat="1" ht="82.5" customHeight="1" x14ac:dyDescent="0.25">
      <c r="B99" s="637"/>
      <c r="C99" s="629"/>
      <c r="D99" s="630"/>
      <c r="E99" s="630"/>
      <c r="F99" s="631"/>
      <c r="G99" s="639"/>
      <c r="H99" s="33"/>
      <c r="I99" s="283" t="s">
        <v>217</v>
      </c>
      <c r="J99" s="600"/>
      <c r="K99" s="601"/>
      <c r="L99" s="602"/>
      <c r="Q99" s="242"/>
    </row>
    <row r="100" spans="2:17" s="47" customFormat="1" ht="236.25" customHeight="1" x14ac:dyDescent="0.25">
      <c r="B100" s="638"/>
      <c r="C100" s="591"/>
      <c r="D100" s="592"/>
      <c r="E100" s="592"/>
      <c r="F100" s="593"/>
      <c r="G100" s="579"/>
      <c r="H100" s="33"/>
      <c r="I100" s="283" t="s">
        <v>999</v>
      </c>
      <c r="J100" s="603"/>
      <c r="K100" s="604"/>
      <c r="L100" s="605"/>
      <c r="Q100" s="242"/>
    </row>
    <row r="101" spans="2:17" s="47" customFormat="1" ht="56.25" customHeight="1" x14ac:dyDescent="0.25">
      <c r="B101" s="36" t="s">
        <v>944</v>
      </c>
      <c r="C101" s="575" t="s">
        <v>517</v>
      </c>
      <c r="D101" s="576"/>
      <c r="E101" s="576"/>
      <c r="F101" s="577"/>
      <c r="G101" s="42"/>
      <c r="H101" s="33"/>
      <c r="I101" s="45" t="s">
        <v>224</v>
      </c>
      <c r="J101" s="606"/>
      <c r="K101" s="607"/>
      <c r="L101" s="608"/>
      <c r="Q101" s="242" t="s">
        <v>1051</v>
      </c>
    </row>
    <row r="102" spans="2:17" s="1" customFormat="1" ht="20.25" customHeight="1" x14ac:dyDescent="0.25">
      <c r="B102" s="632" t="s">
        <v>498</v>
      </c>
      <c r="C102" s="633"/>
      <c r="D102" s="633"/>
      <c r="E102" s="633"/>
      <c r="F102" s="633"/>
      <c r="G102" s="634"/>
      <c r="H102" s="634"/>
      <c r="I102" s="634"/>
      <c r="J102" s="634"/>
      <c r="K102" s="634"/>
      <c r="L102" s="635"/>
      <c r="Q102" s="65"/>
    </row>
    <row r="103" spans="2:17" s="16" customFormat="1" ht="33" customHeight="1" x14ac:dyDescent="0.25">
      <c r="B103" s="36" t="s">
        <v>98</v>
      </c>
      <c r="C103" s="575" t="s">
        <v>479</v>
      </c>
      <c r="D103" s="576"/>
      <c r="E103" s="576"/>
      <c r="F103" s="577"/>
      <c r="G103" s="161"/>
      <c r="H103" s="646" t="s">
        <v>476</v>
      </c>
      <c r="I103" s="647"/>
      <c r="J103" s="650"/>
      <c r="K103" s="651"/>
      <c r="L103" s="652"/>
      <c r="Q103" s="243" t="s">
        <v>1052</v>
      </c>
    </row>
    <row r="104" spans="2:17" s="1" customFormat="1" ht="37.5" customHeight="1" x14ac:dyDescent="0.25">
      <c r="B104" s="36" t="s">
        <v>99</v>
      </c>
      <c r="C104" s="575" t="s">
        <v>472</v>
      </c>
      <c r="D104" s="576"/>
      <c r="E104" s="576"/>
      <c r="F104" s="577"/>
      <c r="G104" s="29"/>
      <c r="H104" s="648" t="s">
        <v>475</v>
      </c>
      <c r="I104" s="649"/>
      <c r="J104" s="606"/>
      <c r="K104" s="607"/>
      <c r="L104" s="608"/>
      <c r="Q104" s="65" t="s">
        <v>1053</v>
      </c>
    </row>
    <row r="105" spans="2:17" s="1" customFormat="1" ht="39" customHeight="1" x14ac:dyDescent="0.25">
      <c r="B105" s="36" t="s">
        <v>100</v>
      </c>
      <c r="C105" s="575" t="s">
        <v>101</v>
      </c>
      <c r="D105" s="576"/>
      <c r="E105" s="576"/>
      <c r="F105" s="577"/>
      <c r="G105" s="29"/>
      <c r="H105" s="33"/>
      <c r="I105" s="126" t="s">
        <v>227</v>
      </c>
      <c r="J105" s="606"/>
      <c r="K105" s="607"/>
      <c r="L105" s="608"/>
      <c r="Q105" s="65" t="s">
        <v>1054</v>
      </c>
    </row>
    <row r="106" spans="2:17" s="1" customFormat="1" ht="33" customHeight="1" x14ac:dyDescent="0.25">
      <c r="B106" s="36" t="s">
        <v>102</v>
      </c>
      <c r="C106" s="575" t="s">
        <v>473</v>
      </c>
      <c r="D106" s="576"/>
      <c r="E106" s="576"/>
      <c r="F106" s="577"/>
      <c r="G106" s="29"/>
      <c r="H106" s="33"/>
      <c r="I106" s="126" t="s">
        <v>474</v>
      </c>
      <c r="J106" s="606"/>
      <c r="K106" s="607"/>
      <c r="L106" s="608"/>
      <c r="Q106" s="65" t="s">
        <v>1055</v>
      </c>
    </row>
    <row r="107" spans="2:17" s="1" customFormat="1" ht="48.75" customHeight="1" x14ac:dyDescent="0.25">
      <c r="B107" s="36" t="s">
        <v>103</v>
      </c>
      <c r="C107" s="575" t="s">
        <v>518</v>
      </c>
      <c r="D107" s="576"/>
      <c r="E107" s="576"/>
      <c r="F107" s="577"/>
      <c r="G107" s="29"/>
      <c r="H107" s="646" t="s">
        <v>477</v>
      </c>
      <c r="I107" s="647"/>
      <c r="J107" s="606"/>
      <c r="K107" s="607"/>
      <c r="L107" s="608"/>
      <c r="Q107" s="65" t="s">
        <v>1056</v>
      </c>
    </row>
    <row r="108" spans="2:17" s="1" customFormat="1" ht="63" customHeight="1" x14ac:dyDescent="0.25">
      <c r="B108" s="36" t="s">
        <v>104</v>
      </c>
      <c r="C108" s="575" t="s">
        <v>519</v>
      </c>
      <c r="D108" s="576"/>
      <c r="E108" s="576"/>
      <c r="F108" s="577"/>
      <c r="G108" s="158"/>
      <c r="H108" s="33"/>
      <c r="I108" s="126" t="s">
        <v>478</v>
      </c>
      <c r="J108" s="597"/>
      <c r="K108" s="598"/>
      <c r="L108" s="599"/>
      <c r="Q108" s="65" t="s">
        <v>1057</v>
      </c>
    </row>
    <row r="109" spans="2:17" s="1" customFormat="1" ht="20.25" customHeight="1" x14ac:dyDescent="0.25">
      <c r="B109" s="640" t="s">
        <v>502</v>
      </c>
      <c r="C109" s="641"/>
      <c r="D109" s="641"/>
      <c r="E109" s="641"/>
      <c r="F109" s="641"/>
      <c r="G109" s="641"/>
      <c r="H109" s="641"/>
      <c r="I109" s="641"/>
      <c r="J109" s="641"/>
      <c r="K109" s="641"/>
      <c r="L109" s="642"/>
      <c r="Q109" s="65"/>
    </row>
    <row r="110" spans="2:17" s="1" customFormat="1" ht="35.25" customHeight="1" x14ac:dyDescent="0.25">
      <c r="B110" s="643" t="s">
        <v>500</v>
      </c>
      <c r="C110" s="644"/>
      <c r="D110" s="644"/>
      <c r="E110" s="644"/>
      <c r="F110" s="644"/>
      <c r="G110" s="644"/>
      <c r="H110" s="644"/>
      <c r="I110" s="644"/>
      <c r="J110" s="644"/>
      <c r="K110" s="644"/>
      <c r="L110" s="645"/>
      <c r="Q110" s="65"/>
    </row>
    <row r="111" spans="2:17" s="1" customFormat="1" ht="33" customHeight="1" x14ac:dyDescent="0.25">
      <c r="B111" s="586" t="s">
        <v>105</v>
      </c>
      <c r="C111" s="588" t="s">
        <v>520</v>
      </c>
      <c r="D111" s="589"/>
      <c r="E111" s="589"/>
      <c r="F111" s="590"/>
      <c r="G111" s="578"/>
      <c r="H111" s="33"/>
      <c r="I111" s="125" t="s">
        <v>229</v>
      </c>
      <c r="J111" s="597"/>
      <c r="K111" s="598"/>
      <c r="L111" s="599"/>
      <c r="Q111" s="65" t="s">
        <v>1058</v>
      </c>
    </row>
    <row r="112" spans="2:17" s="1" customFormat="1" ht="33" customHeight="1" x14ac:dyDescent="0.25">
      <c r="B112" s="614"/>
      <c r="C112" s="591"/>
      <c r="D112" s="592"/>
      <c r="E112" s="592"/>
      <c r="F112" s="593"/>
      <c r="G112" s="579"/>
      <c r="H112" s="33"/>
      <c r="I112" s="130" t="s">
        <v>228</v>
      </c>
      <c r="J112" s="603"/>
      <c r="K112" s="604"/>
      <c r="L112" s="605"/>
      <c r="Q112" s="65"/>
    </row>
    <row r="113" spans="2:17" s="1" customFormat="1" ht="33" customHeight="1" x14ac:dyDescent="0.25">
      <c r="B113" s="586" t="s">
        <v>106</v>
      </c>
      <c r="C113" s="588" t="s">
        <v>521</v>
      </c>
      <c r="D113" s="589"/>
      <c r="E113" s="589"/>
      <c r="F113" s="590"/>
      <c r="G113" s="578"/>
      <c r="H113" s="33"/>
      <c r="I113" s="162" t="s">
        <v>885</v>
      </c>
      <c r="J113" s="597"/>
      <c r="K113" s="598"/>
      <c r="L113" s="599"/>
      <c r="Q113" s="65" t="s">
        <v>1059</v>
      </c>
    </row>
    <row r="114" spans="2:17" s="1" customFormat="1" ht="48.75" customHeight="1" x14ac:dyDescent="0.25">
      <c r="B114" s="614"/>
      <c r="C114" s="591"/>
      <c r="D114" s="592"/>
      <c r="E114" s="592"/>
      <c r="F114" s="593"/>
      <c r="G114" s="579"/>
      <c r="H114" s="33"/>
      <c r="I114" s="288" t="s">
        <v>1008</v>
      </c>
      <c r="J114" s="603"/>
      <c r="K114" s="604"/>
      <c r="L114" s="605"/>
      <c r="Q114" s="65"/>
    </row>
    <row r="115" spans="2:17" s="1" customFormat="1" ht="52.5" customHeight="1" x14ac:dyDescent="0.25">
      <c r="B115" s="36" t="s">
        <v>107</v>
      </c>
      <c r="C115" s="575" t="s">
        <v>995</v>
      </c>
      <c r="D115" s="576"/>
      <c r="E115" s="576"/>
      <c r="F115" s="577"/>
      <c r="G115" s="189"/>
      <c r="H115" s="33"/>
      <c r="I115" s="293" t="s">
        <v>1009</v>
      </c>
      <c r="J115" s="606"/>
      <c r="K115" s="607"/>
      <c r="L115" s="608"/>
      <c r="Q115" s="65" t="s">
        <v>1060</v>
      </c>
    </row>
    <row r="116" spans="2:17" s="1" customFormat="1" ht="56.25" customHeight="1" x14ac:dyDescent="0.25">
      <c r="B116" s="36" t="s">
        <v>108</v>
      </c>
      <c r="C116" s="575" t="s">
        <v>522</v>
      </c>
      <c r="D116" s="576"/>
      <c r="E116" s="576"/>
      <c r="F116" s="577"/>
      <c r="G116" s="29"/>
      <c r="H116" s="33"/>
      <c r="I116" s="126" t="s">
        <v>230</v>
      </c>
      <c r="J116" s="606"/>
      <c r="K116" s="607"/>
      <c r="L116" s="608"/>
      <c r="Q116" s="65" t="s">
        <v>1061</v>
      </c>
    </row>
    <row r="117" spans="2:17" s="1" customFormat="1" ht="51" customHeight="1" x14ac:dyDescent="0.25">
      <c r="B117" s="586" t="s">
        <v>109</v>
      </c>
      <c r="C117" s="588" t="s">
        <v>523</v>
      </c>
      <c r="D117" s="589"/>
      <c r="E117" s="589"/>
      <c r="F117" s="590"/>
      <c r="G117" s="578"/>
      <c r="H117" s="33"/>
      <c r="I117" s="176" t="s">
        <v>232</v>
      </c>
      <c r="J117" s="597"/>
      <c r="K117" s="598"/>
      <c r="L117" s="599"/>
      <c r="Q117" s="65" t="s">
        <v>1062</v>
      </c>
    </row>
    <row r="118" spans="2:17" s="1" customFormat="1" ht="33" customHeight="1" x14ac:dyDescent="0.25">
      <c r="B118" s="614"/>
      <c r="C118" s="591"/>
      <c r="D118" s="592"/>
      <c r="E118" s="592"/>
      <c r="F118" s="593"/>
      <c r="G118" s="579"/>
      <c r="H118" s="33"/>
      <c r="I118" s="179" t="s">
        <v>231</v>
      </c>
      <c r="J118" s="603"/>
      <c r="K118" s="604"/>
      <c r="L118" s="605"/>
      <c r="Q118" s="65"/>
    </row>
    <row r="119" spans="2:17" s="1" customFormat="1" ht="84.75" customHeight="1" x14ac:dyDescent="0.25">
      <c r="B119" s="36" t="s">
        <v>110</v>
      </c>
      <c r="C119" s="575" t="s">
        <v>524</v>
      </c>
      <c r="D119" s="576"/>
      <c r="E119" s="576"/>
      <c r="F119" s="577"/>
      <c r="G119" s="29"/>
      <c r="H119" s="33"/>
      <c r="I119" s="126" t="s">
        <v>1010</v>
      </c>
      <c r="J119" s="606"/>
      <c r="K119" s="607"/>
      <c r="L119" s="608"/>
      <c r="Q119" s="65" t="s">
        <v>1063</v>
      </c>
    </row>
    <row r="120" spans="2:17" s="1" customFormat="1" ht="39.6" customHeight="1" x14ac:dyDescent="0.25">
      <c r="B120" s="586" t="s">
        <v>525</v>
      </c>
      <c r="C120" s="588" t="s">
        <v>526</v>
      </c>
      <c r="D120" s="589"/>
      <c r="E120" s="589"/>
      <c r="F120" s="590"/>
      <c r="G120" s="594"/>
      <c r="H120" s="33"/>
      <c r="I120" s="126" t="s">
        <v>242</v>
      </c>
      <c r="J120" s="597"/>
      <c r="K120" s="598"/>
      <c r="L120" s="599"/>
      <c r="Q120" s="65" t="s">
        <v>1064</v>
      </c>
    </row>
    <row r="121" spans="2:17" s="1" customFormat="1" ht="30" x14ac:dyDescent="0.25">
      <c r="B121" s="614"/>
      <c r="C121" s="629"/>
      <c r="D121" s="630"/>
      <c r="E121" s="630"/>
      <c r="F121" s="631"/>
      <c r="G121" s="595"/>
      <c r="H121" s="33"/>
      <c r="I121" s="126" t="s">
        <v>241</v>
      </c>
      <c r="J121" s="600"/>
      <c r="K121" s="601"/>
      <c r="L121" s="602"/>
      <c r="Q121" s="65"/>
    </row>
    <row r="122" spans="2:17" s="1" customFormat="1" ht="60" x14ac:dyDescent="0.25">
      <c r="B122" s="587"/>
      <c r="C122" s="591"/>
      <c r="D122" s="592"/>
      <c r="E122" s="592"/>
      <c r="F122" s="593"/>
      <c r="G122" s="596"/>
      <c r="H122" s="33"/>
      <c r="I122" s="126" t="s">
        <v>886</v>
      </c>
      <c r="J122" s="603"/>
      <c r="K122" s="604"/>
      <c r="L122" s="605"/>
      <c r="Q122" s="65"/>
    </row>
    <row r="123" spans="2:17" s="1" customFormat="1" ht="51" customHeight="1" x14ac:dyDescent="0.25">
      <c r="B123" s="36" t="s">
        <v>527</v>
      </c>
      <c r="C123" s="575" t="s">
        <v>528</v>
      </c>
      <c r="D123" s="576"/>
      <c r="E123" s="576"/>
      <c r="F123" s="577"/>
      <c r="G123" s="189"/>
      <c r="H123" s="33"/>
      <c r="I123" s="162" t="s">
        <v>491</v>
      </c>
      <c r="J123" s="606"/>
      <c r="K123" s="607"/>
      <c r="L123" s="608"/>
      <c r="Q123" s="65" t="s">
        <v>1065</v>
      </c>
    </row>
    <row r="124" spans="2:17" s="1" customFormat="1" ht="20.25" customHeight="1" x14ac:dyDescent="0.25">
      <c r="B124" s="661" t="s">
        <v>499</v>
      </c>
      <c r="C124" s="662"/>
      <c r="D124" s="662"/>
      <c r="E124" s="662"/>
      <c r="F124" s="662"/>
      <c r="G124" s="662"/>
      <c r="H124" s="662"/>
      <c r="I124" s="662"/>
      <c r="J124" s="662"/>
      <c r="K124" s="662"/>
      <c r="L124" s="663"/>
      <c r="Q124" s="65"/>
    </row>
    <row r="125" spans="2:17" s="1" customFormat="1" ht="54.75" customHeight="1" x14ac:dyDescent="0.25">
      <c r="B125" s="51" t="s">
        <v>492</v>
      </c>
      <c r="C125" s="575" t="s">
        <v>529</v>
      </c>
      <c r="D125" s="576"/>
      <c r="E125" s="576"/>
      <c r="F125" s="577"/>
      <c r="G125" s="27"/>
      <c r="H125" s="646" t="s">
        <v>482</v>
      </c>
      <c r="I125" s="647"/>
      <c r="J125" s="603"/>
      <c r="K125" s="604"/>
      <c r="L125" s="605"/>
      <c r="Q125" s="65" t="s">
        <v>1066</v>
      </c>
    </row>
    <row r="126" spans="2:17" s="1" customFormat="1" ht="63" customHeight="1" x14ac:dyDescent="0.25">
      <c r="B126" s="157" t="s">
        <v>493</v>
      </c>
      <c r="C126" s="575" t="s">
        <v>530</v>
      </c>
      <c r="D126" s="576"/>
      <c r="E126" s="576"/>
      <c r="F126" s="577"/>
      <c r="G126" s="29"/>
      <c r="H126" s="33"/>
      <c r="I126" s="126" t="s">
        <v>474</v>
      </c>
      <c r="J126" s="606"/>
      <c r="K126" s="607"/>
      <c r="L126" s="608"/>
      <c r="Q126" s="65" t="s">
        <v>1067</v>
      </c>
    </row>
    <row r="127" spans="2:17" s="1" customFormat="1" ht="47.25" customHeight="1" x14ac:dyDescent="0.25">
      <c r="B127" s="157" t="s">
        <v>494</v>
      </c>
      <c r="C127" s="575" t="s">
        <v>504</v>
      </c>
      <c r="D127" s="576"/>
      <c r="E127" s="576"/>
      <c r="F127" s="577"/>
      <c r="G127" s="29"/>
      <c r="H127" s="33"/>
      <c r="I127" s="126" t="s">
        <v>480</v>
      </c>
      <c r="J127" s="606"/>
      <c r="K127" s="607"/>
      <c r="L127" s="608"/>
      <c r="Q127" s="65" t="s">
        <v>1068</v>
      </c>
    </row>
    <row r="128" spans="2:17" s="1" customFormat="1" ht="39" customHeight="1" x14ac:dyDescent="0.25">
      <c r="B128" s="157" t="s">
        <v>495</v>
      </c>
      <c r="C128" s="575" t="s">
        <v>111</v>
      </c>
      <c r="D128" s="576"/>
      <c r="E128" s="576"/>
      <c r="F128" s="577"/>
      <c r="G128" s="29"/>
      <c r="H128" s="33"/>
      <c r="I128" s="45" t="s">
        <v>481</v>
      </c>
      <c r="J128" s="606"/>
      <c r="K128" s="607"/>
      <c r="L128" s="608"/>
      <c r="Q128" s="65" t="s">
        <v>1069</v>
      </c>
    </row>
    <row r="129" spans="2:17" s="1" customFormat="1" ht="20.25" customHeight="1" x14ac:dyDescent="0.25">
      <c r="B129" s="640" t="s">
        <v>503</v>
      </c>
      <c r="C129" s="641"/>
      <c r="D129" s="641"/>
      <c r="E129" s="641"/>
      <c r="F129" s="641"/>
      <c r="G129" s="641"/>
      <c r="H129" s="641"/>
      <c r="I129" s="641"/>
      <c r="J129" s="641"/>
      <c r="K129" s="641"/>
      <c r="L129" s="642"/>
      <c r="Q129" s="65"/>
    </row>
    <row r="130" spans="2:17" s="1" customFormat="1" ht="21.75" customHeight="1" x14ac:dyDescent="0.25">
      <c r="B130" s="610" t="s">
        <v>982</v>
      </c>
      <c r="C130" s="611"/>
      <c r="D130" s="611"/>
      <c r="E130" s="611"/>
      <c r="F130" s="611"/>
      <c r="G130" s="282" t="s">
        <v>268</v>
      </c>
      <c r="H130" s="269"/>
      <c r="I130" s="273" t="str">
        <f>IF(G130="N/A", "", "Number of Associate MDs?")</f>
        <v/>
      </c>
      <c r="J130" s="282"/>
      <c r="K130" s="269"/>
      <c r="L130" s="270"/>
      <c r="Q130" s="65"/>
    </row>
    <row r="131" spans="2:17" s="1" customFormat="1" ht="37.5" customHeight="1" x14ac:dyDescent="0.25">
      <c r="B131" s="656" t="str">
        <f>IF(G130="N/A", "", "a. Responsibilities
    When the program Medical Director delegates specified responsibilities, the program must designate one or more Associate Medical Directors:")</f>
        <v/>
      </c>
      <c r="C131" s="657"/>
      <c r="D131" s="657"/>
      <c r="E131" s="657"/>
      <c r="F131" s="657"/>
      <c r="G131" s="657"/>
      <c r="H131" s="657"/>
      <c r="I131" s="657"/>
      <c r="J131" s="657"/>
      <c r="K131" s="657"/>
      <c r="L131" s="658"/>
      <c r="Q131" s="65"/>
    </row>
    <row r="132" spans="2:17" s="1" customFormat="1" ht="33" customHeight="1" x14ac:dyDescent="0.25">
      <c r="B132" s="586" t="str">
        <f>IF(G130="N/A", "", "III.B.3.a.1)")</f>
        <v/>
      </c>
      <c r="C132" s="588" t="str">
        <f>IF(G130="N/A", "", "Fulfill responsibilities as delegated by the program Medical Director")</f>
        <v/>
      </c>
      <c r="D132" s="589"/>
      <c r="E132" s="589"/>
      <c r="F132" s="590"/>
      <c r="G132" s="578"/>
      <c r="H132" s="33"/>
      <c r="I132" s="123" t="str">
        <f>IF(G130="N/A", "", "Verified by emails")</f>
        <v/>
      </c>
      <c r="J132" s="597"/>
      <c r="K132" s="598"/>
      <c r="L132" s="599"/>
      <c r="Q132" s="65" t="s">
        <v>1070</v>
      </c>
    </row>
    <row r="133" spans="2:17" s="1" customFormat="1" ht="33" customHeight="1" x14ac:dyDescent="0.25">
      <c r="B133" s="614"/>
      <c r="C133" s="591"/>
      <c r="D133" s="592"/>
      <c r="E133" s="592"/>
      <c r="F133" s="593"/>
      <c r="G133" s="579"/>
      <c r="H133" s="33"/>
      <c r="I133" s="227" t="str">
        <f>IF(G130="N/A", "", "Verified by contract")</f>
        <v/>
      </c>
      <c r="J133" s="603"/>
      <c r="K133" s="604"/>
      <c r="L133" s="605"/>
      <c r="Q133" s="65"/>
    </row>
    <row r="134" spans="2:17" s="1" customFormat="1" ht="20.25" customHeight="1" x14ac:dyDescent="0.25">
      <c r="B134" s="615" t="str">
        <f>IF(G130="N/A", "", "b. Qualifications (Assoc MD)")</f>
        <v/>
      </c>
      <c r="C134" s="616"/>
      <c r="D134" s="616"/>
      <c r="E134" s="616"/>
      <c r="F134" s="616"/>
      <c r="G134" s="616"/>
      <c r="H134" s="616"/>
      <c r="I134" s="616"/>
      <c r="J134" s="616"/>
      <c r="K134" s="616"/>
      <c r="L134" s="617"/>
      <c r="Q134" s="65"/>
    </row>
    <row r="135" spans="2:17" s="1" customFormat="1" ht="64.5" customHeight="1" x14ac:dyDescent="0.25">
      <c r="B135" s="174" t="str">
        <f>IF(G130="N/A", "", "III.B.3.b.1)")</f>
        <v/>
      </c>
      <c r="C135" s="575" t="str">
        <f>IF(G130="N/A", "", "Physician currently licensed and authorized to practice in the location of the program, with experience &amp; current knowledge of emergency care of acutely ill and injured patients")</f>
        <v/>
      </c>
      <c r="D135" s="576"/>
      <c r="E135" s="576"/>
      <c r="F135" s="577"/>
      <c r="G135" s="173"/>
      <c r="H135" s="646" t="str">
        <f>IF(G130="N/A", "", "Verified by Executive Office (EO)")</f>
        <v/>
      </c>
      <c r="I135" s="647"/>
      <c r="J135" s="603"/>
      <c r="K135" s="604"/>
      <c r="L135" s="605"/>
      <c r="Q135" s="65" t="s">
        <v>1071</v>
      </c>
    </row>
    <row r="136" spans="2:17" s="1" customFormat="1" ht="81.75" customHeight="1" x14ac:dyDescent="0.25">
      <c r="B136" s="192" t="str">
        <f>IF(G130="N/A", "", "III.B.3.b.2)")</f>
        <v/>
      </c>
      <c r="C136" s="575" t="str">
        <f>IF(G130="N/A", "", "Adequate training or experience in the delivery of out of hospital emergency care, including the proper care &amp; transport of patients, medical direction, and quality improvement in out of hospital care")</f>
        <v/>
      </c>
      <c r="D136" s="576"/>
      <c r="E136" s="576"/>
      <c r="F136" s="577"/>
      <c r="G136" s="172"/>
      <c r="H136" s="33"/>
      <c r="I136" s="162" t="str">
        <f>IF(G130="N/A", "", "Verified by discussion")</f>
        <v/>
      </c>
      <c r="J136" s="606"/>
      <c r="K136" s="607"/>
      <c r="L136" s="608"/>
      <c r="Q136" s="65" t="s">
        <v>1072</v>
      </c>
    </row>
    <row r="137" spans="2:17" s="1" customFormat="1" ht="48.75" customHeight="1" x14ac:dyDescent="0.25">
      <c r="B137" s="192" t="str">
        <f>IF(G130="N/A", "", "III.B.3.b.3)")</f>
        <v/>
      </c>
      <c r="C137" s="575" t="str">
        <f>IF(G130="N/A", "", "Active member of local medical community &amp; participate in professional activities related to out of hospital care")</f>
        <v/>
      </c>
      <c r="D137" s="576"/>
      <c r="E137" s="576"/>
      <c r="F137" s="577"/>
      <c r="G137" s="172"/>
      <c r="H137" s="33"/>
      <c r="I137" s="162" t="str">
        <f>IF(G130="N/A", "", "Verified by discussion")</f>
        <v/>
      </c>
      <c r="J137" s="606"/>
      <c r="K137" s="607"/>
      <c r="L137" s="608"/>
      <c r="Q137" s="65" t="s">
        <v>1073</v>
      </c>
    </row>
    <row r="138" spans="2:17" s="1" customFormat="1" ht="69.75" customHeight="1" x14ac:dyDescent="0.25">
      <c r="B138" s="192" t="str">
        <f>IF(G130="N/A", "", "III.B.3.b.4)")</f>
        <v/>
      </c>
      <c r="C138" s="575" t="str">
        <f>IF(G130="N/A", "", "Knowledge about the education of the EMS Professions, including professional, legislative, and regulatory issues regarding the education of the EMS Professions")</f>
        <v/>
      </c>
      <c r="D138" s="576"/>
      <c r="E138" s="576"/>
      <c r="F138" s="577"/>
      <c r="G138" s="172"/>
      <c r="H138" s="33"/>
      <c r="I138" s="163" t="str">
        <f>IF(G130="N/A", "", "Verified by discussion")</f>
        <v/>
      </c>
      <c r="J138" s="606"/>
      <c r="K138" s="607"/>
      <c r="L138" s="608"/>
      <c r="Q138" s="65" t="s">
        <v>1074</v>
      </c>
    </row>
    <row r="139" spans="2:17" s="1" customFormat="1" ht="20.25" customHeight="1" x14ac:dyDescent="0.25">
      <c r="B139" s="640" t="s">
        <v>531</v>
      </c>
      <c r="C139" s="641"/>
      <c r="D139" s="641"/>
      <c r="E139" s="641"/>
      <c r="F139" s="641"/>
      <c r="G139" s="641"/>
      <c r="H139" s="641"/>
      <c r="I139" s="641"/>
      <c r="J139" s="641"/>
      <c r="K139" s="641"/>
      <c r="L139" s="642"/>
      <c r="Q139" s="65"/>
    </row>
    <row r="140" spans="2:17" s="1" customFormat="1" ht="21" customHeight="1" x14ac:dyDescent="0.25">
      <c r="B140" s="610" t="s">
        <v>984</v>
      </c>
      <c r="C140" s="611"/>
      <c r="D140" s="611"/>
      <c r="E140" s="611"/>
      <c r="F140" s="611"/>
      <c r="G140" s="282" t="s">
        <v>268</v>
      </c>
      <c r="H140" s="269"/>
      <c r="I140" s="273" t="str">
        <f>IF(G140="N/A", "", "Number of Assistant MDs?")</f>
        <v/>
      </c>
      <c r="J140" s="282"/>
      <c r="K140" s="269"/>
      <c r="L140" s="270"/>
      <c r="Q140" s="65"/>
    </row>
    <row r="141" spans="2:17" s="1" customFormat="1" ht="54" customHeight="1" x14ac:dyDescent="0.25">
      <c r="B141" s="653" t="str">
        <f>IF(G140="N/A", "", "a. Responsibilities
    When the program Medical Director or Associate Medical Director cannot legally provide supervision for out of state location(s) of the educational activities of the program, the sponsor must appoint an Assistant Medical Director:")</f>
        <v/>
      </c>
      <c r="C141" s="654"/>
      <c r="D141" s="654"/>
      <c r="E141" s="654"/>
      <c r="F141" s="654"/>
      <c r="G141" s="654"/>
      <c r="H141" s="654"/>
      <c r="I141" s="654"/>
      <c r="J141" s="654"/>
      <c r="K141" s="654"/>
      <c r="L141" s="655"/>
      <c r="Q141" s="65"/>
    </row>
    <row r="142" spans="2:17" s="1" customFormat="1" ht="33" customHeight="1" x14ac:dyDescent="0.25">
      <c r="B142" s="586" t="str">
        <f>IF(G140="N/A", "", "III.B.4.a.1)")</f>
        <v/>
      </c>
      <c r="C142" s="588" t="str">
        <f>IF(G140="N/A", "", "Medical supervision and oversight of students participating in field experience and/or capstone field internship")</f>
        <v/>
      </c>
      <c r="D142" s="589"/>
      <c r="E142" s="589"/>
      <c r="F142" s="590"/>
      <c r="G142" s="578"/>
      <c r="H142" s="33"/>
      <c r="I142" s="123" t="str">
        <f>IF(G140="N/A", "", "Verified by emails")</f>
        <v/>
      </c>
      <c r="J142" s="597"/>
      <c r="K142" s="598"/>
      <c r="L142" s="599"/>
      <c r="Q142" s="65" t="s">
        <v>1075</v>
      </c>
    </row>
    <row r="143" spans="2:17" s="1" customFormat="1" ht="33" customHeight="1" x14ac:dyDescent="0.25">
      <c r="B143" s="614"/>
      <c r="C143" s="591"/>
      <c r="D143" s="592"/>
      <c r="E143" s="592"/>
      <c r="F143" s="593"/>
      <c r="G143" s="579"/>
      <c r="H143" s="33"/>
      <c r="I143" s="228"/>
      <c r="J143" s="603"/>
      <c r="K143" s="604"/>
      <c r="L143" s="605"/>
      <c r="Q143" s="65"/>
    </row>
    <row r="144" spans="2:17" s="1" customFormat="1" ht="20.25" customHeight="1" x14ac:dyDescent="0.25">
      <c r="B144" s="615" t="str">
        <f>IF(G140="N/A", "", "b. Qualifications (Assist MD)")</f>
        <v/>
      </c>
      <c r="C144" s="616"/>
      <c r="D144" s="616"/>
      <c r="E144" s="616"/>
      <c r="F144" s="616"/>
      <c r="G144" s="616"/>
      <c r="H144" s="616"/>
      <c r="I144" s="616"/>
      <c r="J144" s="616"/>
      <c r="K144" s="616"/>
      <c r="L144" s="617"/>
      <c r="Q144" s="65"/>
    </row>
    <row r="145" spans="2:17" s="1" customFormat="1" ht="81" customHeight="1" x14ac:dyDescent="0.25">
      <c r="B145" s="184" t="str">
        <f>IF(G140="N/A", "", "III.B.4.b.1)")</f>
        <v/>
      </c>
      <c r="C145" s="575" t="str">
        <f>IF(G140="N/A", "", "Physician currently licensed and authorized to practice in the jurisdiction of the location of the student(s), with experience &amp; current knowledge of emergency care of acutely ill and injured patients")</f>
        <v/>
      </c>
      <c r="D145" s="576"/>
      <c r="E145" s="576"/>
      <c r="F145" s="577"/>
      <c r="G145" s="190"/>
      <c r="H145" s="646" t="str">
        <f>IF(G140="N/A", "", "Verified by Executive Office (EO)")</f>
        <v/>
      </c>
      <c r="I145" s="647"/>
      <c r="J145" s="603"/>
      <c r="K145" s="604"/>
      <c r="L145" s="605"/>
      <c r="Q145" s="65" t="s">
        <v>1076</v>
      </c>
    </row>
    <row r="146" spans="2:17" s="1" customFormat="1" ht="74.25" customHeight="1" x14ac:dyDescent="0.25">
      <c r="B146" s="192" t="str">
        <f>IF(G140="N/A", "", "III.B.4.b.2)")</f>
        <v/>
      </c>
      <c r="C146" s="575" t="str">
        <f>IF(G140="N/A", "", "Adequate training or experience in the delivery of out of hospital emergency care, including the proper care &amp; transport of patients, medical direction, and quality improvement in out of hospital care")</f>
        <v/>
      </c>
      <c r="D146" s="576"/>
      <c r="E146" s="576"/>
      <c r="F146" s="577"/>
      <c r="G146" s="189"/>
      <c r="H146" s="33"/>
      <c r="I146" s="162" t="str">
        <f>IF(G140="N/A", "", "Verified by discussion")</f>
        <v/>
      </c>
      <c r="J146" s="606"/>
      <c r="K146" s="607"/>
      <c r="L146" s="608"/>
      <c r="Q146" s="65" t="s">
        <v>1077</v>
      </c>
    </row>
    <row r="147" spans="2:17" s="1" customFormat="1" ht="53.25" customHeight="1" x14ac:dyDescent="0.25">
      <c r="B147" s="192" t="str">
        <f>IF(G140="N/A", "", "III.B.4.b.3)")</f>
        <v/>
      </c>
      <c r="C147" s="575" t="str">
        <f>IF(G140="N/A", "", "Active member of local medical community &amp; participate in professional activities related to out of hospital care")</f>
        <v/>
      </c>
      <c r="D147" s="576"/>
      <c r="E147" s="576"/>
      <c r="F147" s="577"/>
      <c r="G147" s="189"/>
      <c r="H147" s="33"/>
      <c r="I147" s="162" t="str">
        <f>IF(G140="N/A", "", "Verified by discussion")</f>
        <v/>
      </c>
      <c r="J147" s="606"/>
      <c r="K147" s="607"/>
      <c r="L147" s="608"/>
      <c r="Q147" s="65" t="s">
        <v>1078</v>
      </c>
    </row>
    <row r="148" spans="2:17" s="1" customFormat="1" ht="62.25" customHeight="1" x14ac:dyDescent="0.25">
      <c r="B148" s="192" t="str">
        <f>IF(G140="N/A", "", "III.B.4.b.4)")</f>
        <v/>
      </c>
      <c r="C148" s="575" t="str">
        <f>IF(G140="N/A", "", "Knowledge about the education of the EMS Professions, including professional, legislative, and regulatory issues regarding the education of the EMS Professions")</f>
        <v/>
      </c>
      <c r="D148" s="576"/>
      <c r="E148" s="576"/>
      <c r="F148" s="577"/>
      <c r="G148" s="189"/>
      <c r="H148" s="33"/>
      <c r="I148" s="163" t="str">
        <f>IF(G140="N/A", "", "Verified by discussion")</f>
        <v/>
      </c>
      <c r="J148" s="606"/>
      <c r="K148" s="607"/>
      <c r="L148" s="608"/>
      <c r="Q148" s="65" t="s">
        <v>1079</v>
      </c>
    </row>
    <row r="149" spans="2:17" s="1" customFormat="1" ht="20.25" customHeight="1" x14ac:dyDescent="0.25">
      <c r="B149" s="640" t="s">
        <v>532</v>
      </c>
      <c r="C149" s="641"/>
      <c r="D149" s="641"/>
      <c r="E149" s="641"/>
      <c r="F149" s="641"/>
      <c r="G149" s="641"/>
      <c r="H149" s="641"/>
      <c r="I149" s="641"/>
      <c r="J149" s="641"/>
      <c r="K149" s="641"/>
      <c r="L149" s="642"/>
      <c r="Q149" s="65"/>
    </row>
    <row r="150" spans="2:17" s="1" customFormat="1" ht="20.25" customHeight="1" x14ac:dyDescent="0.25">
      <c r="B150" s="664" t="s">
        <v>112</v>
      </c>
      <c r="C150" s="665"/>
      <c r="D150" s="665"/>
      <c r="E150" s="665"/>
      <c r="F150" s="665"/>
      <c r="G150" s="665"/>
      <c r="H150" s="665"/>
      <c r="I150" s="665"/>
      <c r="J150" s="665"/>
      <c r="K150" s="665"/>
      <c r="L150" s="666"/>
      <c r="Q150" s="65"/>
    </row>
    <row r="151" spans="2:17" s="1" customFormat="1" ht="55.5" customHeight="1" x14ac:dyDescent="0.25">
      <c r="B151" s="586" t="s">
        <v>496</v>
      </c>
      <c r="C151" s="588" t="s">
        <v>533</v>
      </c>
      <c r="D151" s="589"/>
      <c r="E151" s="589"/>
      <c r="F151" s="590"/>
      <c r="G151" s="578"/>
      <c r="H151" s="33"/>
      <c r="I151" s="127" t="s">
        <v>487</v>
      </c>
      <c r="J151" s="597"/>
      <c r="K151" s="598"/>
      <c r="L151" s="599"/>
      <c r="Q151" s="65" t="s">
        <v>923</v>
      </c>
    </row>
    <row r="152" spans="2:17" s="16" customFormat="1" ht="57" customHeight="1" x14ac:dyDescent="0.25">
      <c r="B152" s="614"/>
      <c r="C152" s="629"/>
      <c r="D152" s="630"/>
      <c r="E152" s="630"/>
      <c r="F152" s="631"/>
      <c r="G152" s="639"/>
      <c r="H152" s="33"/>
      <c r="I152" s="126" t="s">
        <v>486</v>
      </c>
      <c r="J152" s="600"/>
      <c r="K152" s="601"/>
      <c r="L152" s="602"/>
      <c r="Q152" s="243"/>
    </row>
    <row r="153" spans="2:17" s="1" customFormat="1" ht="38.25" customHeight="1" x14ac:dyDescent="0.25">
      <c r="B153" s="587"/>
      <c r="C153" s="591"/>
      <c r="D153" s="592"/>
      <c r="E153" s="592"/>
      <c r="F153" s="593"/>
      <c r="G153" s="579"/>
      <c r="H153" s="33"/>
      <c r="I153" s="45" t="s">
        <v>485</v>
      </c>
      <c r="J153" s="603"/>
      <c r="K153" s="604"/>
      <c r="L153" s="605"/>
      <c r="Q153" s="65"/>
    </row>
    <row r="154" spans="2:17" s="1" customFormat="1" ht="20.25" customHeight="1" x14ac:dyDescent="0.25">
      <c r="B154" s="667" t="s">
        <v>97</v>
      </c>
      <c r="C154" s="668"/>
      <c r="D154" s="668"/>
      <c r="E154" s="668"/>
      <c r="F154" s="668"/>
      <c r="G154" s="669"/>
      <c r="H154" s="669"/>
      <c r="I154" s="669"/>
      <c r="J154" s="669"/>
      <c r="K154" s="669"/>
      <c r="L154" s="670"/>
      <c r="Q154" s="65"/>
    </row>
    <row r="155" spans="2:17" s="1" customFormat="1" ht="33" customHeight="1" x14ac:dyDescent="0.25">
      <c r="B155" s="586" t="s">
        <v>497</v>
      </c>
      <c r="C155" s="588" t="s">
        <v>113</v>
      </c>
      <c r="D155" s="589"/>
      <c r="E155" s="589"/>
      <c r="F155" s="590"/>
      <c r="G155" s="578"/>
      <c r="H155" s="33"/>
      <c r="I155" s="180" t="s">
        <v>490</v>
      </c>
      <c r="J155" s="597"/>
      <c r="K155" s="598"/>
      <c r="L155" s="599"/>
      <c r="Q155" s="65" t="s">
        <v>945</v>
      </c>
    </row>
    <row r="156" spans="2:17" s="1" customFormat="1" ht="33" customHeight="1" x14ac:dyDescent="0.25">
      <c r="B156" s="587"/>
      <c r="C156" s="591"/>
      <c r="D156" s="592"/>
      <c r="E156" s="592"/>
      <c r="F156" s="593"/>
      <c r="G156" s="579"/>
      <c r="H156" s="33"/>
      <c r="I156" s="179" t="s">
        <v>491</v>
      </c>
      <c r="J156" s="603"/>
      <c r="K156" s="604"/>
      <c r="L156" s="605"/>
      <c r="Q156" s="65"/>
    </row>
    <row r="157" spans="2:17" s="1" customFormat="1" ht="33" customHeight="1" x14ac:dyDescent="0.25">
      <c r="B157" s="586" t="s">
        <v>497</v>
      </c>
      <c r="C157" s="588" t="s">
        <v>114</v>
      </c>
      <c r="D157" s="589"/>
      <c r="E157" s="589"/>
      <c r="F157" s="590"/>
      <c r="G157" s="584"/>
      <c r="H157" s="33"/>
      <c r="I157" s="45" t="s">
        <v>488</v>
      </c>
      <c r="J157" s="597"/>
      <c r="K157" s="598"/>
      <c r="L157" s="599"/>
      <c r="Q157" s="65" t="s">
        <v>945</v>
      </c>
    </row>
    <row r="158" spans="2:17" s="1" customFormat="1" ht="33" customHeight="1" x14ac:dyDescent="0.25">
      <c r="B158" s="587"/>
      <c r="C158" s="591"/>
      <c r="D158" s="592"/>
      <c r="E158" s="592"/>
      <c r="F158" s="593"/>
      <c r="G158" s="585"/>
      <c r="H158" s="33"/>
      <c r="I158" s="181" t="s">
        <v>489</v>
      </c>
      <c r="J158" s="603"/>
      <c r="K158" s="604"/>
      <c r="L158" s="605"/>
      <c r="Q158" s="65"/>
    </row>
    <row r="159" spans="2:17" s="1" customFormat="1" ht="20.25" customHeight="1" x14ac:dyDescent="0.25">
      <c r="B159" s="640" t="s">
        <v>534</v>
      </c>
      <c r="C159" s="641"/>
      <c r="D159" s="641"/>
      <c r="E159" s="641"/>
      <c r="F159" s="641"/>
      <c r="G159" s="641"/>
      <c r="H159" s="641"/>
      <c r="I159" s="641"/>
      <c r="J159" s="641"/>
      <c r="K159" s="641"/>
      <c r="L159" s="642"/>
      <c r="Q159" s="65"/>
    </row>
    <row r="160" spans="2:17" s="1" customFormat="1" ht="21" customHeight="1" x14ac:dyDescent="0.25">
      <c r="B160" s="643" t="s">
        <v>985</v>
      </c>
      <c r="C160" s="644"/>
      <c r="D160" s="644"/>
      <c r="E160" s="644"/>
      <c r="F160" s="644"/>
      <c r="G160" s="282" t="s">
        <v>268</v>
      </c>
      <c r="H160" s="269"/>
      <c r="I160" s="273" t="str">
        <f>IF(G160="N/A", "", "Number of Lead Instructors?")</f>
        <v/>
      </c>
      <c r="J160" s="282"/>
      <c r="K160" s="269"/>
      <c r="L160" s="270"/>
      <c r="Q160" s="65"/>
    </row>
    <row r="161" spans="2:17" s="1" customFormat="1" ht="40.5" customHeight="1" x14ac:dyDescent="0.25">
      <c r="B161" s="681" t="str">
        <f>IF(G160="N/A", "", "a. Responsibilities
    When the Program Director delegates specified responsibilities to a lead instructor, that individual must:")</f>
        <v/>
      </c>
      <c r="C161" s="682"/>
      <c r="D161" s="682"/>
      <c r="E161" s="682"/>
      <c r="F161" s="682"/>
      <c r="G161" s="682"/>
      <c r="H161" s="682"/>
      <c r="I161" s="682"/>
      <c r="J161" s="682"/>
      <c r="K161" s="682"/>
      <c r="L161" s="683"/>
      <c r="Q161" s="65"/>
    </row>
    <row r="162" spans="2:17" s="1" customFormat="1" ht="55.5" customHeight="1" x14ac:dyDescent="0.25">
      <c r="B162" s="586" t="str">
        <f>IF(G160="N/A", "", "III.B.6.a.")</f>
        <v/>
      </c>
      <c r="C162" s="588" t="str">
        <f>IF(G160="N/A", "", "Performs duties assigned under the direction and delegation of the Program Director")</f>
        <v/>
      </c>
      <c r="D162" s="589"/>
      <c r="E162" s="589"/>
      <c r="F162" s="590"/>
      <c r="G162" s="578"/>
      <c r="H162" s="33"/>
      <c r="I162" s="229" t="str">
        <f>IF(G160="N/A", "", "Verified by resume")</f>
        <v/>
      </c>
      <c r="J162" s="597"/>
      <c r="K162" s="598"/>
      <c r="L162" s="599"/>
      <c r="Q162" s="65" t="s">
        <v>924</v>
      </c>
    </row>
    <row r="163" spans="2:17" s="16" customFormat="1" ht="57" customHeight="1" x14ac:dyDescent="0.25">
      <c r="B163" s="614"/>
      <c r="C163" s="629"/>
      <c r="D163" s="630"/>
      <c r="E163" s="630"/>
      <c r="F163" s="631"/>
      <c r="G163" s="639"/>
      <c r="H163" s="33"/>
      <c r="I163" s="164"/>
      <c r="J163" s="600"/>
      <c r="K163" s="601"/>
      <c r="L163" s="602"/>
      <c r="Q163" s="243"/>
    </row>
    <row r="164" spans="2:17" s="1" customFormat="1" ht="38.25" customHeight="1" x14ac:dyDescent="0.25">
      <c r="B164" s="587"/>
      <c r="C164" s="591"/>
      <c r="D164" s="592"/>
      <c r="E164" s="592"/>
      <c r="F164" s="593"/>
      <c r="G164" s="579"/>
      <c r="H164" s="33"/>
      <c r="I164" s="55"/>
      <c r="J164" s="603"/>
      <c r="K164" s="604"/>
      <c r="L164" s="605"/>
      <c r="Q164" s="65"/>
    </row>
    <row r="165" spans="2:17" s="1" customFormat="1" ht="20.25" customHeight="1" x14ac:dyDescent="0.25">
      <c r="B165" s="580" t="str">
        <f>IF(G160="N/A", "", "b. Qualifications")</f>
        <v/>
      </c>
      <c r="C165" s="581"/>
      <c r="D165" s="581"/>
      <c r="E165" s="581"/>
      <c r="F165" s="581"/>
      <c r="G165" s="582"/>
      <c r="H165" s="582"/>
      <c r="I165" s="582"/>
      <c r="J165" s="582"/>
      <c r="K165" s="582"/>
      <c r="L165" s="583"/>
      <c r="Q165" s="65"/>
    </row>
    <row r="166" spans="2:17" s="1" customFormat="1" ht="33" customHeight="1" x14ac:dyDescent="0.25">
      <c r="B166" s="185" t="str">
        <f>IF(G160="N/A", "", "III.B.6.b.1)")</f>
        <v/>
      </c>
      <c r="C166" s="588" t="str">
        <f>IF(G160="N/A", "", "Minimum of an Associate Degree")</f>
        <v/>
      </c>
      <c r="D166" s="589"/>
      <c r="E166" s="589"/>
      <c r="F166" s="590"/>
      <c r="G166" s="189"/>
      <c r="H166" s="646" t="str">
        <f>IF(G160="N/A", "", "Verified by Executive Office (EO)")</f>
        <v/>
      </c>
      <c r="I166" s="647"/>
      <c r="J166" s="597"/>
      <c r="K166" s="598"/>
      <c r="L166" s="599"/>
      <c r="Q166" s="65" t="s">
        <v>1080</v>
      </c>
    </row>
    <row r="167" spans="2:17" s="1" customFormat="1" ht="33" customHeight="1" x14ac:dyDescent="0.25">
      <c r="B167" s="191" t="str">
        <f>IF(G160="N/A", "", "III.B.6.b.2)")</f>
        <v/>
      </c>
      <c r="C167" s="588" t="str">
        <f>IF(G160="N/A", "", "professional healthcare credential(s)")</f>
        <v/>
      </c>
      <c r="D167" s="589"/>
      <c r="E167" s="589"/>
      <c r="F167" s="590"/>
      <c r="G167" s="189"/>
      <c r="H167" s="646" t="str">
        <f>IF(G160="N/A", "", "Verified by Executive Office (EO)")</f>
        <v/>
      </c>
      <c r="I167" s="647"/>
      <c r="J167" s="597"/>
      <c r="K167" s="598"/>
      <c r="L167" s="599"/>
      <c r="Q167" s="65" t="s">
        <v>1081</v>
      </c>
    </row>
    <row r="168" spans="2:17" s="1" customFormat="1" ht="33" customHeight="1" x14ac:dyDescent="0.25">
      <c r="B168" s="191" t="str">
        <f>IF(G160="N/A", "", "III.B.6.b.3)")</f>
        <v/>
      </c>
      <c r="C168" s="588" t="str">
        <f>IF(G160="N/A", "", "experience in emergency medicine/prehospital care")</f>
        <v/>
      </c>
      <c r="D168" s="589"/>
      <c r="E168" s="589"/>
      <c r="F168" s="590"/>
      <c r="G168" s="189"/>
      <c r="H168" s="646" t="str">
        <f>IF(G160="N/A", "", "Verified by Executive Office (EO)")</f>
        <v/>
      </c>
      <c r="I168" s="647"/>
      <c r="J168" s="597"/>
      <c r="K168" s="598"/>
      <c r="L168" s="599"/>
      <c r="Q168" s="65" t="s">
        <v>1082</v>
      </c>
    </row>
    <row r="169" spans="2:17" s="1" customFormat="1" ht="33" customHeight="1" x14ac:dyDescent="0.25">
      <c r="B169" s="191" t="str">
        <f>IF(G160="N/A", "", "III.B.6.b.4)")</f>
        <v/>
      </c>
      <c r="C169" s="588" t="str">
        <f>IF(G160="N/A", "", "knowledge of instructional methods")</f>
        <v/>
      </c>
      <c r="D169" s="589"/>
      <c r="E169" s="589"/>
      <c r="F169" s="590"/>
      <c r="G169" s="189"/>
      <c r="H169" s="646" t="str">
        <f>IF(G160="N/A", "", "Verified by Executive Office (EO)")</f>
        <v/>
      </c>
      <c r="I169" s="647"/>
      <c r="J169" s="597"/>
      <c r="K169" s="598"/>
      <c r="L169" s="599"/>
      <c r="Q169" s="65" t="s">
        <v>1083</v>
      </c>
    </row>
    <row r="170" spans="2:17" s="1" customFormat="1" ht="33" customHeight="1" x14ac:dyDescent="0.25">
      <c r="B170" s="191" t="str">
        <f>IF(G160="N/A", "", "III.B.6.b.5)")</f>
        <v/>
      </c>
      <c r="C170" s="575" t="str">
        <f>IF(G160="N/A", "", "teaching experience to deliver content, skills instruction, and remediation")</f>
        <v/>
      </c>
      <c r="D170" s="576"/>
      <c r="E170" s="576"/>
      <c r="F170" s="577"/>
      <c r="G170" s="189"/>
      <c r="H170" s="684" t="str">
        <f>IF(G160="N/A", "", "Verified by Executive Office (EO)")</f>
        <v/>
      </c>
      <c r="I170" s="685"/>
      <c r="J170" s="597"/>
      <c r="K170" s="598"/>
      <c r="L170" s="599"/>
      <c r="Q170" s="65" t="s">
        <v>1084</v>
      </c>
    </row>
    <row r="171" spans="2:17" s="1" customFormat="1" ht="20.25" customHeight="1" x14ac:dyDescent="0.25">
      <c r="B171" s="686" t="s">
        <v>115</v>
      </c>
      <c r="C171" s="669"/>
      <c r="D171" s="669"/>
      <c r="E171" s="669"/>
      <c r="F171" s="669"/>
      <c r="G171" s="669"/>
      <c r="H171" s="669"/>
      <c r="I171" s="669"/>
      <c r="J171" s="669"/>
      <c r="K171" s="669"/>
      <c r="L171" s="670"/>
      <c r="Q171" s="65"/>
    </row>
    <row r="172" spans="2:17" s="1" customFormat="1" ht="33" customHeight="1" x14ac:dyDescent="0.25">
      <c r="B172" s="36" t="s">
        <v>116</v>
      </c>
      <c r="C172" s="575" t="s">
        <v>117</v>
      </c>
      <c r="D172" s="576"/>
      <c r="E172" s="576"/>
      <c r="F172" s="577"/>
      <c r="G172" s="21"/>
      <c r="H172" s="53"/>
      <c r="I172" s="126" t="s">
        <v>254</v>
      </c>
      <c r="J172" s="606"/>
      <c r="K172" s="607"/>
      <c r="L172" s="608"/>
      <c r="Q172" s="65" t="s">
        <v>925</v>
      </c>
    </row>
    <row r="173" spans="2:17" s="1" customFormat="1" ht="33" customHeight="1" x14ac:dyDescent="0.25">
      <c r="B173" s="659" t="s">
        <v>116</v>
      </c>
      <c r="C173" s="588" t="s">
        <v>994</v>
      </c>
      <c r="D173" s="589"/>
      <c r="E173" s="589"/>
      <c r="F173" s="590"/>
      <c r="G173" s="660"/>
      <c r="H173" s="53"/>
      <c r="I173" s="126" t="s">
        <v>1011</v>
      </c>
      <c r="J173" s="597"/>
      <c r="K173" s="598"/>
      <c r="L173" s="599"/>
      <c r="Q173" s="65" t="s">
        <v>925</v>
      </c>
    </row>
    <row r="174" spans="2:17" s="1" customFormat="1" ht="30" x14ac:dyDescent="0.25">
      <c r="B174" s="659"/>
      <c r="C174" s="591"/>
      <c r="D174" s="592"/>
      <c r="E174" s="592"/>
      <c r="F174" s="593"/>
      <c r="G174" s="660"/>
      <c r="H174" s="53"/>
      <c r="I174" s="126" t="s">
        <v>256</v>
      </c>
      <c r="J174" s="603"/>
      <c r="K174" s="604"/>
      <c r="L174" s="605"/>
      <c r="Q174" s="65"/>
    </row>
    <row r="175" spans="2:17" s="1" customFormat="1" ht="80.25" customHeight="1" x14ac:dyDescent="0.25">
      <c r="B175" s="36" t="s">
        <v>116</v>
      </c>
      <c r="C175" s="591" t="s">
        <v>535</v>
      </c>
      <c r="D175" s="592"/>
      <c r="E175" s="592"/>
      <c r="F175" s="593"/>
      <c r="G175" s="235"/>
      <c r="H175" s="53"/>
      <c r="I175" s="126" t="s">
        <v>255</v>
      </c>
      <c r="J175" s="603"/>
      <c r="K175" s="604"/>
      <c r="L175" s="605"/>
      <c r="Q175" s="65" t="s">
        <v>925</v>
      </c>
    </row>
    <row r="176" spans="2:17" s="1" customFormat="1" ht="75" customHeight="1" x14ac:dyDescent="0.25">
      <c r="B176" s="586" t="s">
        <v>116</v>
      </c>
      <c r="C176" s="588" t="s">
        <v>536</v>
      </c>
      <c r="D176" s="589"/>
      <c r="E176" s="589"/>
      <c r="F176" s="590"/>
      <c r="G176" s="578"/>
      <c r="H176" s="53"/>
      <c r="I176" s="126" t="s">
        <v>1013</v>
      </c>
      <c r="J176" s="597"/>
      <c r="K176" s="598"/>
      <c r="L176" s="599"/>
      <c r="Q176" s="65" t="s">
        <v>925</v>
      </c>
    </row>
    <row r="177" spans="2:17" s="1" customFormat="1" ht="30" x14ac:dyDescent="0.25">
      <c r="B177" s="614"/>
      <c r="C177" s="629"/>
      <c r="D177" s="630"/>
      <c r="E177" s="630"/>
      <c r="F177" s="631"/>
      <c r="G177" s="639"/>
      <c r="H177" s="53"/>
      <c r="I177" s="127" t="s">
        <v>253</v>
      </c>
      <c r="J177" s="600"/>
      <c r="K177" s="601"/>
      <c r="L177" s="602"/>
      <c r="Q177" s="65"/>
    </row>
    <row r="178" spans="2:17" s="1" customFormat="1" ht="30" x14ac:dyDescent="0.25">
      <c r="B178" s="587"/>
      <c r="C178" s="591"/>
      <c r="D178" s="592"/>
      <c r="E178" s="592"/>
      <c r="F178" s="593"/>
      <c r="G178" s="579"/>
      <c r="H178" s="53"/>
      <c r="I178" s="126" t="s">
        <v>252</v>
      </c>
      <c r="J178" s="603"/>
      <c r="K178" s="604"/>
      <c r="L178" s="605"/>
      <c r="Q178" s="65"/>
    </row>
    <row r="179" spans="2:17" s="1" customFormat="1" ht="33" customHeight="1" x14ac:dyDescent="0.25">
      <c r="B179" s="586" t="s">
        <v>116</v>
      </c>
      <c r="C179" s="588" t="s">
        <v>537</v>
      </c>
      <c r="D179" s="589"/>
      <c r="E179" s="589"/>
      <c r="F179" s="590"/>
      <c r="G179" s="578"/>
      <c r="H179" s="53"/>
      <c r="I179" s="126" t="s">
        <v>251</v>
      </c>
      <c r="J179" s="597"/>
      <c r="K179" s="598"/>
      <c r="L179" s="599"/>
      <c r="Q179" s="65" t="s">
        <v>925</v>
      </c>
    </row>
    <row r="180" spans="2:17" s="1" customFormat="1" ht="65.25" customHeight="1" x14ac:dyDescent="0.25">
      <c r="B180" s="614"/>
      <c r="C180" s="629"/>
      <c r="D180" s="630"/>
      <c r="E180" s="630"/>
      <c r="F180" s="631"/>
      <c r="G180" s="639"/>
      <c r="H180" s="53"/>
      <c r="I180" s="288" t="s">
        <v>1012</v>
      </c>
      <c r="J180" s="600"/>
      <c r="K180" s="601"/>
      <c r="L180" s="602"/>
      <c r="Q180" s="65"/>
    </row>
    <row r="181" spans="2:17" s="1" customFormat="1" ht="33" customHeight="1" x14ac:dyDescent="0.25">
      <c r="B181" s="614"/>
      <c r="C181" s="629"/>
      <c r="D181" s="630"/>
      <c r="E181" s="630"/>
      <c r="F181" s="631"/>
      <c r="G181" s="639"/>
      <c r="H181" s="53"/>
      <c r="I181" s="126" t="s">
        <v>250</v>
      </c>
      <c r="J181" s="600"/>
      <c r="K181" s="601"/>
      <c r="L181" s="602"/>
      <c r="Q181" s="65"/>
    </row>
    <row r="182" spans="2:17" s="1" customFormat="1" ht="33" customHeight="1" x14ac:dyDescent="0.25">
      <c r="B182" s="587"/>
      <c r="C182" s="591"/>
      <c r="D182" s="592"/>
      <c r="E182" s="592"/>
      <c r="F182" s="593"/>
      <c r="G182" s="579"/>
      <c r="H182" s="53"/>
      <c r="I182" s="126" t="s">
        <v>249</v>
      </c>
      <c r="J182" s="603"/>
      <c r="K182" s="604"/>
      <c r="L182" s="605"/>
      <c r="Q182" s="65"/>
    </row>
    <row r="183" spans="2:17" s="1" customFormat="1" ht="20.25" customHeight="1" x14ac:dyDescent="0.25">
      <c r="B183" s="686" t="s">
        <v>1025</v>
      </c>
      <c r="C183" s="669"/>
      <c r="D183" s="669"/>
      <c r="E183" s="669"/>
      <c r="F183" s="669"/>
      <c r="G183" s="669"/>
      <c r="H183" s="669"/>
      <c r="I183" s="669"/>
      <c r="J183" s="669"/>
      <c r="K183" s="669"/>
      <c r="L183" s="670"/>
      <c r="Q183" s="65"/>
    </row>
    <row r="184" spans="2:17" s="1" customFormat="1" ht="79.5" customHeight="1" x14ac:dyDescent="0.25">
      <c r="B184" s="586" t="s">
        <v>118</v>
      </c>
      <c r="C184" s="588" t="s">
        <v>538</v>
      </c>
      <c r="D184" s="589"/>
      <c r="E184" s="589"/>
      <c r="F184" s="590"/>
      <c r="G184" s="578"/>
      <c r="H184" s="53"/>
      <c r="I184" s="162" t="s">
        <v>1014</v>
      </c>
      <c r="J184" s="597"/>
      <c r="K184" s="598"/>
      <c r="L184" s="599"/>
      <c r="Q184" s="65" t="s">
        <v>926</v>
      </c>
    </row>
    <row r="185" spans="2:17" s="1" customFormat="1" ht="47.25" customHeight="1" x14ac:dyDescent="0.25">
      <c r="B185" s="614"/>
      <c r="C185" s="629"/>
      <c r="D185" s="630"/>
      <c r="E185" s="630"/>
      <c r="F185" s="631"/>
      <c r="G185" s="639"/>
      <c r="H185" s="53"/>
      <c r="I185" s="162" t="s">
        <v>1005</v>
      </c>
      <c r="J185" s="600"/>
      <c r="K185" s="601"/>
      <c r="L185" s="602"/>
      <c r="Q185" s="65"/>
    </row>
    <row r="186" spans="2:17" s="1" customFormat="1" ht="60" x14ac:dyDescent="0.25">
      <c r="B186" s="614"/>
      <c r="C186" s="629"/>
      <c r="D186" s="630"/>
      <c r="E186" s="630"/>
      <c r="F186" s="631"/>
      <c r="G186" s="639"/>
      <c r="H186" s="53"/>
      <c r="I186" s="162" t="s">
        <v>247</v>
      </c>
      <c r="J186" s="600"/>
      <c r="K186" s="601"/>
      <c r="L186" s="602"/>
      <c r="Q186" s="65"/>
    </row>
    <row r="187" spans="2:17" s="1" customFormat="1" ht="39" customHeight="1" x14ac:dyDescent="0.25">
      <c r="B187" s="587"/>
      <c r="C187" s="591"/>
      <c r="D187" s="592"/>
      <c r="E187" s="592"/>
      <c r="F187" s="593"/>
      <c r="G187" s="579"/>
      <c r="H187" s="53"/>
      <c r="I187" s="126" t="s">
        <v>246</v>
      </c>
      <c r="J187" s="603"/>
      <c r="K187" s="604"/>
      <c r="L187" s="605"/>
      <c r="Q187" s="65"/>
    </row>
    <row r="188" spans="2:17" s="1" customFormat="1" ht="20.25" customHeight="1" x14ac:dyDescent="0.25">
      <c r="B188" s="686" t="s">
        <v>887</v>
      </c>
      <c r="C188" s="669"/>
      <c r="D188" s="669"/>
      <c r="E188" s="669"/>
      <c r="F188" s="669"/>
      <c r="G188" s="669"/>
      <c r="H188" s="669"/>
      <c r="I188" s="669"/>
      <c r="J188" s="669"/>
      <c r="K188" s="669"/>
      <c r="L188" s="670"/>
      <c r="Q188" s="65"/>
    </row>
    <row r="189" spans="2:17" s="1" customFormat="1" ht="40.5" customHeight="1" x14ac:dyDescent="0.25">
      <c r="B189" s="586" t="s">
        <v>119</v>
      </c>
      <c r="C189" s="588" t="s">
        <v>992</v>
      </c>
      <c r="D189" s="589"/>
      <c r="E189" s="589"/>
      <c r="F189" s="590"/>
      <c r="G189" s="594"/>
      <c r="H189" s="33"/>
      <c r="I189" s="45" t="s">
        <v>1015</v>
      </c>
      <c r="J189" s="597"/>
      <c r="K189" s="598"/>
      <c r="L189" s="599"/>
      <c r="Q189" s="65" t="s">
        <v>927</v>
      </c>
    </row>
    <row r="190" spans="2:17" s="1" customFormat="1" ht="39.6" customHeight="1" x14ac:dyDescent="0.25">
      <c r="B190" s="614"/>
      <c r="C190" s="629"/>
      <c r="D190" s="630"/>
      <c r="E190" s="630"/>
      <c r="F190" s="631"/>
      <c r="G190" s="595"/>
      <c r="H190" s="33"/>
      <c r="I190" s="126" t="s">
        <v>245</v>
      </c>
      <c r="J190" s="600"/>
      <c r="K190" s="601"/>
      <c r="L190" s="602"/>
      <c r="Q190" s="65"/>
    </row>
    <row r="191" spans="2:17" s="1" customFormat="1" ht="39.6" customHeight="1" x14ac:dyDescent="0.25">
      <c r="B191" s="614"/>
      <c r="C191" s="629"/>
      <c r="D191" s="630"/>
      <c r="E191" s="630"/>
      <c r="F191" s="631"/>
      <c r="G191" s="595"/>
      <c r="H191" s="33"/>
      <c r="I191" s="126" t="s">
        <v>244</v>
      </c>
      <c r="J191" s="600"/>
      <c r="K191" s="601"/>
      <c r="L191" s="602"/>
      <c r="Q191" s="65"/>
    </row>
    <row r="192" spans="2:17" s="1" customFormat="1" ht="39.6" customHeight="1" x14ac:dyDescent="0.25">
      <c r="B192" s="614"/>
      <c r="C192" s="629"/>
      <c r="D192" s="630"/>
      <c r="E192" s="630"/>
      <c r="F192" s="631"/>
      <c r="G192" s="595"/>
      <c r="H192" s="33"/>
      <c r="I192" s="126" t="s">
        <v>243</v>
      </c>
      <c r="J192" s="600"/>
      <c r="K192" s="601"/>
      <c r="L192" s="602"/>
      <c r="Q192" s="65"/>
    </row>
    <row r="193" spans="2:17" s="1" customFormat="1" ht="30" x14ac:dyDescent="0.25">
      <c r="B193" s="587"/>
      <c r="C193" s="591"/>
      <c r="D193" s="592"/>
      <c r="E193" s="592"/>
      <c r="F193" s="593"/>
      <c r="G193" s="596"/>
      <c r="H193" s="33"/>
      <c r="I193" s="126" t="s">
        <v>1016</v>
      </c>
      <c r="J193" s="603"/>
      <c r="K193" s="604"/>
      <c r="L193" s="605"/>
      <c r="Q193" s="65"/>
    </row>
    <row r="194" spans="2:17" s="1" customFormat="1" ht="20.25" customHeight="1" x14ac:dyDescent="0.25">
      <c r="B194" s="697" t="s">
        <v>484</v>
      </c>
      <c r="C194" s="698"/>
      <c r="D194" s="698"/>
      <c r="E194" s="698"/>
      <c r="F194" s="698"/>
      <c r="G194" s="698"/>
      <c r="H194" s="698"/>
      <c r="I194" s="698"/>
      <c r="J194" s="698"/>
      <c r="K194" s="698"/>
      <c r="L194" s="699"/>
      <c r="Q194" s="65"/>
    </row>
    <row r="195" spans="2:17" s="52" customFormat="1" ht="39.6" customHeight="1" x14ac:dyDescent="0.25">
      <c r="B195" s="770" t="s">
        <v>120</v>
      </c>
      <c r="C195" s="764" t="s">
        <v>121</v>
      </c>
      <c r="D195" s="765"/>
      <c r="E195" s="765"/>
      <c r="F195" s="766"/>
      <c r="G195" s="772"/>
      <c r="H195" s="33"/>
      <c r="I195" s="123" t="str">
        <f>IF(LEFT('Cover Page'!H17,4)="Init", "Completed Columns A-D of the Resourse Assessment Matrix [RAM]", "Completed Resource Assessment Matrix [RAM] for the last three (3) years")</f>
        <v>Completed Resource Assessment Matrix [RAM] for the last three (3) years</v>
      </c>
      <c r="J195" s="671"/>
      <c r="K195" s="672"/>
      <c r="L195" s="673"/>
      <c r="Q195" s="65" t="s">
        <v>928</v>
      </c>
    </row>
    <row r="196" spans="2:17" s="1" customFormat="1" ht="56.25" customHeight="1" x14ac:dyDescent="0.25">
      <c r="B196" s="771"/>
      <c r="C196" s="767"/>
      <c r="D196" s="768"/>
      <c r="E196" s="768"/>
      <c r="F196" s="769"/>
      <c r="G196" s="773"/>
      <c r="H196" s="33"/>
      <c r="I196" s="127" t="s">
        <v>1017</v>
      </c>
      <c r="J196" s="677"/>
      <c r="K196" s="678"/>
      <c r="L196" s="679"/>
      <c r="Q196" s="65"/>
    </row>
    <row r="197" spans="2:17" s="1" customFormat="1" ht="65.25" customHeight="1" x14ac:dyDescent="0.25">
      <c r="B197" s="36" t="s">
        <v>120</v>
      </c>
      <c r="C197" s="575" t="s">
        <v>539</v>
      </c>
      <c r="D197" s="576"/>
      <c r="E197" s="576"/>
      <c r="F197" s="577"/>
      <c r="G197" s="29"/>
      <c r="H197" s="33"/>
      <c r="I197" s="162" t="s">
        <v>463</v>
      </c>
      <c r="J197" s="606"/>
      <c r="K197" s="607"/>
      <c r="L197" s="608"/>
      <c r="Q197" s="65" t="s">
        <v>928</v>
      </c>
    </row>
    <row r="198" spans="2:17" s="1" customFormat="1" ht="39" customHeight="1" x14ac:dyDescent="0.25">
      <c r="B198" s="36" t="s">
        <v>120</v>
      </c>
      <c r="C198" s="575" t="s">
        <v>122</v>
      </c>
      <c r="D198" s="576"/>
      <c r="E198" s="576"/>
      <c r="F198" s="577"/>
      <c r="G198" s="29"/>
      <c r="H198" s="33"/>
      <c r="I198" s="162" t="s">
        <v>464</v>
      </c>
      <c r="J198" s="606"/>
      <c r="K198" s="607"/>
      <c r="L198" s="608"/>
      <c r="Q198" s="65" t="s">
        <v>928</v>
      </c>
    </row>
    <row r="199" spans="2:17" s="1" customFormat="1" ht="39" customHeight="1" x14ac:dyDescent="0.25">
      <c r="B199" s="36" t="s">
        <v>120</v>
      </c>
      <c r="C199" s="575" t="s">
        <v>123</v>
      </c>
      <c r="D199" s="576"/>
      <c r="E199" s="576"/>
      <c r="F199" s="577"/>
      <c r="G199" s="29"/>
      <c r="H199" s="33"/>
      <c r="I199" s="163" t="s">
        <v>1018</v>
      </c>
      <c r="J199" s="597"/>
      <c r="K199" s="598"/>
      <c r="L199" s="599"/>
      <c r="Q199" s="65" t="s">
        <v>928</v>
      </c>
    </row>
    <row r="200" spans="2:17" s="1" customFormat="1" ht="20.25" customHeight="1" x14ac:dyDescent="0.25">
      <c r="B200" s="715" t="s">
        <v>124</v>
      </c>
      <c r="C200" s="716"/>
      <c r="D200" s="716"/>
      <c r="E200" s="716"/>
      <c r="F200" s="716"/>
      <c r="G200" s="716"/>
      <c r="H200" s="716"/>
      <c r="I200" s="716"/>
      <c r="J200" s="716"/>
      <c r="K200" s="716"/>
      <c r="L200" s="717"/>
      <c r="Q200" s="65"/>
    </row>
    <row r="201" spans="2:17" s="1" customFormat="1" ht="20.25" customHeight="1" x14ac:dyDescent="0.25">
      <c r="B201" s="687" t="s">
        <v>125</v>
      </c>
      <c r="C201" s="688"/>
      <c r="D201" s="688"/>
      <c r="E201" s="688"/>
      <c r="F201" s="688"/>
      <c r="G201" s="688"/>
      <c r="H201" s="688"/>
      <c r="I201" s="688"/>
      <c r="J201" s="688"/>
      <c r="K201" s="688"/>
      <c r="L201" s="696"/>
      <c r="Q201" s="65"/>
    </row>
    <row r="202" spans="2:17" s="1" customFormat="1" ht="20.25" customHeight="1" x14ac:dyDescent="0.25">
      <c r="B202" s="721" t="s">
        <v>126</v>
      </c>
      <c r="C202" s="722"/>
      <c r="D202" s="722"/>
      <c r="E202" s="722"/>
      <c r="F202" s="722"/>
      <c r="G202" s="722"/>
      <c r="H202" s="722"/>
      <c r="I202" s="722"/>
      <c r="J202" s="722"/>
      <c r="K202" s="722"/>
      <c r="L202" s="723"/>
      <c r="Q202" s="65"/>
    </row>
    <row r="203" spans="2:17" s="1" customFormat="1" ht="45" customHeight="1" x14ac:dyDescent="0.25">
      <c r="B203" s="636" t="s">
        <v>127</v>
      </c>
      <c r="C203" s="588" t="s">
        <v>128</v>
      </c>
      <c r="D203" s="589"/>
      <c r="E203" s="589"/>
      <c r="F203" s="590"/>
      <c r="G203" s="660"/>
      <c r="H203" s="33"/>
      <c r="I203" s="126" t="s">
        <v>240</v>
      </c>
      <c r="J203" s="597"/>
      <c r="K203" s="598"/>
      <c r="L203" s="599"/>
      <c r="Q203" s="65" t="s">
        <v>929</v>
      </c>
    </row>
    <row r="204" spans="2:17" s="1" customFormat="1" ht="45" x14ac:dyDescent="0.25">
      <c r="B204" s="637"/>
      <c r="C204" s="629"/>
      <c r="D204" s="630"/>
      <c r="E204" s="630"/>
      <c r="F204" s="631"/>
      <c r="G204" s="660"/>
      <c r="H204" s="33"/>
      <c r="I204" s="126" t="s">
        <v>239</v>
      </c>
      <c r="J204" s="600"/>
      <c r="K204" s="601"/>
      <c r="L204" s="602"/>
      <c r="Q204" s="65"/>
    </row>
    <row r="205" spans="2:17" s="1" customFormat="1" ht="45" customHeight="1" x14ac:dyDescent="0.25">
      <c r="B205" s="637"/>
      <c r="C205" s="629"/>
      <c r="D205" s="630"/>
      <c r="E205" s="630"/>
      <c r="F205" s="631"/>
      <c r="G205" s="660"/>
      <c r="H205" s="33"/>
      <c r="I205" s="126" t="s">
        <v>238</v>
      </c>
      <c r="J205" s="600"/>
      <c r="K205" s="601"/>
      <c r="L205" s="602"/>
      <c r="Q205" s="65"/>
    </row>
    <row r="206" spans="2:17" s="1" customFormat="1" ht="45" customHeight="1" x14ac:dyDescent="0.25">
      <c r="B206" s="637"/>
      <c r="C206" s="591"/>
      <c r="D206" s="592"/>
      <c r="E206" s="592"/>
      <c r="F206" s="593"/>
      <c r="G206" s="660"/>
      <c r="H206" s="33"/>
      <c r="I206" s="126" t="s">
        <v>237</v>
      </c>
      <c r="J206" s="603"/>
      <c r="K206" s="604"/>
      <c r="L206" s="605"/>
      <c r="Q206" s="65"/>
    </row>
    <row r="207" spans="2:17" s="1" customFormat="1" ht="63" customHeight="1" x14ac:dyDescent="0.25">
      <c r="B207" s="636" t="s">
        <v>127</v>
      </c>
      <c r="C207" s="588" t="s">
        <v>540</v>
      </c>
      <c r="D207" s="589"/>
      <c r="E207" s="589"/>
      <c r="F207" s="590"/>
      <c r="G207" s="660"/>
      <c r="H207" s="33"/>
      <c r="I207" s="126" t="s">
        <v>236</v>
      </c>
      <c r="J207" s="597"/>
      <c r="K207" s="598"/>
      <c r="L207" s="599"/>
      <c r="Q207" s="65" t="s">
        <v>929</v>
      </c>
    </row>
    <row r="208" spans="2:17" s="1" customFormat="1" ht="45" x14ac:dyDescent="0.25">
      <c r="B208" s="637"/>
      <c r="C208" s="629"/>
      <c r="D208" s="630"/>
      <c r="E208" s="630"/>
      <c r="F208" s="631"/>
      <c r="G208" s="660"/>
      <c r="H208" s="33"/>
      <c r="I208" s="126" t="s">
        <v>235</v>
      </c>
      <c r="J208" s="600"/>
      <c r="K208" s="601"/>
      <c r="L208" s="602"/>
      <c r="Q208" s="65"/>
    </row>
    <row r="209" spans="2:21" s="1" customFormat="1" ht="45" customHeight="1" x14ac:dyDescent="0.25">
      <c r="B209" s="637"/>
      <c r="C209" s="629"/>
      <c r="D209" s="630"/>
      <c r="E209" s="630"/>
      <c r="F209" s="631"/>
      <c r="G209" s="660"/>
      <c r="H209" s="33"/>
      <c r="I209" s="126" t="s">
        <v>233</v>
      </c>
      <c r="J209" s="600"/>
      <c r="K209" s="601"/>
      <c r="L209" s="602"/>
      <c r="Q209" s="65"/>
    </row>
    <row r="210" spans="2:21" s="1" customFormat="1" ht="45" customHeight="1" x14ac:dyDescent="0.25">
      <c r="B210" s="637"/>
      <c r="C210" s="591"/>
      <c r="D210" s="592"/>
      <c r="E210" s="592"/>
      <c r="F210" s="593"/>
      <c r="G210" s="660"/>
      <c r="H210" s="33"/>
      <c r="I210" s="126" t="s">
        <v>234</v>
      </c>
      <c r="J210" s="603"/>
      <c r="K210" s="604"/>
      <c r="L210" s="605"/>
      <c r="Q210" s="65"/>
    </row>
    <row r="211" spans="2:21" s="1" customFormat="1" ht="20.25" customHeight="1" x14ac:dyDescent="0.25">
      <c r="B211" s="702" t="s">
        <v>129</v>
      </c>
      <c r="C211" s="703"/>
      <c r="D211" s="703"/>
      <c r="E211" s="703"/>
      <c r="F211" s="703"/>
      <c r="G211" s="705"/>
      <c r="H211" s="705"/>
      <c r="I211" s="705"/>
      <c r="J211" s="705"/>
      <c r="K211" s="705"/>
      <c r="L211" s="706"/>
      <c r="Q211" s="65"/>
    </row>
    <row r="212" spans="2:21" s="1" customFormat="1" ht="52.5" customHeight="1" x14ac:dyDescent="0.25">
      <c r="B212" s="712" t="s">
        <v>542</v>
      </c>
      <c r="C212" s="589" t="s">
        <v>541</v>
      </c>
      <c r="D212" s="589"/>
      <c r="E212" s="589"/>
      <c r="F212" s="590"/>
      <c r="G212" s="578"/>
      <c r="H212" s="33"/>
      <c r="I212" s="126" t="s">
        <v>186</v>
      </c>
      <c r="J212" s="597"/>
      <c r="K212" s="598"/>
      <c r="L212" s="599"/>
      <c r="Q212" s="65" t="s">
        <v>1085</v>
      </c>
    </row>
    <row r="213" spans="2:21" s="1" customFormat="1" ht="42.75" customHeight="1" x14ac:dyDescent="0.25">
      <c r="B213" s="712"/>
      <c r="C213" s="592"/>
      <c r="D213" s="592"/>
      <c r="E213" s="592"/>
      <c r="F213" s="593"/>
      <c r="G213" s="579"/>
      <c r="H213" s="33"/>
      <c r="I213" s="288" t="s">
        <v>1019</v>
      </c>
      <c r="J213" s="603"/>
      <c r="K213" s="604"/>
      <c r="L213" s="605"/>
      <c r="Q213" s="65"/>
    </row>
    <row r="214" spans="2:21" s="1" customFormat="1" ht="77.25" customHeight="1" x14ac:dyDescent="0.25">
      <c r="B214" s="185" t="s">
        <v>543</v>
      </c>
      <c r="C214" s="691" t="s">
        <v>544</v>
      </c>
      <c r="D214" s="691"/>
      <c r="E214" s="691"/>
      <c r="F214" s="691"/>
      <c r="G214" s="186"/>
      <c r="H214" s="33"/>
      <c r="I214" s="182" t="s">
        <v>248</v>
      </c>
      <c r="J214" s="597"/>
      <c r="K214" s="598"/>
      <c r="L214" s="599"/>
      <c r="Q214" s="65" t="s">
        <v>1086</v>
      </c>
    </row>
    <row r="215" spans="2:21" s="1" customFormat="1" ht="20.25" customHeight="1" x14ac:dyDescent="0.25">
      <c r="B215" s="640" t="s">
        <v>132</v>
      </c>
      <c r="C215" s="641"/>
      <c r="D215" s="641"/>
      <c r="E215" s="641"/>
      <c r="F215" s="641"/>
      <c r="G215" s="641"/>
      <c r="H215" s="641"/>
      <c r="I215" s="641"/>
      <c r="J215" s="641"/>
      <c r="K215" s="641"/>
      <c r="L215" s="642"/>
      <c r="Q215" s="65"/>
    </row>
    <row r="216" spans="2:21" s="1" customFormat="1" ht="20.25" customHeight="1" x14ac:dyDescent="0.25">
      <c r="B216" s="708" t="s">
        <v>130</v>
      </c>
      <c r="C216" s="709"/>
      <c r="D216" s="709"/>
      <c r="E216" s="709"/>
      <c r="F216" s="709"/>
      <c r="G216" s="709"/>
      <c r="H216" s="709"/>
      <c r="I216" s="709"/>
      <c r="J216" s="709"/>
      <c r="K216" s="709"/>
      <c r="L216" s="724"/>
      <c r="Q216" s="65"/>
    </row>
    <row r="217" spans="2:21" s="1" customFormat="1" ht="54.75" customHeight="1" x14ac:dyDescent="0.25">
      <c r="B217" s="614" t="s">
        <v>131</v>
      </c>
      <c r="C217" s="691" t="s">
        <v>467</v>
      </c>
      <c r="D217" s="691"/>
      <c r="E217" s="691"/>
      <c r="F217" s="691"/>
      <c r="G217" s="720"/>
      <c r="H217" s="748" t="s">
        <v>986</v>
      </c>
      <c r="I217" s="749"/>
      <c r="J217" s="597"/>
      <c r="K217" s="598"/>
      <c r="L217" s="599"/>
      <c r="Q217" s="65" t="s">
        <v>930</v>
      </c>
    </row>
    <row r="218" spans="2:21" s="1" customFormat="1" ht="41.25" customHeight="1" x14ac:dyDescent="0.25">
      <c r="B218" s="587"/>
      <c r="C218" s="691"/>
      <c r="D218" s="691"/>
      <c r="E218" s="691"/>
      <c r="F218" s="691"/>
      <c r="G218" s="711"/>
      <c r="H218" s="33"/>
      <c r="I218" s="182" t="s">
        <v>483</v>
      </c>
      <c r="J218" s="603"/>
      <c r="K218" s="604"/>
      <c r="L218" s="605"/>
      <c r="Q218" s="65"/>
    </row>
    <row r="219" spans="2:21" s="1" customFormat="1" ht="33.75" customHeight="1" x14ac:dyDescent="0.25">
      <c r="B219" s="156" t="s">
        <v>131</v>
      </c>
      <c r="C219" s="575" t="s">
        <v>980</v>
      </c>
      <c r="D219" s="576"/>
      <c r="E219" s="576"/>
      <c r="F219" s="577"/>
      <c r="G219" s="159"/>
      <c r="H219" s="33"/>
      <c r="I219" s="182" t="s">
        <v>465</v>
      </c>
      <c r="J219" s="597"/>
      <c r="K219" s="598"/>
      <c r="L219" s="599"/>
      <c r="Q219" s="65" t="s">
        <v>930</v>
      </c>
    </row>
    <row r="220" spans="2:21" s="1" customFormat="1" ht="51" customHeight="1" x14ac:dyDescent="0.25">
      <c r="B220" s="586" t="s">
        <v>131</v>
      </c>
      <c r="C220" s="691" t="s">
        <v>545</v>
      </c>
      <c r="D220" s="691"/>
      <c r="E220" s="691"/>
      <c r="F220" s="691"/>
      <c r="G220" s="710"/>
      <c r="H220" s="33"/>
      <c r="I220" s="182" t="s">
        <v>1020</v>
      </c>
      <c r="J220" s="597"/>
      <c r="K220" s="598"/>
      <c r="L220" s="599"/>
      <c r="Q220" s="65" t="s">
        <v>930</v>
      </c>
    </row>
    <row r="221" spans="2:21" s="1" customFormat="1" ht="59.25" customHeight="1" x14ac:dyDescent="0.25">
      <c r="B221" s="587"/>
      <c r="C221" s="691"/>
      <c r="D221" s="691"/>
      <c r="E221" s="691"/>
      <c r="F221" s="691"/>
      <c r="G221" s="711"/>
      <c r="H221" s="33"/>
      <c r="I221" s="123" t="s">
        <v>1021</v>
      </c>
      <c r="J221" s="603"/>
      <c r="K221" s="604"/>
      <c r="L221" s="605"/>
      <c r="Q221" s="65"/>
    </row>
    <row r="222" spans="2:21" s="1" customFormat="1" ht="20.25" customHeight="1" x14ac:dyDescent="0.25">
      <c r="B222" s="707" t="s">
        <v>133</v>
      </c>
      <c r="C222" s="705"/>
      <c r="D222" s="705"/>
      <c r="E222" s="705"/>
      <c r="F222" s="705"/>
      <c r="G222" s="705"/>
      <c r="H222" s="705"/>
      <c r="I222" s="705"/>
      <c r="J222" s="705"/>
      <c r="K222" s="705"/>
      <c r="L222" s="706"/>
      <c r="Q222" s="65"/>
    </row>
    <row r="223" spans="2:21" s="1" customFormat="1" ht="42.75" customHeight="1" x14ac:dyDescent="0.25">
      <c r="B223" s="636" t="s">
        <v>134</v>
      </c>
      <c r="C223" s="588" t="s">
        <v>546</v>
      </c>
      <c r="D223" s="589"/>
      <c r="E223" s="589"/>
      <c r="F223" s="590"/>
      <c r="G223" s="710"/>
      <c r="H223" s="571" t="s">
        <v>987</v>
      </c>
      <c r="I223" s="774"/>
      <c r="J223" s="597"/>
      <c r="K223" s="598"/>
      <c r="L223" s="599"/>
      <c r="M223" s="789"/>
      <c r="N223" s="790"/>
      <c r="O223" s="790"/>
      <c r="P223" s="790"/>
      <c r="Q223" s="790"/>
      <c r="R223" s="790"/>
      <c r="S223" s="790"/>
      <c r="T223" s="790"/>
      <c r="U223" s="790"/>
    </row>
    <row r="224" spans="2:21" s="1" customFormat="1" ht="45" x14ac:dyDescent="0.25">
      <c r="B224" s="638"/>
      <c r="C224" s="591"/>
      <c r="D224" s="592"/>
      <c r="E224" s="592"/>
      <c r="F224" s="593"/>
      <c r="G224" s="711"/>
      <c r="H224" s="272"/>
      <c r="I224" s="271" t="s">
        <v>466</v>
      </c>
      <c r="J224" s="603"/>
      <c r="K224" s="604"/>
      <c r="L224" s="605"/>
      <c r="M224" s="306"/>
      <c r="N224" s="306"/>
      <c r="O224" s="306"/>
      <c r="P224" s="306"/>
      <c r="Q224" s="65"/>
    </row>
    <row r="225" spans="2:17" s="1" customFormat="1" ht="20.25" customHeight="1" x14ac:dyDescent="0.25">
      <c r="B225" s="640" t="s">
        <v>135</v>
      </c>
      <c r="C225" s="641"/>
      <c r="D225" s="641"/>
      <c r="E225" s="641"/>
      <c r="F225" s="641"/>
      <c r="G225" s="641"/>
      <c r="H225" s="641"/>
      <c r="I225" s="641"/>
      <c r="J225" s="641"/>
      <c r="K225" s="641"/>
      <c r="L225" s="642"/>
      <c r="Q225" s="65"/>
    </row>
    <row r="226" spans="2:17" s="1" customFormat="1" ht="20.25" customHeight="1" x14ac:dyDescent="0.25">
      <c r="B226" s="708" t="s">
        <v>136</v>
      </c>
      <c r="C226" s="709"/>
      <c r="D226" s="709"/>
      <c r="E226" s="709"/>
      <c r="F226" s="709"/>
      <c r="G226" s="709"/>
      <c r="H226" s="709"/>
      <c r="I226" s="709"/>
      <c r="J226" s="709"/>
      <c r="K226" s="709"/>
      <c r="L226" s="724"/>
      <c r="Q226" s="65"/>
    </row>
    <row r="227" spans="2:17" s="1" customFormat="1" ht="39" customHeight="1" x14ac:dyDescent="0.25">
      <c r="B227" s="31" t="s">
        <v>137</v>
      </c>
      <c r="C227" s="691" t="s">
        <v>547</v>
      </c>
      <c r="D227" s="691"/>
      <c r="E227" s="691"/>
      <c r="F227" s="691"/>
      <c r="G227" s="27"/>
      <c r="H227" s="571" t="s">
        <v>1024</v>
      </c>
      <c r="I227" s="572"/>
      <c r="J227" s="603"/>
      <c r="K227" s="604"/>
      <c r="L227" s="605"/>
      <c r="Q227" s="65" t="s">
        <v>1087</v>
      </c>
    </row>
    <row r="228" spans="2:17" s="1" customFormat="1" ht="63.75" customHeight="1" x14ac:dyDescent="0.25">
      <c r="B228" s="36" t="s">
        <v>138</v>
      </c>
      <c r="C228" s="691" t="s">
        <v>973</v>
      </c>
      <c r="D228" s="691"/>
      <c r="E228" s="691"/>
      <c r="F228" s="691"/>
      <c r="G228" s="35"/>
      <c r="H228" s="294"/>
      <c r="I228" s="287" t="s">
        <v>1023</v>
      </c>
      <c r="J228" s="606"/>
      <c r="K228" s="607"/>
      <c r="L228" s="608"/>
      <c r="Q228" s="65" t="s">
        <v>1088</v>
      </c>
    </row>
    <row r="229" spans="2:17" s="1" customFormat="1" ht="39" customHeight="1" x14ac:dyDescent="0.25">
      <c r="B229" s="36" t="s">
        <v>138</v>
      </c>
      <c r="C229" s="691" t="s">
        <v>152</v>
      </c>
      <c r="D229" s="691"/>
      <c r="E229" s="691"/>
      <c r="F229" s="691"/>
      <c r="G229" s="35"/>
      <c r="H229" s="569"/>
      <c r="I229" s="692" t="s">
        <v>175</v>
      </c>
      <c r="J229" s="606"/>
      <c r="K229" s="607"/>
      <c r="L229" s="608"/>
      <c r="Q229" s="65" t="s">
        <v>1088</v>
      </c>
    </row>
    <row r="230" spans="2:17" s="1" customFormat="1" ht="39" customHeight="1" x14ac:dyDescent="0.25">
      <c r="B230" s="36" t="s">
        <v>138</v>
      </c>
      <c r="C230" s="691" t="s">
        <v>153</v>
      </c>
      <c r="D230" s="691"/>
      <c r="E230" s="691"/>
      <c r="F230" s="691"/>
      <c r="G230" s="35"/>
      <c r="H230" s="700"/>
      <c r="I230" s="693"/>
      <c r="J230" s="606"/>
      <c r="K230" s="607"/>
      <c r="L230" s="608"/>
      <c r="Q230" s="65" t="s">
        <v>1088</v>
      </c>
    </row>
    <row r="231" spans="2:17" s="1" customFormat="1" ht="39" customHeight="1" x14ac:dyDescent="0.25">
      <c r="B231" s="36" t="s">
        <v>138</v>
      </c>
      <c r="C231" s="691" t="s">
        <v>981</v>
      </c>
      <c r="D231" s="691"/>
      <c r="E231" s="691"/>
      <c r="F231" s="691"/>
      <c r="G231" s="35"/>
      <c r="H231" s="570"/>
      <c r="I231" s="694"/>
      <c r="J231" s="606"/>
      <c r="K231" s="607"/>
      <c r="L231" s="608"/>
      <c r="Q231" s="65" t="s">
        <v>1088</v>
      </c>
    </row>
    <row r="232" spans="2:17" s="1" customFormat="1" ht="39" customHeight="1" x14ac:dyDescent="0.25">
      <c r="B232" s="36" t="s">
        <v>138</v>
      </c>
      <c r="C232" s="691" t="s">
        <v>154</v>
      </c>
      <c r="D232" s="691"/>
      <c r="E232" s="691"/>
      <c r="F232" s="691"/>
      <c r="G232" s="35"/>
      <c r="H232" s="569"/>
      <c r="I232" s="573" t="s">
        <v>182</v>
      </c>
      <c r="J232" s="606"/>
      <c r="K232" s="607"/>
      <c r="L232" s="608"/>
      <c r="Q232" s="65" t="s">
        <v>1088</v>
      </c>
    </row>
    <row r="233" spans="2:17" s="1" customFormat="1" ht="39" customHeight="1" x14ac:dyDescent="0.25">
      <c r="B233" s="36" t="s">
        <v>138</v>
      </c>
      <c r="C233" s="691" t="s">
        <v>155</v>
      </c>
      <c r="D233" s="691"/>
      <c r="E233" s="691"/>
      <c r="F233" s="691"/>
      <c r="G233" s="35"/>
      <c r="H233" s="700"/>
      <c r="I233" s="695"/>
      <c r="J233" s="606"/>
      <c r="K233" s="607"/>
      <c r="L233" s="608"/>
      <c r="Q233" s="65" t="s">
        <v>1088</v>
      </c>
    </row>
    <row r="234" spans="2:17" s="1" customFormat="1" ht="39" customHeight="1" x14ac:dyDescent="0.25">
      <c r="B234" s="36" t="s">
        <v>138</v>
      </c>
      <c r="C234" s="691" t="s">
        <v>156</v>
      </c>
      <c r="D234" s="691"/>
      <c r="E234" s="691"/>
      <c r="F234" s="691"/>
      <c r="G234" s="35"/>
      <c r="H234" s="570"/>
      <c r="I234" s="574"/>
      <c r="J234" s="606"/>
      <c r="K234" s="607"/>
      <c r="L234" s="608"/>
      <c r="Q234" s="65" t="s">
        <v>1088</v>
      </c>
    </row>
    <row r="235" spans="2:17" s="1" customFormat="1" ht="39" customHeight="1" x14ac:dyDescent="0.25">
      <c r="B235" s="36" t="s">
        <v>138</v>
      </c>
      <c r="C235" s="691" t="s">
        <v>548</v>
      </c>
      <c r="D235" s="691"/>
      <c r="E235" s="691"/>
      <c r="F235" s="691"/>
      <c r="G235" s="35"/>
      <c r="H235" s="700"/>
      <c r="I235" s="692" t="s">
        <v>181</v>
      </c>
      <c r="J235" s="606"/>
      <c r="K235" s="607"/>
      <c r="L235" s="608"/>
      <c r="Q235" s="65" t="s">
        <v>1088</v>
      </c>
    </row>
    <row r="236" spans="2:17" s="1" customFormat="1" ht="39" customHeight="1" x14ac:dyDescent="0.25">
      <c r="B236" s="36" t="s">
        <v>138</v>
      </c>
      <c r="C236" s="691" t="s">
        <v>549</v>
      </c>
      <c r="D236" s="691"/>
      <c r="E236" s="691"/>
      <c r="F236" s="691"/>
      <c r="G236" s="35"/>
      <c r="H236" s="700"/>
      <c r="I236" s="693"/>
      <c r="J236" s="606"/>
      <c r="K236" s="607"/>
      <c r="L236" s="608"/>
      <c r="Q236" s="65" t="s">
        <v>1088</v>
      </c>
    </row>
    <row r="237" spans="2:17" s="1" customFormat="1" ht="39" customHeight="1" x14ac:dyDescent="0.25">
      <c r="B237" s="36" t="s">
        <v>138</v>
      </c>
      <c r="C237" s="691" t="s">
        <v>157</v>
      </c>
      <c r="D237" s="691"/>
      <c r="E237" s="691"/>
      <c r="F237" s="691"/>
      <c r="G237" s="35"/>
      <c r="H237" s="700"/>
      <c r="I237" s="694"/>
      <c r="J237" s="606"/>
      <c r="K237" s="607"/>
      <c r="L237" s="608"/>
      <c r="Q237" s="65" t="s">
        <v>1088</v>
      </c>
    </row>
    <row r="238" spans="2:17" s="1" customFormat="1" ht="40.5" customHeight="1" x14ac:dyDescent="0.25">
      <c r="B238" s="28" t="s">
        <v>139</v>
      </c>
      <c r="C238" s="691" t="s">
        <v>177</v>
      </c>
      <c r="D238" s="691"/>
      <c r="E238" s="691"/>
      <c r="F238" s="691"/>
      <c r="G238" s="35"/>
      <c r="H238" s="569"/>
      <c r="I238" s="573" t="s">
        <v>180</v>
      </c>
      <c r="J238" s="606"/>
      <c r="K238" s="607"/>
      <c r="L238" s="608"/>
      <c r="Q238" s="65" t="s">
        <v>1089</v>
      </c>
    </row>
    <row r="239" spans="2:17" s="1" customFormat="1" ht="32.25" customHeight="1" x14ac:dyDescent="0.25">
      <c r="B239" s="157" t="s">
        <v>139</v>
      </c>
      <c r="C239" s="691" t="s">
        <v>150</v>
      </c>
      <c r="D239" s="691"/>
      <c r="E239" s="691"/>
      <c r="F239" s="691"/>
      <c r="G239" s="35"/>
      <c r="H239" s="570"/>
      <c r="I239" s="574"/>
      <c r="J239" s="606"/>
      <c r="K239" s="607"/>
      <c r="L239" s="608"/>
      <c r="Q239" s="65" t="s">
        <v>1089</v>
      </c>
    </row>
    <row r="240" spans="2:17" s="1" customFormat="1" ht="23.25" customHeight="1" x14ac:dyDescent="0.25">
      <c r="B240" s="586" t="s">
        <v>139</v>
      </c>
      <c r="C240" s="691" t="s">
        <v>974</v>
      </c>
      <c r="D240" s="691"/>
      <c r="E240" s="691"/>
      <c r="F240" s="691"/>
      <c r="G240" s="578"/>
      <c r="H240" s="569"/>
      <c r="I240" s="573" t="s">
        <v>179</v>
      </c>
      <c r="J240" s="597"/>
      <c r="K240" s="598"/>
      <c r="L240" s="599"/>
      <c r="Q240" s="65" t="s">
        <v>1089</v>
      </c>
    </row>
    <row r="241" spans="2:17" s="1" customFormat="1" ht="22.5" customHeight="1" x14ac:dyDescent="0.25">
      <c r="B241" s="587"/>
      <c r="C241" s="691"/>
      <c r="D241" s="691"/>
      <c r="E241" s="691"/>
      <c r="F241" s="691"/>
      <c r="G241" s="579"/>
      <c r="H241" s="570"/>
      <c r="I241" s="574"/>
      <c r="J241" s="603"/>
      <c r="K241" s="604"/>
      <c r="L241" s="605"/>
      <c r="Q241" s="65" t="s">
        <v>1089</v>
      </c>
    </row>
    <row r="242" spans="2:17" s="1" customFormat="1" ht="30.75" customHeight="1" x14ac:dyDescent="0.25">
      <c r="B242" s="157" t="s">
        <v>139</v>
      </c>
      <c r="C242" s="691" t="s">
        <v>151</v>
      </c>
      <c r="D242" s="691"/>
      <c r="E242" s="691"/>
      <c r="F242" s="691"/>
      <c r="G242" s="35"/>
      <c r="H242" s="33"/>
      <c r="I242" s="129" t="s">
        <v>178</v>
      </c>
      <c r="J242" s="606"/>
      <c r="K242" s="607"/>
      <c r="L242" s="608"/>
      <c r="Q242" s="65" t="s">
        <v>1089</v>
      </c>
    </row>
    <row r="243" spans="2:17" s="1" customFormat="1" ht="64.5" customHeight="1" x14ac:dyDescent="0.25">
      <c r="B243" s="184" t="s">
        <v>550</v>
      </c>
      <c r="C243" s="691" t="s">
        <v>551</v>
      </c>
      <c r="D243" s="691"/>
      <c r="E243" s="691"/>
      <c r="F243" s="691"/>
      <c r="G243" s="187"/>
      <c r="H243" s="33"/>
      <c r="I243" s="182" t="s">
        <v>1022</v>
      </c>
      <c r="J243" s="606"/>
      <c r="K243" s="607"/>
      <c r="L243" s="608"/>
      <c r="Q243" s="65" t="s">
        <v>1090</v>
      </c>
    </row>
    <row r="244" spans="2:17" s="1" customFormat="1" ht="20.25" customHeight="1" x14ac:dyDescent="0.25">
      <c r="B244" s="708" t="s">
        <v>552</v>
      </c>
      <c r="C244" s="709"/>
      <c r="D244" s="709"/>
      <c r="E244" s="709"/>
      <c r="F244" s="709"/>
      <c r="G244" s="709"/>
      <c r="H244" s="709"/>
      <c r="I244" s="709"/>
      <c r="J244" s="709"/>
      <c r="K244" s="709"/>
      <c r="L244" s="724"/>
      <c r="Q244" s="65"/>
    </row>
    <row r="245" spans="2:17" s="1" customFormat="1" ht="26.25" customHeight="1" x14ac:dyDescent="0.25">
      <c r="B245" s="586" t="s">
        <v>140</v>
      </c>
      <c r="C245" s="691" t="s">
        <v>553</v>
      </c>
      <c r="D245" s="691"/>
      <c r="E245" s="691"/>
      <c r="F245" s="691"/>
      <c r="G245" s="710"/>
      <c r="H245" s="33"/>
      <c r="I245" s="126" t="s">
        <v>175</v>
      </c>
      <c r="J245" s="597"/>
      <c r="K245" s="598"/>
      <c r="L245" s="599"/>
      <c r="Q245" s="65" t="s">
        <v>931</v>
      </c>
    </row>
    <row r="246" spans="2:17" s="1" customFormat="1" ht="29.25" customHeight="1" x14ac:dyDescent="0.25">
      <c r="B246" s="614"/>
      <c r="C246" s="691"/>
      <c r="D246" s="691"/>
      <c r="E246" s="691"/>
      <c r="F246" s="691"/>
      <c r="G246" s="720"/>
      <c r="H246" s="33"/>
      <c r="I246" s="255" t="s">
        <v>174</v>
      </c>
      <c r="J246" s="600"/>
      <c r="K246" s="601"/>
      <c r="L246" s="602"/>
      <c r="Q246" s="65"/>
    </row>
    <row r="247" spans="2:17" s="1" customFormat="1" ht="25.5" customHeight="1" x14ac:dyDescent="0.25">
      <c r="B247" s="587"/>
      <c r="C247" s="691"/>
      <c r="D247" s="691"/>
      <c r="E247" s="691"/>
      <c r="F247" s="691"/>
      <c r="G247" s="720"/>
      <c r="H247" s="33"/>
      <c r="I247" s="255" t="s">
        <v>173</v>
      </c>
      <c r="J247" s="603"/>
      <c r="K247" s="604"/>
      <c r="L247" s="605"/>
      <c r="Q247" s="65"/>
    </row>
    <row r="248" spans="2:17" s="1" customFormat="1" ht="29.25" customHeight="1" x14ac:dyDescent="0.25">
      <c r="B248" s="586" t="s">
        <v>140</v>
      </c>
      <c r="C248" s="691" t="s">
        <v>141</v>
      </c>
      <c r="D248" s="691"/>
      <c r="E248" s="691"/>
      <c r="F248" s="691"/>
      <c r="G248" s="578"/>
      <c r="H248" s="33"/>
      <c r="I248" s="256" t="s">
        <v>172</v>
      </c>
      <c r="J248" s="597"/>
      <c r="K248" s="598"/>
      <c r="L248" s="599"/>
      <c r="Q248" s="65" t="s">
        <v>931</v>
      </c>
    </row>
    <row r="249" spans="2:17" s="1" customFormat="1" ht="30" customHeight="1" x14ac:dyDescent="0.25">
      <c r="B249" s="587"/>
      <c r="C249" s="691"/>
      <c r="D249" s="691"/>
      <c r="E249" s="691"/>
      <c r="F249" s="691"/>
      <c r="G249" s="579"/>
      <c r="H249" s="33"/>
      <c r="I249" s="126" t="s">
        <v>176</v>
      </c>
      <c r="J249" s="603"/>
      <c r="K249" s="604"/>
      <c r="L249" s="605"/>
      <c r="Q249" s="65"/>
    </row>
    <row r="250" spans="2:17" s="1" customFormat="1" ht="18.75" customHeight="1" x14ac:dyDescent="0.25">
      <c r="B250" s="586" t="s">
        <v>140</v>
      </c>
      <c r="C250" s="775" t="s">
        <v>554</v>
      </c>
      <c r="D250" s="775"/>
      <c r="E250" s="775"/>
      <c r="F250" s="775"/>
      <c r="G250" s="578"/>
      <c r="H250" s="569"/>
      <c r="I250" s="567" t="s">
        <v>555</v>
      </c>
      <c r="J250" s="597"/>
      <c r="K250" s="598"/>
      <c r="L250" s="599"/>
      <c r="Q250" s="65" t="s">
        <v>931</v>
      </c>
    </row>
    <row r="251" spans="2:17" s="1" customFormat="1" ht="18.75" customHeight="1" x14ac:dyDescent="0.25">
      <c r="B251" s="587"/>
      <c r="C251" s="775"/>
      <c r="D251" s="775"/>
      <c r="E251" s="775"/>
      <c r="F251" s="775"/>
      <c r="G251" s="579"/>
      <c r="H251" s="570"/>
      <c r="I251" s="568"/>
      <c r="J251" s="603"/>
      <c r="K251" s="604"/>
      <c r="L251" s="605"/>
      <c r="Q251" s="65"/>
    </row>
    <row r="252" spans="2:17" s="1" customFormat="1" ht="18.75" x14ac:dyDescent="0.25">
      <c r="B252" s="702" t="s">
        <v>142</v>
      </c>
      <c r="C252" s="703"/>
      <c r="D252" s="703"/>
      <c r="E252" s="703"/>
      <c r="F252" s="703"/>
      <c r="G252" s="703"/>
      <c r="H252" s="703"/>
      <c r="I252" s="703"/>
      <c r="J252" s="703"/>
      <c r="K252" s="703"/>
      <c r="L252" s="704"/>
      <c r="Q252" s="65"/>
    </row>
    <row r="253" spans="2:17" s="1" customFormat="1" ht="40.5" customHeight="1" x14ac:dyDescent="0.25">
      <c r="B253" s="586" t="s">
        <v>143</v>
      </c>
      <c r="C253" s="691" t="s">
        <v>556</v>
      </c>
      <c r="D253" s="691"/>
      <c r="E253" s="691"/>
      <c r="F253" s="691"/>
      <c r="G253" s="594"/>
      <c r="H253" s="33"/>
      <c r="I253" s="126" t="s">
        <v>170</v>
      </c>
      <c r="J253" s="597"/>
      <c r="K253" s="598"/>
      <c r="L253" s="599"/>
      <c r="Q253" s="65" t="s">
        <v>932</v>
      </c>
    </row>
    <row r="254" spans="2:17" s="1" customFormat="1" ht="33" customHeight="1" x14ac:dyDescent="0.25">
      <c r="B254" s="614"/>
      <c r="C254" s="691"/>
      <c r="D254" s="691"/>
      <c r="E254" s="691"/>
      <c r="F254" s="691"/>
      <c r="G254" s="596"/>
      <c r="H254" s="33"/>
      <c r="I254" s="127" t="s">
        <v>169</v>
      </c>
      <c r="J254" s="603"/>
      <c r="K254" s="604"/>
      <c r="L254" s="605"/>
      <c r="Q254" s="65"/>
    </row>
    <row r="255" spans="2:17" s="1" customFormat="1" ht="39" customHeight="1" x14ac:dyDescent="0.25">
      <c r="B255" s="36" t="s">
        <v>143</v>
      </c>
      <c r="C255" s="691" t="s">
        <v>144</v>
      </c>
      <c r="D255" s="691"/>
      <c r="E255" s="691"/>
      <c r="F255" s="691"/>
      <c r="G255" s="29"/>
      <c r="H255" s="33"/>
      <c r="I255" s="45" t="s">
        <v>171</v>
      </c>
      <c r="J255" s="606"/>
      <c r="K255" s="607"/>
      <c r="L255" s="608"/>
      <c r="Q255" s="65" t="s">
        <v>932</v>
      </c>
    </row>
    <row r="256" spans="2:17" s="1" customFormat="1" ht="18.75" x14ac:dyDescent="0.25">
      <c r="B256" s="702" t="s">
        <v>145</v>
      </c>
      <c r="C256" s="703"/>
      <c r="D256" s="703"/>
      <c r="E256" s="703"/>
      <c r="F256" s="703"/>
      <c r="G256" s="705"/>
      <c r="H256" s="705"/>
      <c r="I256" s="705"/>
      <c r="J256" s="705"/>
      <c r="K256" s="705"/>
      <c r="L256" s="706"/>
      <c r="Q256" s="65"/>
    </row>
    <row r="257" spans="2:17" s="1" customFormat="1" ht="36" customHeight="1" x14ac:dyDescent="0.25">
      <c r="B257" s="36" t="s">
        <v>146</v>
      </c>
      <c r="C257" s="575" t="s">
        <v>166</v>
      </c>
      <c r="D257" s="576"/>
      <c r="E257" s="576"/>
      <c r="F257" s="577"/>
      <c r="G257" s="27"/>
      <c r="H257" s="700"/>
      <c r="I257" s="694" t="s">
        <v>168</v>
      </c>
      <c r="J257" s="603"/>
      <c r="K257" s="604"/>
      <c r="L257" s="605"/>
      <c r="Q257" s="65" t="s">
        <v>933</v>
      </c>
    </row>
    <row r="258" spans="2:17" s="1" customFormat="1" ht="33" customHeight="1" x14ac:dyDescent="0.25">
      <c r="B258" s="36" t="s">
        <v>146</v>
      </c>
      <c r="C258" s="575" t="s">
        <v>147</v>
      </c>
      <c r="D258" s="576"/>
      <c r="E258" s="576"/>
      <c r="F258" s="577"/>
      <c r="G258" s="35"/>
      <c r="H258" s="700"/>
      <c r="I258" s="701"/>
      <c r="J258" s="606"/>
      <c r="K258" s="607"/>
      <c r="L258" s="608"/>
      <c r="Q258" s="65" t="s">
        <v>933</v>
      </c>
    </row>
    <row r="259" spans="2:17" s="1" customFormat="1" ht="33" customHeight="1" x14ac:dyDescent="0.25">
      <c r="B259" s="36" t="s">
        <v>146</v>
      </c>
      <c r="C259" s="575" t="s">
        <v>148</v>
      </c>
      <c r="D259" s="576"/>
      <c r="E259" s="576"/>
      <c r="F259" s="577"/>
      <c r="G259" s="35"/>
      <c r="H259" s="569"/>
      <c r="I259" s="695" t="s">
        <v>167</v>
      </c>
      <c r="J259" s="606"/>
      <c r="K259" s="607"/>
      <c r="L259" s="608"/>
      <c r="Q259" s="65" t="s">
        <v>933</v>
      </c>
    </row>
    <row r="260" spans="2:17" s="1" customFormat="1" ht="33" customHeight="1" x14ac:dyDescent="0.25">
      <c r="B260" s="36" t="s">
        <v>146</v>
      </c>
      <c r="C260" s="575" t="s">
        <v>149</v>
      </c>
      <c r="D260" s="576"/>
      <c r="E260" s="576"/>
      <c r="F260" s="577"/>
      <c r="G260" s="35"/>
      <c r="H260" s="700"/>
      <c r="I260" s="574"/>
      <c r="J260" s="606"/>
      <c r="K260" s="607"/>
      <c r="L260" s="608"/>
      <c r="Q260" s="65" t="s">
        <v>933</v>
      </c>
    </row>
    <row r="261" spans="2:17" s="1" customFormat="1" ht="33" customHeight="1" x14ac:dyDescent="0.25">
      <c r="B261" s="586" t="s">
        <v>146</v>
      </c>
      <c r="C261" s="588" t="s">
        <v>184</v>
      </c>
      <c r="D261" s="589"/>
      <c r="E261" s="589"/>
      <c r="F261" s="590"/>
      <c r="G261" s="710"/>
      <c r="H261" s="33"/>
      <c r="I261" s="126" t="s">
        <v>183</v>
      </c>
      <c r="J261" s="597"/>
      <c r="K261" s="598"/>
      <c r="L261" s="599"/>
      <c r="Q261" s="65" t="s">
        <v>933</v>
      </c>
    </row>
    <row r="262" spans="2:17" s="1" customFormat="1" ht="29.25" customHeight="1" x14ac:dyDescent="0.25">
      <c r="B262" s="587"/>
      <c r="C262" s="591"/>
      <c r="D262" s="592"/>
      <c r="E262" s="592"/>
      <c r="F262" s="593"/>
      <c r="G262" s="711"/>
      <c r="H262" s="33"/>
      <c r="I262" s="127" t="s">
        <v>163</v>
      </c>
      <c r="J262" s="603"/>
      <c r="K262" s="604"/>
      <c r="L262" s="605"/>
      <c r="Q262" s="65"/>
    </row>
    <row r="263" spans="2:17" s="1" customFormat="1" ht="18.75" x14ac:dyDescent="0.25">
      <c r="B263" s="708" t="s">
        <v>158</v>
      </c>
      <c r="C263" s="709"/>
      <c r="D263" s="709"/>
      <c r="E263" s="709"/>
      <c r="F263" s="709"/>
      <c r="G263" s="705"/>
      <c r="H263" s="705"/>
      <c r="I263" s="705"/>
      <c r="J263" s="705"/>
      <c r="K263" s="705"/>
      <c r="L263" s="706"/>
      <c r="Q263" s="65"/>
    </row>
    <row r="264" spans="2:17" s="1" customFormat="1" ht="39" customHeight="1" x14ac:dyDescent="0.25">
      <c r="B264" s="712" t="s">
        <v>159</v>
      </c>
      <c r="C264" s="588" t="s">
        <v>558</v>
      </c>
      <c r="D264" s="589"/>
      <c r="E264" s="589"/>
      <c r="F264" s="590"/>
      <c r="G264" s="578"/>
      <c r="H264" s="32"/>
      <c r="I264" s="188" t="s">
        <v>164</v>
      </c>
      <c r="J264" s="597"/>
      <c r="K264" s="598"/>
      <c r="L264" s="599"/>
      <c r="Q264" s="65" t="s">
        <v>934</v>
      </c>
    </row>
    <row r="265" spans="2:17" s="1" customFormat="1" ht="39" customHeight="1" x14ac:dyDescent="0.25">
      <c r="B265" s="712"/>
      <c r="C265" s="629"/>
      <c r="D265" s="630"/>
      <c r="E265" s="630"/>
      <c r="F265" s="631"/>
      <c r="G265" s="639"/>
      <c r="H265" s="32"/>
      <c r="I265" s="126" t="s">
        <v>557</v>
      </c>
      <c r="J265" s="600"/>
      <c r="K265" s="601"/>
      <c r="L265" s="602"/>
      <c r="Q265" s="65"/>
    </row>
    <row r="266" spans="2:17" s="1" customFormat="1" ht="39" customHeight="1" x14ac:dyDescent="0.25">
      <c r="B266" s="712"/>
      <c r="C266" s="629"/>
      <c r="D266" s="630"/>
      <c r="E266" s="630"/>
      <c r="F266" s="631"/>
      <c r="G266" s="639"/>
      <c r="H266" s="32"/>
      <c r="I266" s="127" t="s">
        <v>559</v>
      </c>
      <c r="J266" s="600"/>
      <c r="K266" s="601"/>
      <c r="L266" s="602"/>
      <c r="Q266" s="65"/>
    </row>
    <row r="267" spans="2:17" s="1" customFormat="1" ht="39" customHeight="1" x14ac:dyDescent="0.25">
      <c r="B267" s="712"/>
      <c r="C267" s="591"/>
      <c r="D267" s="592"/>
      <c r="E267" s="592"/>
      <c r="F267" s="593"/>
      <c r="G267" s="579"/>
      <c r="H267" s="32"/>
      <c r="I267" s="188" t="s">
        <v>560</v>
      </c>
      <c r="J267" s="603"/>
      <c r="K267" s="604"/>
      <c r="L267" s="605"/>
      <c r="Q267" s="65"/>
    </row>
    <row r="268" spans="2:17" s="1" customFormat="1" ht="20.25" customHeight="1" x14ac:dyDescent="0.25">
      <c r="B268" s="707" t="s">
        <v>160</v>
      </c>
      <c r="C268" s="705"/>
      <c r="D268" s="705"/>
      <c r="E268" s="705"/>
      <c r="F268" s="705"/>
      <c r="G268" s="705"/>
      <c r="H268" s="705"/>
      <c r="I268" s="705"/>
      <c r="J268" s="705"/>
      <c r="K268" s="705"/>
      <c r="L268" s="706"/>
      <c r="Q268" s="65"/>
    </row>
    <row r="269" spans="2:17" s="1" customFormat="1" ht="83.25" customHeight="1" x14ac:dyDescent="0.25">
      <c r="B269" s="28" t="s">
        <v>161</v>
      </c>
      <c r="C269" s="575" t="s">
        <v>561</v>
      </c>
      <c r="D269" s="576"/>
      <c r="E269" s="576"/>
      <c r="F269" s="577"/>
      <c r="G269" s="27"/>
      <c r="H269" s="38"/>
      <c r="I269" s="183" t="s">
        <v>165</v>
      </c>
      <c r="J269" s="603"/>
      <c r="K269" s="604"/>
      <c r="L269" s="605"/>
      <c r="Q269" s="65" t="s">
        <v>935</v>
      </c>
    </row>
    <row r="270" spans="2:17" s="1" customFormat="1" x14ac:dyDescent="0.25">
      <c r="Q270" s="65"/>
    </row>
    <row r="271" spans="2:17" s="1" customFormat="1" x14ac:dyDescent="0.25">
      <c r="Q271" s="65"/>
    </row>
    <row r="272" spans="2:17" s="1" customFormat="1" ht="26.25" x14ac:dyDescent="0.25">
      <c r="B272" s="777" t="str">
        <f>IF(LEFT(C10,3)="I.B", "Consortium Addendum (on-site checklist)","")</f>
        <v/>
      </c>
      <c r="C272" s="777"/>
      <c r="D272" s="777"/>
      <c r="E272" s="777"/>
      <c r="F272" s="777"/>
      <c r="G272" s="777"/>
      <c r="H272" s="777"/>
      <c r="I272" s="777"/>
      <c r="J272" s="777"/>
      <c r="K272" s="777"/>
      <c r="L272" s="777"/>
      <c r="Q272" s="65"/>
    </row>
    <row r="273" spans="2:23" s="1" customFormat="1" x14ac:dyDescent="0.25">
      <c r="Q273" s="65"/>
    </row>
    <row r="274" spans="2:23" s="16" customFormat="1" ht="36" customHeight="1" x14ac:dyDescent="0.25">
      <c r="B274" s="785" t="str">
        <f>IF(LEFT(C10,3)="I.B", "Does the consortium name match the name on file with the CoAEMSP?","")</f>
        <v/>
      </c>
      <c r="C274" s="785"/>
      <c r="D274" s="785"/>
      <c r="E274" s="785"/>
      <c r="F274" s="785"/>
      <c r="G274" s="303"/>
      <c r="Q274" s="243"/>
    </row>
    <row r="275" spans="2:23" ht="21.75" customHeight="1" x14ac:dyDescent="0.25">
      <c r="B275" s="779" t="str">
        <f>IF(LEFT(C10,3)="I.B", "Consortium Name on file with the CoAEMSP:","")</f>
        <v/>
      </c>
      <c r="C275" s="779"/>
      <c r="D275" s="779"/>
      <c r="E275" s="779"/>
      <c r="F275" s="780" t="str">
        <f>IF(LEFT(C10,3)="I.B", 'EA-I-CSSR'!C6,"")</f>
        <v/>
      </c>
      <c r="G275" s="780"/>
      <c r="H275" s="780"/>
      <c r="I275" s="780"/>
      <c r="J275" s="780"/>
      <c r="K275" s="780"/>
    </row>
    <row r="277" spans="2:23" s="1" customFormat="1" ht="21.75" customHeight="1" x14ac:dyDescent="0.25">
      <c r="B277" s="779" t="str">
        <f>IF(G274="No", "Consortium Name Program Uses:","")</f>
        <v/>
      </c>
      <c r="C277" s="779"/>
      <c r="D277" s="779"/>
      <c r="E277" s="779"/>
      <c r="F277" s="781"/>
      <c r="G277" s="781"/>
      <c r="H277" s="781"/>
      <c r="I277" s="781"/>
      <c r="J277" s="781"/>
      <c r="K277" s="781"/>
      <c r="P277" s="302"/>
      <c r="Q277" s="65"/>
    </row>
    <row r="279" spans="2:23" s="1" customFormat="1" x14ac:dyDescent="0.25">
      <c r="Q279" s="65"/>
    </row>
    <row r="280" spans="2:23" s="1" customFormat="1" ht="30.75" customHeight="1" x14ac:dyDescent="0.25">
      <c r="B280" s="783" t="str">
        <f>IF(LEFT(C10,3)="I.B", "List the member organizations of the consortium.  Indicate whether or not each member organization meets Standard I.A. (either paragraph 1,2,3,4,).","")</f>
        <v/>
      </c>
      <c r="C280" s="783"/>
      <c r="D280" s="783"/>
      <c r="E280" s="783"/>
      <c r="F280" s="783"/>
      <c r="G280" s="783"/>
      <c r="H280" s="783"/>
      <c r="I280" s="783"/>
      <c r="J280" s="783"/>
      <c r="K280" s="783"/>
      <c r="L280" s="783"/>
      <c r="Q280" s="65"/>
    </row>
    <row r="281" spans="2:23" s="1" customFormat="1" ht="19.5" customHeight="1" x14ac:dyDescent="0.25">
      <c r="C281" s="791" t="str">
        <f>IF(LEFT(C10,3)="I.B", "          Member Organization","")</f>
        <v/>
      </c>
      <c r="D281" s="791"/>
      <c r="E281" s="791"/>
      <c r="F281" s="791"/>
      <c r="G281" s="791"/>
      <c r="H281" s="791"/>
      <c r="I281" s="791"/>
      <c r="J281" s="67"/>
      <c r="K281" s="305" t="str">
        <f>IF(LEFT(C10,3)="I.B", "Meets Standard I.A","")</f>
        <v/>
      </c>
      <c r="Q281" s="65"/>
    </row>
    <row r="282" spans="2:23" s="1" customFormat="1" ht="20.25" customHeight="1" x14ac:dyDescent="0.25">
      <c r="B282" s="57" t="str">
        <f>IF(LEFT(C10,3)="I.B", "1)  ","")</f>
        <v/>
      </c>
      <c r="C282" s="781"/>
      <c r="D282" s="781"/>
      <c r="E282" s="781"/>
      <c r="F282" s="781"/>
      <c r="G282" s="781"/>
      <c r="H282" s="781"/>
      <c r="I282" s="781"/>
      <c r="K282" s="303"/>
      <c r="Q282" s="65"/>
    </row>
    <row r="283" spans="2:23" s="1" customFormat="1" ht="20.25" customHeight="1" x14ac:dyDescent="0.25">
      <c r="B283" s="57" t="str">
        <f>IF(LEFT(C10,3)="I.B", "2)  ","")</f>
        <v/>
      </c>
      <c r="C283" s="781"/>
      <c r="D283" s="781"/>
      <c r="E283" s="781"/>
      <c r="F283" s="781"/>
      <c r="G283" s="781"/>
      <c r="H283" s="781"/>
      <c r="I283" s="781"/>
      <c r="K283" s="303"/>
      <c r="Q283" s="65"/>
    </row>
    <row r="284" spans="2:23" s="1" customFormat="1" ht="20.25" customHeight="1" x14ac:dyDescent="0.25">
      <c r="B284" s="57" t="str">
        <f>IF(LEFT(C10,3)="I.B", "3)  ","")</f>
        <v/>
      </c>
      <c r="C284" s="784"/>
      <c r="D284" s="784"/>
      <c r="E284" s="784"/>
      <c r="F284" s="784"/>
      <c r="G284" s="784"/>
      <c r="H284" s="784"/>
      <c r="I284" s="784"/>
      <c r="K284" s="301"/>
      <c r="Q284" s="65"/>
    </row>
    <row r="285" spans="2:23" s="1" customFormat="1" x14ac:dyDescent="0.25">
      <c r="B285" s="57"/>
      <c r="Q285" s="65"/>
    </row>
    <row r="288" spans="2:23" s="1" customFormat="1" ht="25.5" customHeight="1" x14ac:dyDescent="0.25">
      <c r="B288" s="778" t="str">
        <f>IF(LEFT(C10,3)="I.B", "Decision Making Board / Governing Committee","")</f>
        <v/>
      </c>
      <c r="C288" s="778"/>
      <c r="D288" s="778"/>
      <c r="E288" s="778"/>
      <c r="F288" s="778"/>
      <c r="G288" s="778"/>
      <c r="H288" s="778"/>
      <c r="I288" s="778"/>
      <c r="J288" s="778"/>
      <c r="K288" s="778"/>
      <c r="L288" s="778"/>
      <c r="Q288" s="52"/>
      <c r="R288" s="52"/>
      <c r="S288" s="52"/>
      <c r="T288" s="52"/>
      <c r="U288" s="52"/>
      <c r="V288" s="52"/>
      <c r="W288" s="52"/>
    </row>
    <row r="289" spans="2:23" s="1" customFormat="1" ht="25.5" customHeight="1" x14ac:dyDescent="0.25">
      <c r="B289" s="304"/>
      <c r="C289" s="782" t="str">
        <f>IF(LEFT(C10,3)="I.B", "Name / Title","")</f>
        <v/>
      </c>
      <c r="D289" s="782"/>
      <c r="E289" s="782"/>
      <c r="F289" s="782"/>
      <c r="G289" s="782"/>
      <c r="H289" s="782"/>
      <c r="I289" s="782" t="str">
        <f>IF(LEFT(C10,3)="I.B", "Member Organization Represented","")</f>
        <v/>
      </c>
      <c r="J289" s="782"/>
      <c r="K289" s="782"/>
      <c r="L289" s="782"/>
      <c r="Q289" s="52"/>
      <c r="R289" s="52"/>
      <c r="S289" s="52"/>
      <c r="T289" s="52"/>
      <c r="U289" s="52"/>
      <c r="V289" s="52"/>
      <c r="W289" s="52"/>
    </row>
    <row r="290" spans="2:23" ht="18.75" customHeight="1" x14ac:dyDescent="0.25">
      <c r="B290" s="72" t="str">
        <f>IF(LEFT(C10,3)="I.B", "CEO/Chair:","")</f>
        <v/>
      </c>
      <c r="C290" s="776"/>
      <c r="D290" s="776"/>
      <c r="E290" s="776"/>
      <c r="F290" s="776"/>
      <c r="G290" s="776"/>
      <c r="H290" s="776"/>
      <c r="I290" s="781"/>
      <c r="J290" s="781"/>
      <c r="K290" s="781"/>
      <c r="L290" s="781"/>
    </row>
    <row r="291" spans="2:23" ht="18" customHeight="1" x14ac:dyDescent="0.25">
      <c r="B291" s="72" t="str">
        <f>IF(LEFT(C10,3)="I.B", "Members:","")</f>
        <v/>
      </c>
      <c r="C291" s="776"/>
      <c r="D291" s="776"/>
      <c r="E291" s="776"/>
      <c r="F291" s="776"/>
      <c r="G291" s="776"/>
      <c r="H291" s="776"/>
      <c r="I291" s="781"/>
      <c r="J291" s="781"/>
      <c r="K291" s="781"/>
      <c r="L291" s="781"/>
    </row>
    <row r="292" spans="2:23" ht="18" customHeight="1" x14ac:dyDescent="0.25">
      <c r="C292" s="776"/>
      <c r="D292" s="776"/>
      <c r="E292" s="776"/>
      <c r="F292" s="776"/>
      <c r="G292" s="776"/>
      <c r="H292" s="776"/>
      <c r="I292" s="781"/>
      <c r="J292" s="781"/>
      <c r="K292" s="781"/>
      <c r="L292" s="781"/>
    </row>
    <row r="293" spans="2:23" ht="18" customHeight="1" x14ac:dyDescent="0.25">
      <c r="C293" s="776"/>
      <c r="D293" s="776"/>
      <c r="E293" s="776"/>
      <c r="F293" s="776"/>
      <c r="G293" s="776"/>
      <c r="H293" s="776"/>
      <c r="I293" s="781"/>
      <c r="J293" s="781"/>
      <c r="K293" s="781"/>
      <c r="L293" s="781"/>
    </row>
    <row r="294" spans="2:23" ht="18" customHeight="1" x14ac:dyDescent="0.25">
      <c r="C294" s="776"/>
      <c r="D294" s="776"/>
      <c r="E294" s="776"/>
      <c r="F294" s="776"/>
      <c r="G294" s="776"/>
      <c r="H294" s="776"/>
      <c r="I294" s="781"/>
      <c r="J294" s="781"/>
      <c r="K294" s="781"/>
      <c r="L294" s="781"/>
    </row>
    <row r="295" spans="2:23" ht="18" customHeight="1" x14ac:dyDescent="0.25">
      <c r="C295" s="776"/>
      <c r="D295" s="776"/>
      <c r="E295" s="776"/>
      <c r="F295" s="776"/>
      <c r="G295" s="776"/>
      <c r="H295" s="776"/>
      <c r="I295" s="781"/>
      <c r="J295" s="781"/>
      <c r="K295" s="781"/>
      <c r="L295" s="781"/>
    </row>
    <row r="296" spans="2:23" ht="18" customHeight="1" x14ac:dyDescent="0.25">
      <c r="C296" s="776"/>
      <c r="D296" s="776"/>
      <c r="E296" s="776"/>
      <c r="F296" s="776"/>
      <c r="G296" s="776"/>
      <c r="H296" s="776"/>
      <c r="I296" s="781"/>
      <c r="J296" s="781"/>
      <c r="K296" s="781"/>
      <c r="L296" s="781"/>
    </row>
    <row r="297" spans="2:23" ht="18" customHeight="1" x14ac:dyDescent="0.25">
      <c r="C297" s="776"/>
      <c r="D297" s="776"/>
      <c r="E297" s="776"/>
      <c r="F297" s="776"/>
      <c r="G297" s="776"/>
      <c r="H297" s="776"/>
      <c r="I297" s="781"/>
      <c r="J297" s="781"/>
      <c r="K297" s="781"/>
      <c r="L297" s="781"/>
    </row>
    <row r="298" spans="2:23" ht="18" customHeight="1" x14ac:dyDescent="0.25">
      <c r="C298" s="776"/>
      <c r="D298" s="776"/>
      <c r="E298" s="776"/>
      <c r="F298" s="776"/>
      <c r="G298" s="776"/>
      <c r="H298" s="776"/>
      <c r="I298" s="781"/>
      <c r="J298" s="781"/>
      <c r="K298" s="781"/>
      <c r="L298" s="781"/>
    </row>
    <row r="299" spans="2:23" ht="18" customHeight="1" x14ac:dyDescent="0.25">
      <c r="C299" s="776"/>
      <c r="D299" s="776"/>
      <c r="E299" s="776"/>
      <c r="F299" s="776"/>
      <c r="G299" s="776"/>
      <c r="H299" s="776"/>
      <c r="I299" s="781"/>
      <c r="J299" s="781"/>
      <c r="K299" s="781"/>
      <c r="L299" s="781"/>
    </row>
    <row r="300" spans="2:23" ht="18" customHeight="1" x14ac:dyDescent="0.25">
      <c r="C300" s="776"/>
      <c r="D300" s="776"/>
      <c r="E300" s="776"/>
      <c r="F300" s="776"/>
      <c r="G300" s="776"/>
      <c r="H300" s="776"/>
      <c r="I300" s="781"/>
      <c r="J300" s="781"/>
      <c r="K300" s="781"/>
      <c r="L300" s="781"/>
    </row>
    <row r="301" spans="2:23" ht="18" customHeight="1" x14ac:dyDescent="0.25">
      <c r="C301" s="776"/>
      <c r="D301" s="776"/>
      <c r="E301" s="776"/>
      <c r="F301" s="776"/>
      <c r="G301" s="776"/>
      <c r="H301" s="776"/>
      <c r="I301" s="781"/>
      <c r="J301" s="781"/>
      <c r="K301" s="781"/>
      <c r="L301" s="781"/>
    </row>
    <row r="304" spans="2:23" s="16" customFormat="1" ht="30" customHeight="1" x14ac:dyDescent="0.25">
      <c r="B304" s="785" t="str">
        <f>IF(LEFT(C10,3)="I.B", "Does the above composition match the provision in the consortium agreement?","")</f>
        <v/>
      </c>
      <c r="C304" s="785"/>
      <c r="D304" s="785"/>
      <c r="E304" s="785"/>
      <c r="F304" s="785"/>
      <c r="G304" s="785"/>
      <c r="H304" s="785"/>
      <c r="I304" s="785"/>
      <c r="J304" s="303"/>
      <c r="Q304" s="243"/>
    </row>
    <row r="305" spans="2:17" s="319" customFormat="1" x14ac:dyDescent="0.25">
      <c r="B305" s="321" t="str">
        <f>IF(J304="No", "Explain:","")</f>
        <v/>
      </c>
      <c r="Q305" s="65"/>
    </row>
    <row r="306" spans="2:17" s="319" customFormat="1" ht="70.5" customHeight="1" x14ac:dyDescent="0.25">
      <c r="B306" s="787"/>
      <c r="C306" s="787"/>
      <c r="D306" s="787"/>
      <c r="E306" s="787"/>
      <c r="F306" s="787"/>
      <c r="G306" s="787"/>
      <c r="H306" s="787"/>
      <c r="I306" s="787"/>
      <c r="J306" s="787"/>
      <c r="K306" s="787"/>
      <c r="L306" s="787"/>
      <c r="Q306" s="65"/>
    </row>
    <row r="307" spans="2:17" ht="7.5" customHeight="1" x14ac:dyDescent="0.25"/>
    <row r="308" spans="2:17" s="16" customFormat="1" ht="30" customHeight="1" x14ac:dyDescent="0.25">
      <c r="B308" s="785" t="str">
        <f>IF(LEFT(C10,3)="I.B", "Is there a separate Advisory Committee for the program?","")</f>
        <v/>
      </c>
      <c r="C308" s="785"/>
      <c r="D308" s="785"/>
      <c r="E308" s="785"/>
      <c r="F308" s="785"/>
      <c r="G308" s="785"/>
      <c r="H308" s="785"/>
      <c r="I308" s="785"/>
      <c r="J308" s="303"/>
      <c r="Q308" s="243"/>
    </row>
    <row r="309" spans="2:17" ht="7.5" customHeight="1" x14ac:dyDescent="0.25"/>
    <row r="310" spans="2:17" s="16" customFormat="1" ht="30" customHeight="1" x14ac:dyDescent="0.25">
      <c r="B310" s="785" t="str">
        <f>IF(LEFT(C10,3)="I.B", "Does the organizational chart on-site match the one presented in the self-study report?","")</f>
        <v/>
      </c>
      <c r="C310" s="785"/>
      <c r="D310" s="785"/>
      <c r="E310" s="785"/>
      <c r="F310" s="785"/>
      <c r="G310" s="785"/>
      <c r="H310" s="785"/>
      <c r="I310" s="785"/>
      <c r="J310" s="303"/>
      <c r="Q310" s="243"/>
    </row>
    <row r="311" spans="2:17" s="319" customFormat="1" x14ac:dyDescent="0.25">
      <c r="B311" s="321" t="str">
        <f>IF(J310="No", "Explain:","")</f>
        <v/>
      </c>
      <c r="Q311" s="65"/>
    </row>
    <row r="312" spans="2:17" s="319" customFormat="1" ht="70.5" customHeight="1" x14ac:dyDescent="0.25">
      <c r="B312" s="787"/>
      <c r="C312" s="787"/>
      <c r="D312" s="787"/>
      <c r="E312" s="787"/>
      <c r="F312" s="787"/>
      <c r="G312" s="787"/>
      <c r="H312" s="787"/>
      <c r="I312" s="787"/>
      <c r="J312" s="787"/>
      <c r="K312" s="787"/>
      <c r="L312" s="787"/>
      <c r="Q312" s="65"/>
    </row>
    <row r="313" spans="2:17" ht="7.5" customHeight="1" x14ac:dyDescent="0.25"/>
    <row r="314" spans="2:17" s="16" customFormat="1" ht="30" customHeight="1" x14ac:dyDescent="0.25">
      <c r="B314" s="785" t="str">
        <f>IF(LEFT(C10,3)="I.B", "Does the actual operation of the program match the lines of authority stated in the consortium agreement and organizational chart?","")</f>
        <v/>
      </c>
      <c r="C314" s="785"/>
      <c r="D314" s="785"/>
      <c r="E314" s="785"/>
      <c r="F314" s="785"/>
      <c r="G314" s="785"/>
      <c r="H314" s="785"/>
      <c r="I314" s="785"/>
      <c r="J314" s="303"/>
      <c r="Q314" s="243"/>
    </row>
    <row r="315" spans="2:17" s="319" customFormat="1" x14ac:dyDescent="0.25">
      <c r="B315" s="321" t="str">
        <f>IF(J314="No", "Explain:","")</f>
        <v/>
      </c>
      <c r="Q315" s="65"/>
    </row>
    <row r="316" spans="2:17" s="319" customFormat="1" ht="70.5" customHeight="1" x14ac:dyDescent="0.25">
      <c r="B316" s="787"/>
      <c r="C316" s="787"/>
      <c r="D316" s="787"/>
      <c r="E316" s="787"/>
      <c r="F316" s="787"/>
      <c r="G316" s="787"/>
      <c r="H316" s="787"/>
      <c r="I316" s="787"/>
      <c r="J316" s="787"/>
      <c r="K316" s="787"/>
      <c r="L316" s="787"/>
      <c r="Q316" s="65"/>
    </row>
    <row r="317" spans="2:17" ht="7.5" customHeight="1" x14ac:dyDescent="0.25"/>
    <row r="318" spans="2:17" s="1" customFormat="1" ht="21.75" customHeight="1" x14ac:dyDescent="0.25">
      <c r="B318" s="536" t="str">
        <f>IF(LEFT(C10,3)="I.B", "To whom does the program director report on a day-to-day basis?","")</f>
        <v/>
      </c>
      <c r="C318" s="536"/>
      <c r="D318" s="536"/>
      <c r="E318" s="536"/>
      <c r="F318" s="536"/>
      <c r="G318" s="536"/>
      <c r="H318" s="787"/>
      <c r="I318" s="787"/>
      <c r="J318" s="787"/>
      <c r="K318" s="787"/>
      <c r="Q318" s="65"/>
    </row>
    <row r="319" spans="2:17" ht="7.5" customHeight="1" x14ac:dyDescent="0.25"/>
    <row r="320" spans="2:17" s="16" customFormat="1" ht="30" customHeight="1" x14ac:dyDescent="0.25">
      <c r="B320" s="785" t="str">
        <f>IF(LEFT(C10,3)="I.B", "Are there written policies and procedures that the program follows?","")</f>
        <v/>
      </c>
      <c r="C320" s="785"/>
      <c r="D320" s="785"/>
      <c r="E320" s="785"/>
      <c r="F320" s="785"/>
      <c r="G320" s="785"/>
      <c r="H320" s="785"/>
      <c r="I320" s="785"/>
      <c r="J320" s="303"/>
      <c r="Q320" s="243"/>
    </row>
    <row r="321" spans="2:17" s="319" customFormat="1" x14ac:dyDescent="0.25">
      <c r="B321" s="321" t="str">
        <f>IF(J320="No", "Explain:","")</f>
        <v/>
      </c>
      <c r="Q321" s="65"/>
    </row>
    <row r="322" spans="2:17" s="319" customFormat="1" ht="70.5" customHeight="1" x14ac:dyDescent="0.25">
      <c r="B322" s="787"/>
      <c r="C322" s="787"/>
      <c r="D322" s="787"/>
      <c r="E322" s="787"/>
      <c r="F322" s="787"/>
      <c r="G322" s="787"/>
      <c r="H322" s="787"/>
      <c r="I322" s="787"/>
      <c r="J322" s="787"/>
      <c r="K322" s="787"/>
      <c r="L322" s="787"/>
      <c r="Q322" s="65"/>
    </row>
    <row r="323" spans="2:17" ht="7.5" customHeight="1" x14ac:dyDescent="0.25"/>
    <row r="324" spans="2:17" s="16" customFormat="1" ht="30" customHeight="1" x14ac:dyDescent="0.25">
      <c r="B324" s="785" t="str">
        <f>IF(LEFT(C10,3)="I.B", "Has the governing body met at least annually?","")</f>
        <v/>
      </c>
      <c r="C324" s="785"/>
      <c r="D324" s="785"/>
      <c r="E324" s="785"/>
      <c r="F324" s="785"/>
      <c r="G324" s="785"/>
      <c r="H324" s="785"/>
      <c r="I324" s="785"/>
      <c r="J324" s="303"/>
      <c r="Q324" s="243"/>
    </row>
    <row r="325" spans="2:17" s="1" customFormat="1" ht="7.5" customHeight="1" x14ac:dyDescent="0.25">
      <c r="Q325" s="65"/>
    </row>
    <row r="326" spans="2:17" s="1" customFormat="1" ht="21.75" customHeight="1" x14ac:dyDescent="0.25">
      <c r="B326" s="786" t="str">
        <f>IF(LEFT(C10,3)="I.B", "Dates (last 3-yrs):     ","")</f>
        <v/>
      </c>
      <c r="C326" s="786"/>
      <c r="D326" s="786"/>
      <c r="E326" s="786"/>
      <c r="F326" s="786"/>
      <c r="G326" s="786"/>
      <c r="H326" s="787"/>
      <c r="I326" s="787"/>
      <c r="J326" s="787"/>
      <c r="K326" s="787"/>
      <c r="Q326" s="65"/>
    </row>
    <row r="327" spans="2:17" ht="7.5" customHeight="1" x14ac:dyDescent="0.25"/>
    <row r="328" spans="2:17" s="16" customFormat="1" ht="30" customHeight="1" x14ac:dyDescent="0.25">
      <c r="B328" s="785" t="str">
        <f>IF(LEFT(C10,3)="I.B", "Did you review governing body meeting minutes?","")</f>
        <v/>
      </c>
      <c r="C328" s="785"/>
      <c r="D328" s="785"/>
      <c r="E328" s="785"/>
      <c r="F328" s="785"/>
      <c r="G328" s="785"/>
      <c r="H328" s="785"/>
      <c r="I328" s="785"/>
      <c r="J328" s="303"/>
      <c r="Q328" s="243"/>
    </row>
    <row r="329" spans="2:17" s="1" customFormat="1" ht="7.5" customHeight="1" x14ac:dyDescent="0.25">
      <c r="Q329" s="65"/>
    </row>
    <row r="330" spans="2:17" s="1" customFormat="1" ht="21.75" customHeight="1" x14ac:dyDescent="0.25">
      <c r="B330" s="786" t="str">
        <f>IF(LEFT(C10,3)="I.B", "Which meetings?   ","")</f>
        <v/>
      </c>
      <c r="C330" s="786"/>
      <c r="D330" s="786"/>
      <c r="E330" s="786"/>
      <c r="F330" s="786"/>
      <c r="G330" s="786"/>
      <c r="H330" s="787"/>
      <c r="I330" s="787"/>
      <c r="J330" s="787"/>
      <c r="K330" s="787"/>
      <c r="Q330" s="65"/>
    </row>
    <row r="331" spans="2:17" ht="7.5" customHeight="1" x14ac:dyDescent="0.25"/>
    <row r="332" spans="2:17" s="16" customFormat="1" ht="24" customHeight="1" x14ac:dyDescent="0.25">
      <c r="B332" s="792" t="str">
        <f>IF(LEFT(C10,3)="I.B", "Do the minutes of the governing body substantiate that the consortium (i.e. sponsor) is:","")</f>
        <v/>
      </c>
      <c r="C332" s="792"/>
      <c r="D332" s="792"/>
      <c r="E332" s="792"/>
      <c r="F332" s="792"/>
      <c r="G332" s="792"/>
      <c r="H332" s="792"/>
      <c r="I332" s="792"/>
      <c r="Q332" s="243"/>
    </row>
    <row r="333" spans="2:17" s="1" customFormat="1" ht="21.75" customHeight="1" x14ac:dyDescent="0.25">
      <c r="B333" s="779" t="str">
        <f>IF(LEFT(C10,3)="I.B", "(1) meeting the accreditation requirements of the Standards?       ","")</f>
        <v/>
      </c>
      <c r="C333" s="779"/>
      <c r="D333" s="779"/>
      <c r="E333" s="779"/>
      <c r="F333" s="779"/>
      <c r="G333" s="779"/>
      <c r="H333" s="779"/>
      <c r="I333" s="779"/>
      <c r="J333" s="303"/>
      <c r="K333" s="300"/>
      <c r="Q333" s="65"/>
    </row>
    <row r="334" spans="2:17" s="1" customFormat="1" ht="21.75" customHeight="1" x14ac:dyDescent="0.25">
      <c r="B334" s="779" t="str">
        <f>IF(LEFT(C10,3)="I.B", "(2) meeting the provisions of the specific consortium agreement?","")</f>
        <v/>
      </c>
      <c r="C334" s="779"/>
      <c r="D334" s="779"/>
      <c r="E334" s="779"/>
      <c r="F334" s="779"/>
      <c r="G334" s="779"/>
      <c r="H334" s="779"/>
      <c r="I334" s="779"/>
      <c r="J334" s="303"/>
      <c r="K334" s="300"/>
      <c r="Q334" s="65"/>
    </row>
    <row r="336" spans="2:17" x14ac:dyDescent="0.25">
      <c r="B336" s="485" t="str">
        <f>IF(LEFT(C10,3)="I.B", "If no, please describe:","")</f>
        <v/>
      </c>
      <c r="C336" s="485"/>
      <c r="D336" s="485"/>
      <c r="E336" s="485"/>
      <c r="F336" s="485"/>
      <c r="G336" s="485"/>
    </row>
    <row r="337" spans="2:12" x14ac:dyDescent="0.25">
      <c r="B337" s="787"/>
      <c r="C337" s="787"/>
      <c r="D337" s="787"/>
      <c r="E337" s="787"/>
      <c r="F337" s="787"/>
      <c r="G337" s="787"/>
      <c r="H337" s="787"/>
      <c r="I337" s="787"/>
      <c r="J337" s="787"/>
      <c r="K337" s="787"/>
      <c r="L337" s="787"/>
    </row>
    <row r="338" spans="2:12" x14ac:dyDescent="0.25">
      <c r="B338" s="787"/>
      <c r="C338" s="787"/>
      <c r="D338" s="787"/>
      <c r="E338" s="787"/>
      <c r="F338" s="787"/>
      <c r="G338" s="787"/>
      <c r="H338" s="787"/>
      <c r="I338" s="787"/>
      <c r="J338" s="787"/>
      <c r="K338" s="787"/>
      <c r="L338" s="787"/>
    </row>
    <row r="339" spans="2:12" x14ac:dyDescent="0.25">
      <c r="B339" s="787"/>
      <c r="C339" s="787"/>
      <c r="D339" s="787"/>
      <c r="E339" s="787"/>
      <c r="F339" s="787"/>
      <c r="G339" s="787"/>
      <c r="H339" s="787"/>
      <c r="I339" s="787"/>
      <c r="J339" s="787"/>
      <c r="K339" s="787"/>
      <c r="L339" s="787"/>
    </row>
    <row r="340" spans="2:12" x14ac:dyDescent="0.25">
      <c r="B340" s="787"/>
      <c r="C340" s="787"/>
      <c r="D340" s="787"/>
      <c r="E340" s="787"/>
      <c r="F340" s="787"/>
      <c r="G340" s="787"/>
      <c r="H340" s="787"/>
      <c r="I340" s="787"/>
      <c r="J340" s="787"/>
      <c r="K340" s="787"/>
      <c r="L340" s="787"/>
    </row>
    <row r="341" spans="2:12" x14ac:dyDescent="0.25">
      <c r="B341" s="787"/>
      <c r="C341" s="787"/>
      <c r="D341" s="787"/>
      <c r="E341" s="787"/>
      <c r="F341" s="787"/>
      <c r="G341" s="787"/>
      <c r="H341" s="787"/>
      <c r="I341" s="787"/>
      <c r="J341" s="787"/>
      <c r="K341" s="787"/>
      <c r="L341" s="787"/>
    </row>
    <row r="342" spans="2:12" x14ac:dyDescent="0.25">
      <c r="B342" s="787"/>
      <c r="C342" s="787"/>
      <c r="D342" s="787"/>
      <c r="E342" s="787"/>
      <c r="F342" s="787"/>
      <c r="G342" s="787"/>
      <c r="H342" s="787"/>
      <c r="I342" s="787"/>
      <c r="J342" s="787"/>
      <c r="K342" s="787"/>
      <c r="L342" s="787"/>
    </row>
    <row r="343" spans="2:12" x14ac:dyDescent="0.25">
      <c r="B343" s="787"/>
      <c r="C343" s="787"/>
      <c r="D343" s="787"/>
      <c r="E343" s="787"/>
      <c r="F343" s="787"/>
      <c r="G343" s="787"/>
      <c r="H343" s="787"/>
      <c r="I343" s="787"/>
      <c r="J343" s="787"/>
      <c r="K343" s="787"/>
      <c r="L343" s="787"/>
    </row>
    <row r="344" spans="2:12" x14ac:dyDescent="0.25">
      <c r="B344" s="787"/>
      <c r="C344" s="787"/>
      <c r="D344" s="787"/>
      <c r="E344" s="787"/>
      <c r="F344" s="787"/>
      <c r="G344" s="787"/>
      <c r="H344" s="787"/>
      <c r="I344" s="787"/>
      <c r="J344" s="787"/>
      <c r="K344" s="787"/>
      <c r="L344" s="787"/>
    </row>
    <row r="345" spans="2:12" x14ac:dyDescent="0.25">
      <c r="B345" s="787"/>
      <c r="C345" s="787"/>
      <c r="D345" s="787"/>
      <c r="E345" s="787"/>
      <c r="F345" s="787"/>
      <c r="G345" s="787"/>
      <c r="H345" s="787"/>
      <c r="I345" s="787"/>
      <c r="J345" s="787"/>
      <c r="K345" s="787"/>
      <c r="L345" s="787"/>
    </row>
    <row r="346" spans="2:12" x14ac:dyDescent="0.25">
      <c r="B346" s="787"/>
      <c r="C346" s="787"/>
      <c r="D346" s="787"/>
      <c r="E346" s="787"/>
      <c r="F346" s="787"/>
      <c r="G346" s="787"/>
      <c r="H346" s="787"/>
      <c r="I346" s="787"/>
      <c r="J346" s="787"/>
      <c r="K346" s="787"/>
      <c r="L346" s="787"/>
    </row>
    <row r="347" spans="2:12" x14ac:dyDescent="0.25">
      <c r="B347" s="787"/>
      <c r="C347" s="787"/>
      <c r="D347" s="787"/>
      <c r="E347" s="787"/>
      <c r="F347" s="787"/>
      <c r="G347" s="787"/>
      <c r="H347" s="787"/>
      <c r="I347" s="787"/>
      <c r="J347" s="787"/>
      <c r="K347" s="787"/>
      <c r="L347" s="787"/>
    </row>
    <row r="348" spans="2:12" x14ac:dyDescent="0.25">
      <c r="B348" s="787"/>
      <c r="C348" s="787"/>
      <c r="D348" s="787"/>
      <c r="E348" s="787"/>
      <c r="F348" s="787"/>
      <c r="G348" s="787"/>
      <c r="H348" s="787"/>
      <c r="I348" s="787"/>
      <c r="J348" s="787"/>
      <c r="K348" s="787"/>
      <c r="L348" s="787"/>
    </row>
    <row r="349" spans="2:12" x14ac:dyDescent="0.25">
      <c r="B349" s="787"/>
      <c r="C349" s="787"/>
      <c r="D349" s="787"/>
      <c r="E349" s="787"/>
      <c r="F349" s="787"/>
      <c r="G349" s="787"/>
      <c r="H349" s="787"/>
      <c r="I349" s="787"/>
      <c r="J349" s="787"/>
      <c r="K349" s="787"/>
      <c r="L349" s="787"/>
    </row>
    <row r="351" spans="2:12" x14ac:dyDescent="0.25">
      <c r="E351" s="788" t="str">
        <f>IF(LEFT(C10,3)="I.B", "This completes the Consortium Addendum","")</f>
        <v/>
      </c>
      <c r="F351" s="788"/>
      <c r="G351" s="788"/>
      <c r="H351" s="788"/>
      <c r="I351" s="788"/>
    </row>
  </sheetData>
  <sheetProtection algorithmName="SHA-512" hashValue="aDpl10AeCwEXYB9lPP6drEV3ODq6s4XlaxcfoFscBIbxnIyxsCZ4OGfrNkO58gHNpzMhNmC+w3tjE4slz403Zg==" saltValue="hAMjHz36xtpq+ySxYhKMdQ==" spinCount="100000" sheet="1" objects="1" scenarios="1" formatRows="0" selectLockedCells="1"/>
  <customSheetViews>
    <customSheetView guid="{C17C9B4A-0866-4AA0-BC6D-B2274E9D30D3}" showGridLines="0">
      <pane ySplit="6" topLeftCell="A22" activePane="bottomLeft" state="frozen"/>
      <selection pane="bottomLeft" activeCell="J24" sqref="J24:L24"/>
      <pageMargins left="0.45" right="0.45" top="0.5" bottom="0.5" header="0.3" footer="0.3"/>
      <pageSetup scale="79" fitToHeight="0" orientation="landscape" r:id="rId1"/>
    </customSheetView>
    <customSheetView guid="{6FDBC1BF-99FD-492F-9A38-B1FC9531BD14}" showGridLines="0">
      <pane ySplit="6" topLeftCell="A22" activePane="bottomLeft" state="frozen"/>
      <selection pane="bottomLeft" activeCell="J24" sqref="J24:L24"/>
      <pageMargins left="0.45" right="0.45" top="0.5" bottom="0.5" header="0.3" footer="0.3"/>
      <pageSetup scale="79" fitToHeight="0" orientation="landscape" r:id="rId2"/>
    </customSheetView>
  </customSheetViews>
  <mergeCells count="507">
    <mergeCell ref="B316:L316"/>
    <mergeCell ref="B312:L312"/>
    <mergeCell ref="E351:I351"/>
    <mergeCell ref="B306:L306"/>
    <mergeCell ref="M223:U223"/>
    <mergeCell ref="B334:I334"/>
    <mergeCell ref="B336:G336"/>
    <mergeCell ref="B337:L349"/>
    <mergeCell ref="C281:I281"/>
    <mergeCell ref="B274:F274"/>
    <mergeCell ref="B330:G330"/>
    <mergeCell ref="H330:K330"/>
    <mergeCell ref="B332:I332"/>
    <mergeCell ref="B333:I333"/>
    <mergeCell ref="I296:L296"/>
    <mergeCell ref="I297:L297"/>
    <mergeCell ref="I298:L298"/>
    <mergeCell ref="I299:L299"/>
    <mergeCell ref="I300:L300"/>
    <mergeCell ref="I301:L301"/>
    <mergeCell ref="C290:H290"/>
    <mergeCell ref="C291:H291"/>
    <mergeCell ref="C292:H292"/>
    <mergeCell ref="C293:H293"/>
    <mergeCell ref="B14:B15"/>
    <mergeCell ref="B11:L11"/>
    <mergeCell ref="J15:L15"/>
    <mergeCell ref="B320:I320"/>
    <mergeCell ref="B324:I324"/>
    <mergeCell ref="B326:G326"/>
    <mergeCell ref="H326:K326"/>
    <mergeCell ref="B328:I328"/>
    <mergeCell ref="B304:I304"/>
    <mergeCell ref="B308:I308"/>
    <mergeCell ref="B310:I310"/>
    <mergeCell ref="B314:I314"/>
    <mergeCell ref="H318:K318"/>
    <mergeCell ref="B318:G318"/>
    <mergeCell ref="C299:H299"/>
    <mergeCell ref="C300:H300"/>
    <mergeCell ref="C301:H301"/>
    <mergeCell ref="I290:L290"/>
    <mergeCell ref="I291:L291"/>
    <mergeCell ref="I292:L292"/>
    <mergeCell ref="I293:L293"/>
    <mergeCell ref="I294:L294"/>
    <mergeCell ref="I295:L295"/>
    <mergeCell ref="B322:L322"/>
    <mergeCell ref="C294:H294"/>
    <mergeCell ref="C295:H295"/>
    <mergeCell ref="C296:H296"/>
    <mergeCell ref="C297:H297"/>
    <mergeCell ref="C298:H298"/>
    <mergeCell ref="B272:L272"/>
    <mergeCell ref="B288:L288"/>
    <mergeCell ref="B275:E275"/>
    <mergeCell ref="F275:K275"/>
    <mergeCell ref="B277:E277"/>
    <mergeCell ref="F277:K277"/>
    <mergeCell ref="C289:H289"/>
    <mergeCell ref="I289:L289"/>
    <mergeCell ref="B280:L280"/>
    <mergeCell ref="C282:I282"/>
    <mergeCell ref="C283:I283"/>
    <mergeCell ref="C284:I284"/>
    <mergeCell ref="B250:B251"/>
    <mergeCell ref="C250:F251"/>
    <mergeCell ref="G250:G251"/>
    <mergeCell ref="J250:L251"/>
    <mergeCell ref="B217:B218"/>
    <mergeCell ref="B220:B221"/>
    <mergeCell ref="C229:F229"/>
    <mergeCell ref="J242:L242"/>
    <mergeCell ref="J238:L238"/>
    <mergeCell ref="J239:L239"/>
    <mergeCell ref="J240:L241"/>
    <mergeCell ref="H229:H231"/>
    <mergeCell ref="C234:F234"/>
    <mergeCell ref="C233:F233"/>
    <mergeCell ref="C232:F232"/>
    <mergeCell ref="C231:F231"/>
    <mergeCell ref="C230:F230"/>
    <mergeCell ref="H235:H237"/>
    <mergeCell ref="I229:I231"/>
    <mergeCell ref="B240:B241"/>
    <mergeCell ref="C240:F241"/>
    <mergeCell ref="J245:L247"/>
    <mergeCell ref="B244:L244"/>
    <mergeCell ref="J248:L249"/>
    <mergeCell ref="C214:F214"/>
    <mergeCell ref="J214:L214"/>
    <mergeCell ref="C243:F243"/>
    <mergeCell ref="J243:L243"/>
    <mergeCell ref="G240:G241"/>
    <mergeCell ref="B212:B213"/>
    <mergeCell ref="C212:F213"/>
    <mergeCell ref="C242:F242"/>
    <mergeCell ref="B223:B224"/>
    <mergeCell ref="C223:F224"/>
    <mergeCell ref="G223:G224"/>
    <mergeCell ref="J223:L224"/>
    <mergeCell ref="H223:I223"/>
    <mergeCell ref="J235:L235"/>
    <mergeCell ref="J234:L234"/>
    <mergeCell ref="H232:H234"/>
    <mergeCell ref="C238:F238"/>
    <mergeCell ref="C239:F239"/>
    <mergeCell ref="C220:F221"/>
    <mergeCell ref="G220:G221"/>
    <mergeCell ref="C219:F219"/>
    <mergeCell ref="J220:L221"/>
    <mergeCell ref="J219:L219"/>
    <mergeCell ref="J237:L237"/>
    <mergeCell ref="C179:F182"/>
    <mergeCell ref="B179:B182"/>
    <mergeCell ref="C195:F196"/>
    <mergeCell ref="B195:B196"/>
    <mergeCell ref="G195:G196"/>
    <mergeCell ref="J195:L196"/>
    <mergeCell ref="C189:F193"/>
    <mergeCell ref="B189:B193"/>
    <mergeCell ref="G189:G193"/>
    <mergeCell ref="J189:L193"/>
    <mergeCell ref="B59:L59"/>
    <mergeCell ref="B53:B56"/>
    <mergeCell ref="G53:G56"/>
    <mergeCell ref="B38:B40"/>
    <mergeCell ref="B85:B88"/>
    <mergeCell ref="G85:G88"/>
    <mergeCell ref="J85:L88"/>
    <mergeCell ref="G89:G91"/>
    <mergeCell ref="J89:L91"/>
    <mergeCell ref="J73:L73"/>
    <mergeCell ref="J72:L72"/>
    <mergeCell ref="C69:F69"/>
    <mergeCell ref="C73:F73"/>
    <mergeCell ref="J74:L74"/>
    <mergeCell ref="J67:L67"/>
    <mergeCell ref="G76:G82"/>
    <mergeCell ref="J76:L82"/>
    <mergeCell ref="J71:L71"/>
    <mergeCell ref="B75:L75"/>
    <mergeCell ref="C74:F74"/>
    <mergeCell ref="B76:B82"/>
    <mergeCell ref="C76:F82"/>
    <mergeCell ref="H76:I76"/>
    <mergeCell ref="J70:L70"/>
    <mergeCell ref="C92:F94"/>
    <mergeCell ref="B92:B94"/>
    <mergeCell ref="G92:G94"/>
    <mergeCell ref="B84:L84"/>
    <mergeCell ref="J95:L95"/>
    <mergeCell ref="J37:L37"/>
    <mergeCell ref="C37:F37"/>
    <mergeCell ref="C33:F33"/>
    <mergeCell ref="C31:F31"/>
    <mergeCell ref="C60:F65"/>
    <mergeCell ref="B60:B66"/>
    <mergeCell ref="B36:L36"/>
    <mergeCell ref="J92:L94"/>
    <mergeCell ref="C85:F88"/>
    <mergeCell ref="G49:G50"/>
    <mergeCell ref="G51:G52"/>
    <mergeCell ref="J49:L50"/>
    <mergeCell ref="J51:L52"/>
    <mergeCell ref="C68:F68"/>
    <mergeCell ref="G38:G40"/>
    <mergeCell ref="J38:L40"/>
    <mergeCell ref="C44:F44"/>
    <mergeCell ref="J44:L44"/>
    <mergeCell ref="C66:F66"/>
    <mergeCell ref="K5:L5"/>
    <mergeCell ref="G212:G213"/>
    <mergeCell ref="H217:I217"/>
    <mergeCell ref="J212:L213"/>
    <mergeCell ref="J217:L218"/>
    <mergeCell ref="G217:G218"/>
    <mergeCell ref="C217:F218"/>
    <mergeCell ref="B200:L200"/>
    <mergeCell ref="C199:F199"/>
    <mergeCell ref="J199:L199"/>
    <mergeCell ref="C197:F197"/>
    <mergeCell ref="C198:F198"/>
    <mergeCell ref="J198:L198"/>
    <mergeCell ref="J197:L197"/>
    <mergeCell ref="C117:F118"/>
    <mergeCell ref="B117:B118"/>
    <mergeCell ref="G117:G118"/>
    <mergeCell ref="J117:L118"/>
    <mergeCell ref="C29:F30"/>
    <mergeCell ref="G29:G30"/>
    <mergeCell ref="C43:F43"/>
    <mergeCell ref="B35:L35"/>
    <mergeCell ref="B34:L34"/>
    <mergeCell ref="B32:L32"/>
    <mergeCell ref="C9:F9"/>
    <mergeCell ref="C25:F25"/>
    <mergeCell ref="C24:F24"/>
    <mergeCell ref="J24:L24"/>
    <mergeCell ref="J25:L25"/>
    <mergeCell ref="J10:L10"/>
    <mergeCell ref="C12:F12"/>
    <mergeCell ref="J12:L13"/>
    <mergeCell ref="G12:G13"/>
    <mergeCell ref="C17:F17"/>
    <mergeCell ref="J17:L17"/>
    <mergeCell ref="B16:L16"/>
    <mergeCell ref="J14:L14"/>
    <mergeCell ref="B12:B13"/>
    <mergeCell ref="B19:L19"/>
    <mergeCell ref="B18:L18"/>
    <mergeCell ref="J23:L23"/>
    <mergeCell ref="C20:F20"/>
    <mergeCell ref="C23:F23"/>
    <mergeCell ref="C21:F21"/>
    <mergeCell ref="J21:L21"/>
    <mergeCell ref="C22:F22"/>
    <mergeCell ref="J22:L22"/>
    <mergeCell ref="C14:F15"/>
    <mergeCell ref="C5:D5"/>
    <mergeCell ref="E5:F5"/>
    <mergeCell ref="G5:H5"/>
    <mergeCell ref="B7:L7"/>
    <mergeCell ref="B8:L8"/>
    <mergeCell ref="C6:F6"/>
    <mergeCell ref="B245:B247"/>
    <mergeCell ref="B248:B249"/>
    <mergeCell ref="C245:F247"/>
    <mergeCell ref="C248:F249"/>
    <mergeCell ref="G245:G247"/>
    <mergeCell ref="G248:G249"/>
    <mergeCell ref="B202:L202"/>
    <mergeCell ref="B225:L225"/>
    <mergeCell ref="B226:L226"/>
    <mergeCell ref="B211:L211"/>
    <mergeCell ref="B222:L222"/>
    <mergeCell ref="B215:L215"/>
    <mergeCell ref="B216:L216"/>
    <mergeCell ref="H6:I6"/>
    <mergeCell ref="J20:L20"/>
    <mergeCell ref="C228:F228"/>
    <mergeCell ref="C10:F10"/>
    <mergeCell ref="C13:F13"/>
    <mergeCell ref="C269:F269"/>
    <mergeCell ref="B268:L268"/>
    <mergeCell ref="J269:L269"/>
    <mergeCell ref="C259:F259"/>
    <mergeCell ref="C260:F260"/>
    <mergeCell ref="H259:H260"/>
    <mergeCell ref="I259:I260"/>
    <mergeCell ref="B263:L263"/>
    <mergeCell ref="B261:B262"/>
    <mergeCell ref="C261:F262"/>
    <mergeCell ref="G261:G262"/>
    <mergeCell ref="J261:L262"/>
    <mergeCell ref="C264:F267"/>
    <mergeCell ref="B264:B267"/>
    <mergeCell ref="G264:G267"/>
    <mergeCell ref="J264:L267"/>
    <mergeCell ref="J257:L257"/>
    <mergeCell ref="J258:L258"/>
    <mergeCell ref="J259:L259"/>
    <mergeCell ref="J260:L260"/>
    <mergeCell ref="C257:F257"/>
    <mergeCell ref="C258:F258"/>
    <mergeCell ref="H257:H258"/>
    <mergeCell ref="I257:I258"/>
    <mergeCell ref="B252:L252"/>
    <mergeCell ref="J253:L254"/>
    <mergeCell ref="J255:L255"/>
    <mergeCell ref="B256:L256"/>
    <mergeCell ref="B253:B254"/>
    <mergeCell ref="C253:F254"/>
    <mergeCell ref="G253:G254"/>
    <mergeCell ref="C255:F255"/>
    <mergeCell ref="C227:F227"/>
    <mergeCell ref="J227:L227"/>
    <mergeCell ref="J228:L228"/>
    <mergeCell ref="J229:L229"/>
    <mergeCell ref="J236:L236"/>
    <mergeCell ref="B176:B178"/>
    <mergeCell ref="C184:F187"/>
    <mergeCell ref="B184:B187"/>
    <mergeCell ref="G184:G187"/>
    <mergeCell ref="J184:L187"/>
    <mergeCell ref="C207:F210"/>
    <mergeCell ref="C203:F206"/>
    <mergeCell ref="B203:B206"/>
    <mergeCell ref="B207:B210"/>
    <mergeCell ref="G203:G206"/>
    <mergeCell ref="G207:G210"/>
    <mergeCell ref="G179:G182"/>
    <mergeCell ref="J179:L182"/>
    <mergeCell ref="B188:L188"/>
    <mergeCell ref="B183:L183"/>
    <mergeCell ref="J203:L206"/>
    <mergeCell ref="J207:L210"/>
    <mergeCell ref="B201:L201"/>
    <mergeCell ref="B194:L194"/>
    <mergeCell ref="C237:F237"/>
    <mergeCell ref="C236:F236"/>
    <mergeCell ref="C235:F235"/>
    <mergeCell ref="J230:L230"/>
    <mergeCell ref="J231:L231"/>
    <mergeCell ref="J232:L232"/>
    <mergeCell ref="J233:L233"/>
    <mergeCell ref="I235:I237"/>
    <mergeCell ref="I232:I234"/>
    <mergeCell ref="B26:L26"/>
    <mergeCell ref="J53:L56"/>
    <mergeCell ref="C57:F58"/>
    <mergeCell ref="B57:B58"/>
    <mergeCell ref="G57:G58"/>
    <mergeCell ref="J57:L58"/>
    <mergeCell ref="C48:F48"/>
    <mergeCell ref="C45:F45"/>
    <mergeCell ref="C46:F46"/>
    <mergeCell ref="C47:F47"/>
    <mergeCell ref="J46:L46"/>
    <mergeCell ref="J47:L47"/>
    <mergeCell ref="J48:L48"/>
    <mergeCell ref="J45:L45"/>
    <mergeCell ref="J43:L43"/>
    <mergeCell ref="J29:L30"/>
    <mergeCell ref="C38:F40"/>
    <mergeCell ref="J33:L33"/>
    <mergeCell ref="J31:L31"/>
    <mergeCell ref="C53:F56"/>
    <mergeCell ref="G176:G178"/>
    <mergeCell ref="J176:L178"/>
    <mergeCell ref="C176:F178"/>
    <mergeCell ref="C175:F175"/>
    <mergeCell ref="C173:F174"/>
    <mergeCell ref="B159:L159"/>
    <mergeCell ref="B161:L161"/>
    <mergeCell ref="J172:L172"/>
    <mergeCell ref="C172:F172"/>
    <mergeCell ref="J168:L168"/>
    <mergeCell ref="C170:F170"/>
    <mergeCell ref="H170:I170"/>
    <mergeCell ref="J170:L170"/>
    <mergeCell ref="C166:F166"/>
    <mergeCell ref="J166:L166"/>
    <mergeCell ref="H166:I166"/>
    <mergeCell ref="C167:F167"/>
    <mergeCell ref="H167:I167"/>
    <mergeCell ref="J167:L167"/>
    <mergeCell ref="J175:L175"/>
    <mergeCell ref="B171:L171"/>
    <mergeCell ref="J173:L174"/>
    <mergeCell ref="C162:F164"/>
    <mergeCell ref="G162:G164"/>
    <mergeCell ref="B149:L149"/>
    <mergeCell ref="J151:L153"/>
    <mergeCell ref="C147:F147"/>
    <mergeCell ref="J147:L147"/>
    <mergeCell ref="C168:F168"/>
    <mergeCell ref="H168:I168"/>
    <mergeCell ref="B160:F160"/>
    <mergeCell ref="B124:L124"/>
    <mergeCell ref="C27:F27"/>
    <mergeCell ref="J27:L27"/>
    <mergeCell ref="C28:F28"/>
    <mergeCell ref="J28:L28"/>
    <mergeCell ref="H135:I135"/>
    <mergeCell ref="B150:L150"/>
    <mergeCell ref="B29:B30"/>
    <mergeCell ref="B154:L154"/>
    <mergeCell ref="G151:G153"/>
    <mergeCell ref="J60:L66"/>
    <mergeCell ref="G60:G66"/>
    <mergeCell ref="G142:G143"/>
    <mergeCell ref="J142:L143"/>
    <mergeCell ref="B144:L144"/>
    <mergeCell ref="B83:L83"/>
    <mergeCell ref="J107:L107"/>
    <mergeCell ref="J162:L164"/>
    <mergeCell ref="B173:B174"/>
    <mergeCell ref="G173:G174"/>
    <mergeCell ref="B162:B164"/>
    <mergeCell ref="B151:B153"/>
    <mergeCell ref="C151:F153"/>
    <mergeCell ref="J157:L158"/>
    <mergeCell ref="J155:L156"/>
    <mergeCell ref="C169:F169"/>
    <mergeCell ref="H169:I169"/>
    <mergeCell ref="J169:L169"/>
    <mergeCell ref="C146:F146"/>
    <mergeCell ref="J146:L146"/>
    <mergeCell ref="J126:L126"/>
    <mergeCell ref="J127:L127"/>
    <mergeCell ref="C126:F126"/>
    <mergeCell ref="B139:L139"/>
    <mergeCell ref="B141:L141"/>
    <mergeCell ref="B142:B143"/>
    <mergeCell ref="C145:F145"/>
    <mergeCell ref="H145:I145"/>
    <mergeCell ref="J145:L145"/>
    <mergeCell ref="C142:F143"/>
    <mergeCell ref="C128:F128"/>
    <mergeCell ref="J128:L128"/>
    <mergeCell ref="C135:F135"/>
    <mergeCell ref="C127:F127"/>
    <mergeCell ref="J137:L137"/>
    <mergeCell ref="C138:F138"/>
    <mergeCell ref="J138:L138"/>
    <mergeCell ref="B129:L129"/>
    <mergeCell ref="B131:L131"/>
    <mergeCell ref="J135:L135"/>
    <mergeCell ref="J136:L136"/>
    <mergeCell ref="C137:F137"/>
    <mergeCell ref="C136:F136"/>
    <mergeCell ref="B140:F140"/>
    <mergeCell ref="H125:I125"/>
    <mergeCell ref="C125:F125"/>
    <mergeCell ref="J125:L125"/>
    <mergeCell ref="C105:F105"/>
    <mergeCell ref="J108:L108"/>
    <mergeCell ref="C115:F115"/>
    <mergeCell ref="C120:F122"/>
    <mergeCell ref="B120:B122"/>
    <mergeCell ref="J106:L106"/>
    <mergeCell ref="J105:L105"/>
    <mergeCell ref="G111:G112"/>
    <mergeCell ref="H103:I103"/>
    <mergeCell ref="C101:F101"/>
    <mergeCell ref="H104:I104"/>
    <mergeCell ref="H107:I107"/>
    <mergeCell ref="C116:F116"/>
    <mergeCell ref="C106:F106"/>
    <mergeCell ref="C107:F107"/>
    <mergeCell ref="J113:L114"/>
    <mergeCell ref="J104:L104"/>
    <mergeCell ref="J103:L103"/>
    <mergeCell ref="C103:F103"/>
    <mergeCell ref="C67:F67"/>
    <mergeCell ref="J115:L115"/>
    <mergeCell ref="C123:F123"/>
    <mergeCell ref="J123:L123"/>
    <mergeCell ref="C89:F91"/>
    <mergeCell ref="C119:F119"/>
    <mergeCell ref="J119:L119"/>
    <mergeCell ref="B102:L102"/>
    <mergeCell ref="J101:L101"/>
    <mergeCell ref="B98:B100"/>
    <mergeCell ref="C98:F100"/>
    <mergeCell ref="G98:G100"/>
    <mergeCell ref="J98:L100"/>
    <mergeCell ref="C104:F104"/>
    <mergeCell ref="C111:F112"/>
    <mergeCell ref="B111:B112"/>
    <mergeCell ref="J116:L116"/>
    <mergeCell ref="B109:L109"/>
    <mergeCell ref="B110:L110"/>
    <mergeCell ref="J111:L112"/>
    <mergeCell ref="C113:F114"/>
    <mergeCell ref="B113:B114"/>
    <mergeCell ref="G113:G114"/>
    <mergeCell ref="B89:B91"/>
    <mergeCell ref="F3:K3"/>
    <mergeCell ref="B130:F130"/>
    <mergeCell ref="E2:K2"/>
    <mergeCell ref="J9:L9"/>
    <mergeCell ref="B132:B133"/>
    <mergeCell ref="C132:F133"/>
    <mergeCell ref="G132:G133"/>
    <mergeCell ref="J132:L133"/>
    <mergeCell ref="B134:L134"/>
    <mergeCell ref="B4:L4"/>
    <mergeCell ref="J6:L6"/>
    <mergeCell ref="C41:F42"/>
    <mergeCell ref="B41:B42"/>
    <mergeCell ref="G41:G42"/>
    <mergeCell ref="J41:L42"/>
    <mergeCell ref="C49:F50"/>
    <mergeCell ref="C51:F52"/>
    <mergeCell ref="B49:B50"/>
    <mergeCell ref="B51:B52"/>
    <mergeCell ref="C70:F70"/>
    <mergeCell ref="C71:F71"/>
    <mergeCell ref="J69:L69"/>
    <mergeCell ref="J68:L68"/>
    <mergeCell ref="C72:F72"/>
    <mergeCell ref="I250:I251"/>
    <mergeCell ref="H250:H251"/>
    <mergeCell ref="H227:I227"/>
    <mergeCell ref="I238:I239"/>
    <mergeCell ref="H238:H239"/>
    <mergeCell ref="I240:I241"/>
    <mergeCell ref="H240:H241"/>
    <mergeCell ref="C108:F108"/>
    <mergeCell ref="C95:F95"/>
    <mergeCell ref="G96:G97"/>
    <mergeCell ref="B165:L165"/>
    <mergeCell ref="G155:G156"/>
    <mergeCell ref="G157:G158"/>
    <mergeCell ref="B155:B156"/>
    <mergeCell ref="B157:B158"/>
    <mergeCell ref="C155:F156"/>
    <mergeCell ref="C157:F158"/>
    <mergeCell ref="G120:G122"/>
    <mergeCell ref="J120:L122"/>
    <mergeCell ref="C148:F148"/>
    <mergeCell ref="J148:L148"/>
    <mergeCell ref="J96:L97"/>
    <mergeCell ref="C96:F97"/>
    <mergeCell ref="B96:B97"/>
  </mergeCells>
  <conditionalFormatting sqref="J6 H6">
    <cfRule type="expression" dxfId="993" priority="897">
      <formula>#REF!="Not OK"</formula>
    </cfRule>
  </conditionalFormatting>
  <conditionalFormatting sqref="I1:J1">
    <cfRule type="expression" dxfId="992" priority="899">
      <formula>#REF!="Not OK"</formula>
    </cfRule>
  </conditionalFormatting>
  <conditionalFormatting sqref="G9 H85:H97">
    <cfRule type="cellIs" dxfId="991" priority="806" operator="equal">
      <formula>"Met"</formula>
    </cfRule>
    <cfRule type="cellIs" dxfId="990" priority="807" operator="equal">
      <formula>"Not Met"</formula>
    </cfRule>
  </conditionalFormatting>
  <conditionalFormatting sqref="G10">
    <cfRule type="cellIs" dxfId="989" priority="764" operator="equal">
      <formula>"Met"</formula>
    </cfRule>
    <cfRule type="cellIs" dxfId="988" priority="765" operator="equal">
      <formula>"Not Met"</formula>
    </cfRule>
  </conditionalFormatting>
  <conditionalFormatting sqref="G12 G14">
    <cfRule type="cellIs" dxfId="987" priority="762" operator="equal">
      <formula>"Met"</formula>
    </cfRule>
    <cfRule type="cellIs" dxfId="986" priority="763" operator="equal">
      <formula>"Not Met"</formula>
    </cfRule>
  </conditionalFormatting>
  <conditionalFormatting sqref="G17">
    <cfRule type="cellIs" dxfId="985" priority="760" operator="equal">
      <formula>"Met"</formula>
    </cfRule>
    <cfRule type="cellIs" dxfId="984" priority="761" operator="equal">
      <formula>"Not Met"</formula>
    </cfRule>
  </conditionalFormatting>
  <conditionalFormatting sqref="G20:G22">
    <cfRule type="cellIs" dxfId="983" priority="758" operator="equal">
      <formula>"Met"</formula>
    </cfRule>
    <cfRule type="cellIs" dxfId="982" priority="759" operator="equal">
      <formula>"Not Met"</formula>
    </cfRule>
  </conditionalFormatting>
  <conditionalFormatting sqref="G29">
    <cfRule type="cellIs" dxfId="981" priority="756" operator="equal">
      <formula>"Met"</formula>
    </cfRule>
    <cfRule type="cellIs" dxfId="980" priority="757" operator="equal">
      <formula>"Not Met"</formula>
    </cfRule>
  </conditionalFormatting>
  <conditionalFormatting sqref="G31">
    <cfRule type="cellIs" dxfId="979" priority="754" operator="equal">
      <formula>"Met"</formula>
    </cfRule>
    <cfRule type="cellIs" dxfId="978" priority="755" operator="equal">
      <formula>"Not Met"</formula>
    </cfRule>
  </conditionalFormatting>
  <conditionalFormatting sqref="G23:G25">
    <cfRule type="cellIs" dxfId="977" priority="752" operator="equal">
      <formula>"Met"</formula>
    </cfRule>
    <cfRule type="cellIs" dxfId="976" priority="753" operator="equal">
      <formula>"Not Met"</formula>
    </cfRule>
  </conditionalFormatting>
  <conditionalFormatting sqref="G33">
    <cfRule type="cellIs" dxfId="975" priority="750" operator="equal">
      <formula>"Met"</formula>
    </cfRule>
    <cfRule type="cellIs" dxfId="974" priority="751" operator="equal">
      <formula>"Not Met"</formula>
    </cfRule>
  </conditionalFormatting>
  <conditionalFormatting sqref="G37">
    <cfRule type="cellIs" dxfId="973" priority="748" operator="equal">
      <formula>"Met"</formula>
    </cfRule>
    <cfRule type="cellIs" dxfId="972" priority="749" operator="equal">
      <formula>"Not Met"</formula>
    </cfRule>
  </conditionalFormatting>
  <conditionalFormatting sqref="G38">
    <cfRule type="cellIs" dxfId="971" priority="746" operator="equal">
      <formula>"Met"</formula>
    </cfRule>
    <cfRule type="cellIs" dxfId="970" priority="747" operator="equal">
      <formula>"Not Met"</formula>
    </cfRule>
  </conditionalFormatting>
  <conditionalFormatting sqref="G41">
    <cfRule type="cellIs" dxfId="969" priority="744" operator="equal">
      <formula>"Met"</formula>
    </cfRule>
    <cfRule type="cellIs" dxfId="968" priority="745" operator="equal">
      <formula>"Not Met"</formula>
    </cfRule>
  </conditionalFormatting>
  <conditionalFormatting sqref="G43">
    <cfRule type="cellIs" dxfId="967" priority="742" operator="equal">
      <formula>"Met"</formula>
    </cfRule>
    <cfRule type="cellIs" dxfId="966" priority="743" operator="equal">
      <formula>"Not Met"</formula>
    </cfRule>
  </conditionalFormatting>
  <conditionalFormatting sqref="G45">
    <cfRule type="cellIs" dxfId="965" priority="740" operator="equal">
      <formula>"Met"</formula>
    </cfRule>
    <cfRule type="cellIs" dxfId="964" priority="741" operator="equal">
      <formula>"Not Met"</formula>
    </cfRule>
  </conditionalFormatting>
  <conditionalFormatting sqref="G46">
    <cfRule type="cellIs" dxfId="963" priority="738" operator="equal">
      <formula>"Met"</formula>
    </cfRule>
    <cfRule type="cellIs" dxfId="962" priority="739" operator="equal">
      <formula>"Not Met"</formula>
    </cfRule>
  </conditionalFormatting>
  <conditionalFormatting sqref="G47">
    <cfRule type="cellIs" dxfId="961" priority="736" operator="equal">
      <formula>"Met"</formula>
    </cfRule>
    <cfRule type="cellIs" dxfId="960" priority="737" operator="equal">
      <formula>"Not Met"</formula>
    </cfRule>
  </conditionalFormatting>
  <conditionalFormatting sqref="G48">
    <cfRule type="cellIs" dxfId="959" priority="734" operator="equal">
      <formula>"Met"</formula>
    </cfRule>
    <cfRule type="cellIs" dxfId="958" priority="735" operator="equal">
      <formula>"Not Met"</formula>
    </cfRule>
  </conditionalFormatting>
  <conditionalFormatting sqref="G49">
    <cfRule type="cellIs" dxfId="957" priority="732" operator="equal">
      <formula>"Met"</formula>
    </cfRule>
    <cfRule type="cellIs" dxfId="956" priority="733" operator="equal">
      <formula>"Not Met"</formula>
    </cfRule>
  </conditionalFormatting>
  <conditionalFormatting sqref="G51">
    <cfRule type="cellIs" dxfId="955" priority="730" operator="equal">
      <formula>"Met"</formula>
    </cfRule>
    <cfRule type="cellIs" dxfId="954" priority="731" operator="equal">
      <formula>"Not Met"</formula>
    </cfRule>
  </conditionalFormatting>
  <conditionalFormatting sqref="G53">
    <cfRule type="cellIs" dxfId="953" priority="728" operator="equal">
      <formula>"Met"</formula>
    </cfRule>
    <cfRule type="cellIs" dxfId="952" priority="729" operator="equal">
      <formula>"Not Met"</formula>
    </cfRule>
  </conditionalFormatting>
  <conditionalFormatting sqref="G57">
    <cfRule type="cellIs" dxfId="951" priority="726" operator="equal">
      <formula>"Met"</formula>
    </cfRule>
    <cfRule type="cellIs" dxfId="950" priority="727" operator="equal">
      <formula>"Not Met"</formula>
    </cfRule>
  </conditionalFormatting>
  <conditionalFormatting sqref="G60">
    <cfRule type="cellIs" dxfId="949" priority="724" operator="equal">
      <formula>"Met"</formula>
    </cfRule>
    <cfRule type="cellIs" dxfId="948" priority="725" operator="equal">
      <formula>"Not Met"</formula>
    </cfRule>
  </conditionalFormatting>
  <conditionalFormatting sqref="G67">
    <cfRule type="cellIs" dxfId="947" priority="722" operator="equal">
      <formula>"Met"</formula>
    </cfRule>
    <cfRule type="cellIs" dxfId="946" priority="723" operator="equal">
      <formula>"Not Met"</formula>
    </cfRule>
  </conditionalFormatting>
  <conditionalFormatting sqref="G76">
    <cfRule type="cellIs" dxfId="945" priority="706" operator="equal">
      <formula>"Met"</formula>
    </cfRule>
    <cfRule type="cellIs" dxfId="944" priority="707" operator="equal">
      <formula>"Not Met"</formula>
    </cfRule>
  </conditionalFormatting>
  <conditionalFormatting sqref="G85">
    <cfRule type="cellIs" dxfId="943" priority="704" operator="equal">
      <formula>"Met"</formula>
    </cfRule>
    <cfRule type="cellIs" dxfId="942" priority="705" operator="equal">
      <formula>"Not Met"</formula>
    </cfRule>
  </conditionalFormatting>
  <conditionalFormatting sqref="G92">
    <cfRule type="cellIs" dxfId="941" priority="702" operator="equal">
      <formula>"Met"</formula>
    </cfRule>
    <cfRule type="cellIs" dxfId="940" priority="703" operator="equal">
      <formula>"Not Met"</formula>
    </cfRule>
  </conditionalFormatting>
  <conditionalFormatting sqref="G89">
    <cfRule type="cellIs" dxfId="939" priority="700" operator="equal">
      <formula>"Met"</formula>
    </cfRule>
    <cfRule type="cellIs" dxfId="938" priority="701" operator="equal">
      <formula>"Not Met"</formula>
    </cfRule>
  </conditionalFormatting>
  <conditionalFormatting sqref="G95">
    <cfRule type="cellIs" dxfId="937" priority="698" operator="equal">
      <formula>"Met"</formula>
    </cfRule>
    <cfRule type="cellIs" dxfId="936" priority="699" operator="equal">
      <formula>"Not Met"</formula>
    </cfRule>
  </conditionalFormatting>
  <conditionalFormatting sqref="G96">
    <cfRule type="cellIs" dxfId="935" priority="696" operator="equal">
      <formula>"Met"</formula>
    </cfRule>
    <cfRule type="cellIs" dxfId="934" priority="697" operator="equal">
      <formula>"Not Met"</formula>
    </cfRule>
  </conditionalFormatting>
  <conditionalFormatting sqref="G101">
    <cfRule type="cellIs" dxfId="933" priority="694" operator="equal">
      <formula>"Met"</formula>
    </cfRule>
    <cfRule type="cellIs" dxfId="932" priority="695" operator="equal">
      <formula>"Not Met"</formula>
    </cfRule>
  </conditionalFormatting>
  <conditionalFormatting sqref="G103">
    <cfRule type="cellIs" dxfId="931" priority="692" operator="equal">
      <formula>"Met"</formula>
    </cfRule>
    <cfRule type="cellIs" dxfId="930" priority="693" operator="equal">
      <formula>"Not Met"</formula>
    </cfRule>
  </conditionalFormatting>
  <conditionalFormatting sqref="G104">
    <cfRule type="cellIs" dxfId="929" priority="690" operator="equal">
      <formula>"Met"</formula>
    </cfRule>
    <cfRule type="cellIs" dxfId="928" priority="691" operator="equal">
      <formula>"Not Met"</formula>
    </cfRule>
  </conditionalFormatting>
  <conditionalFormatting sqref="G105">
    <cfRule type="cellIs" dxfId="927" priority="688" operator="equal">
      <formula>"Met"</formula>
    </cfRule>
    <cfRule type="cellIs" dxfId="926" priority="689" operator="equal">
      <formula>"Not Met"</formula>
    </cfRule>
  </conditionalFormatting>
  <conditionalFormatting sqref="G106">
    <cfRule type="cellIs" dxfId="925" priority="686" operator="equal">
      <formula>"Met"</formula>
    </cfRule>
    <cfRule type="cellIs" dxfId="924" priority="687" operator="equal">
      <formula>"Not Met"</formula>
    </cfRule>
  </conditionalFormatting>
  <conditionalFormatting sqref="G107">
    <cfRule type="cellIs" dxfId="923" priority="684" operator="equal">
      <formula>"Met"</formula>
    </cfRule>
    <cfRule type="cellIs" dxfId="922" priority="685" operator="equal">
      <formula>"Not Met"</formula>
    </cfRule>
  </conditionalFormatting>
  <conditionalFormatting sqref="G108">
    <cfRule type="cellIs" dxfId="921" priority="682" operator="equal">
      <formula>"Met"</formula>
    </cfRule>
    <cfRule type="cellIs" dxfId="920" priority="683" operator="equal">
      <formula>"Not Met"</formula>
    </cfRule>
  </conditionalFormatting>
  <conditionalFormatting sqref="G111">
    <cfRule type="cellIs" dxfId="919" priority="680" operator="equal">
      <formula>"Met"</formula>
    </cfRule>
    <cfRule type="cellIs" dxfId="918" priority="681" operator="equal">
      <formula>"Not Met"</formula>
    </cfRule>
  </conditionalFormatting>
  <conditionalFormatting sqref="G113">
    <cfRule type="cellIs" dxfId="917" priority="678" operator="equal">
      <formula>"Met"</formula>
    </cfRule>
    <cfRule type="cellIs" dxfId="916" priority="679" operator="equal">
      <formula>"Not Met"</formula>
    </cfRule>
  </conditionalFormatting>
  <conditionalFormatting sqref="G116">
    <cfRule type="cellIs" dxfId="915" priority="676" operator="equal">
      <formula>"Met"</formula>
    </cfRule>
    <cfRule type="cellIs" dxfId="914" priority="677" operator="equal">
      <formula>"Not Met"</formula>
    </cfRule>
  </conditionalFormatting>
  <conditionalFormatting sqref="G117">
    <cfRule type="cellIs" dxfId="913" priority="674" operator="equal">
      <formula>"Met"</formula>
    </cfRule>
    <cfRule type="cellIs" dxfId="912" priority="675" operator="equal">
      <formula>"Not Met"</formula>
    </cfRule>
  </conditionalFormatting>
  <conditionalFormatting sqref="G119">
    <cfRule type="cellIs" dxfId="911" priority="672" operator="equal">
      <formula>"Met"</formula>
    </cfRule>
    <cfRule type="cellIs" dxfId="910" priority="673" operator="equal">
      <formula>"Not Met"</formula>
    </cfRule>
  </conditionalFormatting>
  <conditionalFormatting sqref="G120">
    <cfRule type="cellIs" dxfId="909" priority="670" operator="equal">
      <formula>"Met"</formula>
    </cfRule>
    <cfRule type="cellIs" dxfId="908" priority="671" operator="equal">
      <formula>"Not Met"</formula>
    </cfRule>
  </conditionalFormatting>
  <conditionalFormatting sqref="G125">
    <cfRule type="cellIs" dxfId="907" priority="668" operator="equal">
      <formula>"Met"</formula>
    </cfRule>
    <cfRule type="cellIs" dxfId="906" priority="669" operator="equal">
      <formula>"Not Met"</formula>
    </cfRule>
  </conditionalFormatting>
  <conditionalFormatting sqref="G126">
    <cfRule type="cellIs" dxfId="905" priority="666" operator="equal">
      <formula>"Met"</formula>
    </cfRule>
    <cfRule type="cellIs" dxfId="904" priority="667" operator="equal">
      <formula>"Not Met"</formula>
    </cfRule>
  </conditionalFormatting>
  <conditionalFormatting sqref="G127">
    <cfRule type="cellIs" dxfId="903" priority="664" operator="equal">
      <formula>"Met"</formula>
    </cfRule>
    <cfRule type="cellIs" dxfId="902" priority="665" operator="equal">
      <formula>"Not Met"</formula>
    </cfRule>
  </conditionalFormatting>
  <conditionalFormatting sqref="G128">
    <cfRule type="cellIs" dxfId="901" priority="662" operator="equal">
      <formula>"Met"</formula>
    </cfRule>
    <cfRule type="cellIs" dxfId="900" priority="663" operator="equal">
      <formula>"Not Met"</formula>
    </cfRule>
  </conditionalFormatting>
  <conditionalFormatting sqref="G151">
    <cfRule type="cellIs" dxfId="899" priority="660" operator="equal">
      <formula>"Met"</formula>
    </cfRule>
    <cfRule type="cellIs" dxfId="898" priority="661" operator="equal">
      <formula>"Not Met"</formula>
    </cfRule>
  </conditionalFormatting>
  <conditionalFormatting sqref="G155">
    <cfRule type="cellIs" dxfId="897" priority="658" operator="equal">
      <formula>"Met"</formula>
    </cfRule>
    <cfRule type="cellIs" dxfId="896" priority="659" operator="equal">
      <formula>"Not Met"</formula>
    </cfRule>
  </conditionalFormatting>
  <conditionalFormatting sqref="G157">
    <cfRule type="cellIs" dxfId="895" priority="656" operator="equal">
      <formula>"Met"</formula>
    </cfRule>
    <cfRule type="cellIs" dxfId="894" priority="657" operator="equal">
      <formula>"Not Met"</formula>
    </cfRule>
  </conditionalFormatting>
  <conditionalFormatting sqref="G172">
    <cfRule type="cellIs" dxfId="893" priority="654" operator="equal">
      <formula>"Met"</formula>
    </cfRule>
    <cfRule type="cellIs" dxfId="892" priority="655" operator="equal">
      <formula>"Not Met"</formula>
    </cfRule>
  </conditionalFormatting>
  <conditionalFormatting sqref="G173">
    <cfRule type="cellIs" dxfId="891" priority="652" operator="equal">
      <formula>"Met"</formula>
    </cfRule>
    <cfRule type="cellIs" dxfId="890" priority="653" operator="equal">
      <formula>"Not Met"</formula>
    </cfRule>
  </conditionalFormatting>
  <conditionalFormatting sqref="G176">
    <cfRule type="cellIs" dxfId="889" priority="650" operator="equal">
      <formula>"Met"</formula>
    </cfRule>
    <cfRule type="cellIs" dxfId="888" priority="651" operator="equal">
      <formula>"Not Met"</formula>
    </cfRule>
  </conditionalFormatting>
  <conditionalFormatting sqref="G179">
    <cfRule type="cellIs" dxfId="887" priority="648" operator="equal">
      <formula>"Met"</formula>
    </cfRule>
    <cfRule type="cellIs" dxfId="886" priority="649" operator="equal">
      <formula>"Not Met"</formula>
    </cfRule>
  </conditionalFormatting>
  <conditionalFormatting sqref="G184">
    <cfRule type="cellIs" dxfId="885" priority="646" operator="equal">
      <formula>"Met"</formula>
    </cfRule>
    <cfRule type="cellIs" dxfId="884" priority="647" operator="equal">
      <formula>"Not Met"</formula>
    </cfRule>
  </conditionalFormatting>
  <conditionalFormatting sqref="G189">
    <cfRule type="cellIs" dxfId="883" priority="644" operator="equal">
      <formula>"Met"</formula>
    </cfRule>
    <cfRule type="cellIs" dxfId="882" priority="645" operator="equal">
      <formula>"Not Met"</formula>
    </cfRule>
  </conditionalFormatting>
  <conditionalFormatting sqref="G195">
    <cfRule type="cellIs" dxfId="881" priority="642" operator="equal">
      <formula>"Met"</formula>
    </cfRule>
    <cfRule type="cellIs" dxfId="880" priority="643" operator="equal">
      <formula>"Not Met"</formula>
    </cfRule>
  </conditionalFormatting>
  <conditionalFormatting sqref="G197">
    <cfRule type="cellIs" dxfId="879" priority="640" operator="equal">
      <formula>"Met"</formula>
    </cfRule>
    <cfRule type="cellIs" dxfId="878" priority="641" operator="equal">
      <formula>"Not Met"</formula>
    </cfRule>
  </conditionalFormatting>
  <conditionalFormatting sqref="G199">
    <cfRule type="cellIs" dxfId="877" priority="638" operator="equal">
      <formula>"Met"</formula>
    </cfRule>
    <cfRule type="cellIs" dxfId="876" priority="639" operator="equal">
      <formula>"Not Met"</formula>
    </cfRule>
  </conditionalFormatting>
  <conditionalFormatting sqref="G198">
    <cfRule type="cellIs" dxfId="875" priority="636" operator="equal">
      <formula>"Met"</formula>
    </cfRule>
    <cfRule type="cellIs" dxfId="874" priority="637" operator="equal">
      <formula>"Not Met"</formula>
    </cfRule>
  </conditionalFormatting>
  <conditionalFormatting sqref="G203">
    <cfRule type="cellIs" dxfId="873" priority="634" operator="equal">
      <formula>"Met"</formula>
    </cfRule>
    <cfRule type="cellIs" dxfId="872" priority="635" operator="equal">
      <formula>"Not Met"</formula>
    </cfRule>
  </conditionalFormatting>
  <conditionalFormatting sqref="G212">
    <cfRule type="cellIs" dxfId="871" priority="632" operator="equal">
      <formula>"Met"</formula>
    </cfRule>
    <cfRule type="cellIs" dxfId="870" priority="633" operator="equal">
      <formula>"Not Met"</formula>
    </cfRule>
  </conditionalFormatting>
  <conditionalFormatting sqref="G217">
    <cfRule type="cellIs" dxfId="869" priority="630" operator="equal">
      <formula>"Met"</formula>
    </cfRule>
    <cfRule type="cellIs" dxfId="868" priority="631" operator="equal">
      <formula>"Not Met"</formula>
    </cfRule>
  </conditionalFormatting>
  <conditionalFormatting sqref="G230">
    <cfRule type="cellIs" dxfId="867" priority="616" operator="equal">
      <formula>"Met"</formula>
    </cfRule>
    <cfRule type="cellIs" dxfId="866" priority="617" operator="equal">
      <formula>"Not Met"</formula>
    </cfRule>
  </conditionalFormatting>
  <conditionalFormatting sqref="G219">
    <cfRule type="cellIs" dxfId="865" priority="626" operator="equal">
      <formula>"Met"</formula>
    </cfRule>
    <cfRule type="cellIs" dxfId="864" priority="627" operator="equal">
      <formula>"Not Met"</formula>
    </cfRule>
  </conditionalFormatting>
  <conditionalFormatting sqref="G223">
    <cfRule type="cellIs" dxfId="863" priority="624" operator="equal">
      <formula>"Met"</formula>
    </cfRule>
    <cfRule type="cellIs" dxfId="862" priority="625" operator="equal">
      <formula>"Not Met"</formula>
    </cfRule>
  </conditionalFormatting>
  <conditionalFormatting sqref="G227">
    <cfRule type="cellIs" dxfId="861" priority="622" operator="equal">
      <formula>"Met"</formula>
    </cfRule>
    <cfRule type="cellIs" dxfId="860" priority="623" operator="equal">
      <formula>"Not Met"</formula>
    </cfRule>
  </conditionalFormatting>
  <conditionalFormatting sqref="G228">
    <cfRule type="cellIs" dxfId="859" priority="620" operator="equal">
      <formula>"Met"</formula>
    </cfRule>
    <cfRule type="cellIs" dxfId="858" priority="621" operator="equal">
      <formula>"Not Met"</formula>
    </cfRule>
  </conditionalFormatting>
  <conditionalFormatting sqref="G229">
    <cfRule type="cellIs" dxfId="857" priority="618" operator="equal">
      <formula>"Met"</formula>
    </cfRule>
    <cfRule type="cellIs" dxfId="856" priority="619" operator="equal">
      <formula>"Not Met"</formula>
    </cfRule>
  </conditionalFormatting>
  <conditionalFormatting sqref="G231">
    <cfRule type="cellIs" dxfId="855" priority="614" operator="equal">
      <formula>"Met"</formula>
    </cfRule>
    <cfRule type="cellIs" dxfId="854" priority="615" operator="equal">
      <formula>"Not Met"</formula>
    </cfRule>
  </conditionalFormatting>
  <conditionalFormatting sqref="G232">
    <cfRule type="cellIs" dxfId="853" priority="612" operator="equal">
      <formula>"Met"</formula>
    </cfRule>
    <cfRule type="cellIs" dxfId="852" priority="613" operator="equal">
      <formula>"Not Met"</formula>
    </cfRule>
  </conditionalFormatting>
  <conditionalFormatting sqref="G233">
    <cfRule type="cellIs" dxfId="851" priority="610" operator="equal">
      <formula>"Met"</formula>
    </cfRule>
    <cfRule type="cellIs" dxfId="850" priority="611" operator="equal">
      <formula>"Not Met"</formula>
    </cfRule>
  </conditionalFormatting>
  <conditionalFormatting sqref="G234">
    <cfRule type="cellIs" dxfId="849" priority="608" operator="equal">
      <formula>"Met"</formula>
    </cfRule>
    <cfRule type="cellIs" dxfId="848" priority="609" operator="equal">
      <formula>"Not Met"</formula>
    </cfRule>
  </conditionalFormatting>
  <conditionalFormatting sqref="G235">
    <cfRule type="cellIs" dxfId="847" priority="606" operator="equal">
      <formula>"Met"</formula>
    </cfRule>
    <cfRule type="cellIs" dxfId="846" priority="607" operator="equal">
      <formula>"Not Met"</formula>
    </cfRule>
  </conditionalFormatting>
  <conditionalFormatting sqref="G236">
    <cfRule type="cellIs" dxfId="845" priority="604" operator="equal">
      <formula>"Met"</formula>
    </cfRule>
    <cfRule type="cellIs" dxfId="844" priority="605" operator="equal">
      <formula>"Not Met"</formula>
    </cfRule>
  </conditionalFormatting>
  <conditionalFormatting sqref="G237">
    <cfRule type="cellIs" dxfId="843" priority="602" operator="equal">
      <formula>"Met"</formula>
    </cfRule>
    <cfRule type="cellIs" dxfId="842" priority="603" operator="equal">
      <formula>"Not Met"</formula>
    </cfRule>
  </conditionalFormatting>
  <conditionalFormatting sqref="G238">
    <cfRule type="cellIs" dxfId="841" priority="600" operator="equal">
      <formula>"Met"</formula>
    </cfRule>
    <cfRule type="cellIs" dxfId="840" priority="601" operator="equal">
      <formula>"Not Met"</formula>
    </cfRule>
  </conditionalFormatting>
  <conditionalFormatting sqref="G239">
    <cfRule type="cellIs" dxfId="839" priority="598" operator="equal">
      <formula>"Met"</formula>
    </cfRule>
    <cfRule type="cellIs" dxfId="838" priority="599" operator="equal">
      <formula>"Not Met"</formula>
    </cfRule>
  </conditionalFormatting>
  <conditionalFormatting sqref="G240">
    <cfRule type="cellIs" dxfId="837" priority="596" operator="equal">
      <formula>"Met"</formula>
    </cfRule>
    <cfRule type="cellIs" dxfId="836" priority="597" operator="equal">
      <formula>"Not Met"</formula>
    </cfRule>
  </conditionalFormatting>
  <conditionalFormatting sqref="G242">
    <cfRule type="cellIs" dxfId="835" priority="594" operator="equal">
      <formula>"Met"</formula>
    </cfRule>
    <cfRule type="cellIs" dxfId="834" priority="595" operator="equal">
      <formula>"Not Met"</formula>
    </cfRule>
  </conditionalFormatting>
  <conditionalFormatting sqref="G245">
    <cfRule type="cellIs" dxfId="833" priority="592" operator="equal">
      <formula>"Met"</formula>
    </cfRule>
    <cfRule type="cellIs" dxfId="832" priority="593" operator="equal">
      <formula>"Not Met"</formula>
    </cfRule>
  </conditionalFormatting>
  <conditionalFormatting sqref="G248">
    <cfRule type="cellIs" dxfId="831" priority="590" operator="equal">
      <formula>"Met"</formula>
    </cfRule>
    <cfRule type="cellIs" dxfId="830" priority="591" operator="equal">
      <formula>"Not Met"</formula>
    </cfRule>
  </conditionalFormatting>
  <conditionalFormatting sqref="G253">
    <cfRule type="cellIs" dxfId="829" priority="588" operator="equal">
      <formula>"Met"</formula>
    </cfRule>
    <cfRule type="cellIs" dxfId="828" priority="589" operator="equal">
      <formula>"Not Met"</formula>
    </cfRule>
  </conditionalFormatting>
  <conditionalFormatting sqref="G255">
    <cfRule type="cellIs" dxfId="827" priority="586" operator="equal">
      <formula>"Met"</formula>
    </cfRule>
    <cfRule type="cellIs" dxfId="826" priority="587" operator="equal">
      <formula>"Not Met"</formula>
    </cfRule>
  </conditionalFormatting>
  <conditionalFormatting sqref="G257">
    <cfRule type="cellIs" dxfId="825" priority="584" operator="equal">
      <formula>"Met"</formula>
    </cfRule>
    <cfRule type="cellIs" dxfId="824" priority="585" operator="equal">
      <formula>"Not Met"</formula>
    </cfRule>
  </conditionalFormatting>
  <conditionalFormatting sqref="G258">
    <cfRule type="cellIs" dxfId="823" priority="582" operator="equal">
      <formula>"Met"</formula>
    </cfRule>
    <cfRule type="cellIs" dxfId="822" priority="583" operator="equal">
      <formula>"Not Met"</formula>
    </cfRule>
  </conditionalFormatting>
  <conditionalFormatting sqref="G259">
    <cfRule type="cellIs" dxfId="821" priority="580" operator="equal">
      <formula>"Met"</formula>
    </cfRule>
    <cfRule type="cellIs" dxfId="820" priority="581" operator="equal">
      <formula>"Not Met"</formula>
    </cfRule>
  </conditionalFormatting>
  <conditionalFormatting sqref="G260">
    <cfRule type="cellIs" dxfId="819" priority="578" operator="equal">
      <formula>"Met"</formula>
    </cfRule>
    <cfRule type="cellIs" dxfId="818" priority="579" operator="equal">
      <formula>"Not Met"</formula>
    </cfRule>
  </conditionalFormatting>
  <conditionalFormatting sqref="G261">
    <cfRule type="cellIs" dxfId="817" priority="576" operator="equal">
      <formula>"Met"</formula>
    </cfRule>
    <cfRule type="cellIs" dxfId="816" priority="577" operator="equal">
      <formula>"Not Met"</formula>
    </cfRule>
  </conditionalFormatting>
  <conditionalFormatting sqref="G264">
    <cfRule type="cellIs" dxfId="815" priority="574" operator="equal">
      <formula>"Met"</formula>
    </cfRule>
    <cfRule type="cellIs" dxfId="814" priority="575" operator="equal">
      <formula>"Not Met"</formula>
    </cfRule>
  </conditionalFormatting>
  <conditionalFormatting sqref="G269">
    <cfRule type="cellIs" dxfId="813" priority="572" operator="equal">
      <formula>"Met"</formula>
    </cfRule>
    <cfRule type="cellIs" dxfId="812" priority="573" operator="equal">
      <formula>"Not Met"</formula>
    </cfRule>
  </conditionalFormatting>
  <conditionalFormatting sqref="J20:J25">
    <cfRule type="expression" dxfId="811" priority="568">
      <formula>J20&gt;0</formula>
    </cfRule>
    <cfRule type="expression" dxfId="810" priority="571">
      <formula>G20="Not Met"</formula>
    </cfRule>
  </conditionalFormatting>
  <conditionalFormatting sqref="J29 J31">
    <cfRule type="expression" dxfId="809" priority="566">
      <formula>J29&gt;0</formula>
    </cfRule>
    <cfRule type="expression" dxfId="808" priority="567">
      <formula>G29="Not Met"</formula>
    </cfRule>
  </conditionalFormatting>
  <conditionalFormatting sqref="J17">
    <cfRule type="expression" dxfId="807" priority="564">
      <formula>J17&gt;0</formula>
    </cfRule>
    <cfRule type="expression" dxfId="806" priority="565">
      <formula>G17="Not Met"</formula>
    </cfRule>
  </conditionalFormatting>
  <conditionalFormatting sqref="J33">
    <cfRule type="expression" dxfId="805" priority="562">
      <formula>J33&gt;0</formula>
    </cfRule>
    <cfRule type="expression" dxfId="804" priority="563">
      <formula>G33="Not Met"</formula>
    </cfRule>
  </conditionalFormatting>
  <conditionalFormatting sqref="J37:J38 J41 J43 J51 J53 J57 J45:J49">
    <cfRule type="expression" dxfId="803" priority="560">
      <formula>J37&gt;0</formula>
    </cfRule>
    <cfRule type="expression" dxfId="802" priority="561">
      <formula>G37="Not Met"</formula>
    </cfRule>
  </conditionalFormatting>
  <conditionalFormatting sqref="J67">
    <cfRule type="expression" dxfId="801" priority="558">
      <formula>J67&gt;0</formula>
    </cfRule>
    <cfRule type="expression" dxfId="800" priority="559">
      <formula>G67="Not Met"</formula>
    </cfRule>
  </conditionalFormatting>
  <conditionalFormatting sqref="J60">
    <cfRule type="expression" dxfId="799" priority="556">
      <formula>J60&gt;0</formula>
    </cfRule>
    <cfRule type="expression" dxfId="798" priority="557">
      <formula>G60="Not Met"</formula>
    </cfRule>
  </conditionalFormatting>
  <conditionalFormatting sqref="J76">
    <cfRule type="expression" dxfId="797" priority="554">
      <formula>J76&gt;0</formula>
    </cfRule>
    <cfRule type="expression" dxfId="796" priority="555">
      <formula>G76="Not Met"</formula>
    </cfRule>
  </conditionalFormatting>
  <conditionalFormatting sqref="J85 J89 J92 J95:J96 J101">
    <cfRule type="expression" dxfId="795" priority="552">
      <formula>J85&gt;0</formula>
    </cfRule>
    <cfRule type="expression" dxfId="794" priority="553">
      <formula>G85="Not Met"</formula>
    </cfRule>
  </conditionalFormatting>
  <conditionalFormatting sqref="J103:J108">
    <cfRule type="expression" dxfId="793" priority="550">
      <formula>J103&gt;0</formula>
    </cfRule>
    <cfRule type="expression" dxfId="792" priority="551">
      <formula>G103="Not Met"</formula>
    </cfRule>
  </conditionalFormatting>
  <conditionalFormatting sqref="J111 J113 J116:J117 J119:J120">
    <cfRule type="expression" dxfId="791" priority="548">
      <formula>J111&gt;0</formula>
    </cfRule>
    <cfRule type="expression" dxfId="790" priority="549">
      <formula>G111="Not Met"</formula>
    </cfRule>
  </conditionalFormatting>
  <conditionalFormatting sqref="J125:J128">
    <cfRule type="expression" dxfId="789" priority="546">
      <formula>J125&gt;0</formula>
    </cfRule>
    <cfRule type="expression" dxfId="788" priority="547">
      <formula>G125="Not Met"</formula>
    </cfRule>
  </conditionalFormatting>
  <conditionalFormatting sqref="J151">
    <cfRule type="expression" dxfId="787" priority="544">
      <formula>J151&gt;0</formula>
    </cfRule>
    <cfRule type="expression" dxfId="786" priority="545">
      <formula>G151="Not Met"</formula>
    </cfRule>
  </conditionalFormatting>
  <conditionalFormatting sqref="J155 J157">
    <cfRule type="expression" dxfId="785" priority="542">
      <formula>J155&gt;0</formula>
    </cfRule>
    <cfRule type="expression" dxfId="784" priority="543">
      <formula>G155="Not Met"</formula>
    </cfRule>
  </conditionalFormatting>
  <conditionalFormatting sqref="J189 J184 J179 J176 J172:J173">
    <cfRule type="expression" dxfId="783" priority="540">
      <formula>J172&gt;0</formula>
    </cfRule>
    <cfRule type="expression" dxfId="782" priority="541">
      <formula>G172="Not Met"</formula>
    </cfRule>
  </conditionalFormatting>
  <conditionalFormatting sqref="J195 J197:J199">
    <cfRule type="expression" dxfId="781" priority="538">
      <formula>J195&gt;0</formula>
    </cfRule>
    <cfRule type="expression" dxfId="780" priority="539">
      <formula>G195="Not Met"</formula>
    </cfRule>
  </conditionalFormatting>
  <conditionalFormatting sqref="J203 J207">
    <cfRule type="expression" dxfId="779" priority="536">
      <formula>J203&gt;0</formula>
    </cfRule>
    <cfRule type="expression" dxfId="778" priority="537">
      <formula>G203="Not Met"</formula>
    </cfRule>
  </conditionalFormatting>
  <conditionalFormatting sqref="J212">
    <cfRule type="expression" dxfId="777" priority="534">
      <formula>J212&gt;0</formula>
    </cfRule>
    <cfRule type="expression" dxfId="776" priority="535">
      <formula>G212="Not Met"</formula>
    </cfRule>
  </conditionalFormatting>
  <conditionalFormatting sqref="J223">
    <cfRule type="expression" dxfId="775" priority="528">
      <formula>J223&gt;0</formula>
    </cfRule>
    <cfRule type="expression" dxfId="774" priority="529">
      <formula>G223="Not Met"</formula>
    </cfRule>
  </conditionalFormatting>
  <conditionalFormatting sqref="J227:J240 J242">
    <cfRule type="expression" dxfId="773" priority="526">
      <formula>J227&gt;0</formula>
    </cfRule>
    <cfRule type="expression" dxfId="772" priority="527">
      <formula>G227="Not Met"</formula>
    </cfRule>
  </conditionalFormatting>
  <conditionalFormatting sqref="J245">
    <cfRule type="expression" dxfId="771" priority="524">
      <formula>J245&gt;0</formula>
    </cfRule>
    <cfRule type="expression" dxfId="770" priority="525">
      <formula>G245="Not Met"</formula>
    </cfRule>
  </conditionalFormatting>
  <conditionalFormatting sqref="J253 J255">
    <cfRule type="expression" dxfId="769" priority="522">
      <formula>J253&gt;0</formula>
    </cfRule>
    <cfRule type="expression" dxfId="768" priority="523">
      <formula>G253="Not Met"</formula>
    </cfRule>
  </conditionalFormatting>
  <conditionalFormatting sqref="J257:J261">
    <cfRule type="expression" dxfId="767" priority="520">
      <formula>J257&gt;0</formula>
    </cfRule>
    <cfRule type="expression" dxfId="766" priority="521">
      <formula>G257="Not Met"</formula>
    </cfRule>
  </conditionalFormatting>
  <conditionalFormatting sqref="J264">
    <cfRule type="expression" dxfId="765" priority="518">
      <formula>J264&gt;0</formula>
    </cfRule>
    <cfRule type="expression" dxfId="764" priority="519">
      <formula>G264="Not Met"</formula>
    </cfRule>
  </conditionalFormatting>
  <conditionalFormatting sqref="J269">
    <cfRule type="expression" dxfId="763" priority="516">
      <formula>J269&gt;0</formula>
    </cfRule>
    <cfRule type="expression" dxfId="762" priority="517">
      <formula>G269="Not Met"</formula>
    </cfRule>
  </conditionalFormatting>
  <conditionalFormatting sqref="J14">
    <cfRule type="expression" dxfId="761" priority="514">
      <formula>J14&gt;0</formula>
    </cfRule>
    <cfRule type="expression" dxfId="760" priority="515">
      <formula>G14="Not Met"</formula>
    </cfRule>
  </conditionalFormatting>
  <conditionalFormatting sqref="J12">
    <cfRule type="expression" dxfId="759" priority="512">
      <formula>J12&gt;0</formula>
    </cfRule>
    <cfRule type="expression" dxfId="758" priority="513">
      <formula>G12="Not Met"</formula>
    </cfRule>
  </conditionalFormatting>
  <conditionalFormatting sqref="J10">
    <cfRule type="expression" dxfId="757" priority="510">
      <formula>J10&gt;0</formula>
    </cfRule>
    <cfRule type="expression" dxfId="756" priority="511">
      <formula>G10="Not Met"</formula>
    </cfRule>
  </conditionalFormatting>
  <conditionalFormatting sqref="C13:F13">
    <cfRule type="expression" dxfId="755" priority="444">
      <formula>B12="N/A"</formula>
    </cfRule>
    <cfRule type="expression" dxfId="754" priority="509">
      <formula>LEFT($C10, 4)="I.B."</formula>
    </cfRule>
  </conditionalFormatting>
  <conditionalFormatting sqref="H264:H266">
    <cfRule type="cellIs" dxfId="753" priority="505" operator="equal">
      <formula>"Met"</formula>
    </cfRule>
    <cfRule type="cellIs" dxfId="752" priority="506" operator="equal">
      <formula>"Not Met"</formula>
    </cfRule>
  </conditionalFormatting>
  <conditionalFormatting sqref="H257 H259">
    <cfRule type="cellIs" dxfId="751" priority="493" operator="equal">
      <formula>"Met"</formula>
    </cfRule>
    <cfRule type="cellIs" dxfId="750" priority="494" operator="equal">
      <formula>"Not Met"</formula>
    </cfRule>
  </conditionalFormatting>
  <conditionalFormatting sqref="H269">
    <cfRule type="cellIs" dxfId="749" priority="499" operator="equal">
      <formula>"Met"</formula>
    </cfRule>
    <cfRule type="cellIs" dxfId="748" priority="500" operator="equal">
      <formula>"Not Met"</formula>
    </cfRule>
  </conditionalFormatting>
  <conditionalFormatting sqref="H261:H262">
    <cfRule type="cellIs" dxfId="747" priority="497" operator="equal">
      <formula>"Met"</formula>
    </cfRule>
    <cfRule type="cellIs" dxfId="746" priority="498" operator="equal">
      <formula>"Not Met"</formula>
    </cfRule>
  </conditionalFormatting>
  <conditionalFormatting sqref="H253:H255">
    <cfRule type="cellIs" dxfId="745" priority="487" operator="equal">
      <formula>"Met"</formula>
    </cfRule>
    <cfRule type="cellIs" dxfId="744" priority="488" operator="equal">
      <formula>"Not Met"</formula>
    </cfRule>
  </conditionalFormatting>
  <conditionalFormatting sqref="J248">
    <cfRule type="expression" dxfId="743" priority="485">
      <formula>J248&gt;0</formula>
    </cfRule>
    <cfRule type="expression" dxfId="742" priority="486">
      <formula>G248="Not Met"</formula>
    </cfRule>
  </conditionalFormatting>
  <conditionalFormatting sqref="H245:H249">
    <cfRule type="cellIs" dxfId="741" priority="483" operator="equal">
      <formula>"Met"</formula>
    </cfRule>
    <cfRule type="cellIs" dxfId="740" priority="484" operator="equal">
      <formula>"Not Met"</formula>
    </cfRule>
  </conditionalFormatting>
  <conditionalFormatting sqref="H238 H240 H242">
    <cfRule type="cellIs" dxfId="739" priority="481" operator="equal">
      <formula>"Met"</formula>
    </cfRule>
    <cfRule type="cellIs" dxfId="738" priority="482" operator="equal">
      <formula>"Not Met"</formula>
    </cfRule>
  </conditionalFormatting>
  <conditionalFormatting sqref="J220">
    <cfRule type="expression" dxfId="737" priority="908">
      <formula>J220&gt;0</formula>
    </cfRule>
    <cfRule type="expression" dxfId="736" priority="909">
      <formula>G225="Not Met"</formula>
    </cfRule>
    <cfRule type="expression" dxfId="735" priority="910">
      <formula>G221="Not Met"</formula>
    </cfRule>
    <cfRule type="expression" dxfId="734" priority="911">
      <formula>G220="Not Met"</formula>
    </cfRule>
  </conditionalFormatting>
  <conditionalFormatting sqref="G220">
    <cfRule type="cellIs" dxfId="733" priority="469" operator="equal">
      <formula>"Met"</formula>
    </cfRule>
    <cfRule type="cellIs" dxfId="732" priority="470" operator="equal">
      <formula>"Not Met"</formula>
    </cfRule>
  </conditionalFormatting>
  <conditionalFormatting sqref="H218">
    <cfRule type="cellIs" dxfId="731" priority="459" operator="equal">
      <formula>"Met"</formula>
    </cfRule>
    <cfRule type="cellIs" dxfId="730" priority="460" operator="equal">
      <formula>"Not Met"</formula>
    </cfRule>
  </conditionalFormatting>
  <conditionalFormatting sqref="H221">
    <cfRule type="cellIs" dxfId="729" priority="467" operator="equal">
      <formula>"Met"</formula>
    </cfRule>
    <cfRule type="cellIs" dxfId="728" priority="468" operator="equal">
      <formula>"Not Met"</formula>
    </cfRule>
  </conditionalFormatting>
  <conditionalFormatting sqref="H220">
    <cfRule type="cellIs" dxfId="727" priority="465" operator="equal">
      <formula>"Met"</formula>
    </cfRule>
    <cfRule type="cellIs" dxfId="726" priority="466" operator="equal">
      <formula>"Not Met"</formula>
    </cfRule>
  </conditionalFormatting>
  <conditionalFormatting sqref="H219">
    <cfRule type="cellIs" dxfId="725" priority="461" operator="equal">
      <formula>"Met"</formula>
    </cfRule>
    <cfRule type="cellIs" dxfId="724" priority="462" operator="equal">
      <formula>"Not Met"</formula>
    </cfRule>
  </conditionalFormatting>
  <conditionalFormatting sqref="H213">
    <cfRule type="cellIs" dxfId="723" priority="457" operator="equal">
      <formula>"Met"</formula>
    </cfRule>
    <cfRule type="cellIs" dxfId="722" priority="458" operator="equal">
      <formula>"Not Met"</formula>
    </cfRule>
  </conditionalFormatting>
  <conditionalFormatting sqref="H212">
    <cfRule type="cellIs" dxfId="721" priority="455" operator="equal">
      <formula>"Met"</formula>
    </cfRule>
    <cfRule type="cellIs" dxfId="720" priority="456" operator="equal">
      <formula>"Not Met"</formula>
    </cfRule>
  </conditionalFormatting>
  <conditionalFormatting sqref="H10">
    <cfRule type="cellIs" dxfId="719" priority="453" operator="equal">
      <formula>"Met"</formula>
    </cfRule>
    <cfRule type="cellIs" dxfId="718" priority="454" operator="equal">
      <formula>"Not Met"</formula>
    </cfRule>
  </conditionalFormatting>
  <conditionalFormatting sqref="H12:H13">
    <cfRule type="cellIs" dxfId="717" priority="451" operator="equal">
      <formula>"Met"</formula>
    </cfRule>
    <cfRule type="cellIs" dxfId="716" priority="452" operator="equal">
      <formula>"Not Met"</formula>
    </cfRule>
  </conditionalFormatting>
  <conditionalFormatting sqref="H14">
    <cfRule type="cellIs" dxfId="715" priority="449" operator="equal">
      <formula>"Met"</formula>
    </cfRule>
    <cfRule type="cellIs" dxfId="714" priority="450" operator="equal">
      <formula>"Not Met"</formula>
    </cfRule>
  </conditionalFormatting>
  <conditionalFormatting sqref="B12:B14">
    <cfRule type="expression" dxfId="713" priority="447">
      <formula>B12="N/A"</formula>
    </cfRule>
  </conditionalFormatting>
  <conditionalFormatting sqref="C14 C12:F13">
    <cfRule type="expression" dxfId="712" priority="445">
      <formula>B12="N/A"</formula>
    </cfRule>
  </conditionalFormatting>
  <conditionalFormatting sqref="G12:G14">
    <cfRule type="expression" dxfId="711" priority="443">
      <formula>B12="N/A"</formula>
    </cfRule>
  </conditionalFormatting>
  <conditionalFormatting sqref="H85:H97 H12:H14">
    <cfRule type="expression" dxfId="710" priority="442">
      <formula>B12="N/A"</formula>
    </cfRule>
  </conditionalFormatting>
  <conditionalFormatting sqref="I12:I14">
    <cfRule type="expression" dxfId="709" priority="441">
      <formula>B12="N/A"</formula>
    </cfRule>
  </conditionalFormatting>
  <conditionalFormatting sqref="I13">
    <cfRule type="expression" dxfId="708" priority="440">
      <formula>B12="N/A"</formula>
    </cfRule>
  </conditionalFormatting>
  <conditionalFormatting sqref="J12:L14">
    <cfRule type="expression" dxfId="707" priority="439">
      <formula>B12="N/A"</formula>
    </cfRule>
  </conditionalFormatting>
  <conditionalFormatting sqref="H17">
    <cfRule type="cellIs" dxfId="706" priority="437" operator="equal">
      <formula>"Met"</formula>
    </cfRule>
    <cfRule type="cellIs" dxfId="705" priority="438" operator="equal">
      <formula>"Not Met"</formula>
    </cfRule>
  </conditionalFormatting>
  <conditionalFormatting sqref="H17">
    <cfRule type="expression" dxfId="704" priority="436">
      <formula>B17="N/A"</formula>
    </cfRule>
  </conditionalFormatting>
  <conditionalFormatting sqref="H20:H25">
    <cfRule type="cellIs" dxfId="703" priority="434" operator="equal">
      <formula>"Met"</formula>
    </cfRule>
    <cfRule type="cellIs" dxfId="702" priority="435" operator="equal">
      <formula>"Not Met"</formula>
    </cfRule>
  </conditionalFormatting>
  <conditionalFormatting sqref="H20:H25">
    <cfRule type="expression" dxfId="701" priority="433">
      <formula>B20="N/A"</formula>
    </cfRule>
  </conditionalFormatting>
  <conditionalFormatting sqref="H31">
    <cfRule type="cellIs" dxfId="700" priority="431" operator="equal">
      <formula>"Met"</formula>
    </cfRule>
    <cfRule type="cellIs" dxfId="699" priority="432" operator="equal">
      <formula>"Not Met"</formula>
    </cfRule>
  </conditionalFormatting>
  <conditionalFormatting sqref="H31">
    <cfRule type="expression" dxfId="698" priority="430">
      <formula>B31="N/A"</formula>
    </cfRule>
  </conditionalFormatting>
  <conditionalFormatting sqref="H29:H30">
    <cfRule type="cellIs" dxfId="697" priority="428" operator="equal">
      <formula>"Met"</formula>
    </cfRule>
    <cfRule type="cellIs" dxfId="696" priority="429" operator="equal">
      <formula>"Not Met"</formula>
    </cfRule>
  </conditionalFormatting>
  <conditionalFormatting sqref="H29:H30">
    <cfRule type="expression" dxfId="695" priority="427">
      <formula>B29="N/A"</formula>
    </cfRule>
  </conditionalFormatting>
  <conditionalFormatting sqref="H33">
    <cfRule type="cellIs" dxfId="694" priority="425" operator="equal">
      <formula>"Met"</formula>
    </cfRule>
    <cfRule type="cellIs" dxfId="693" priority="426" operator="equal">
      <formula>"Not Met"</formula>
    </cfRule>
  </conditionalFormatting>
  <conditionalFormatting sqref="H33">
    <cfRule type="expression" dxfId="692" priority="424">
      <formula>B33="N/A"</formula>
    </cfRule>
  </conditionalFormatting>
  <conditionalFormatting sqref="H37:H43 H45:H58">
    <cfRule type="cellIs" dxfId="691" priority="422" operator="equal">
      <formula>"Met"</formula>
    </cfRule>
    <cfRule type="cellIs" dxfId="690" priority="423" operator="equal">
      <formula>"Not Met"</formula>
    </cfRule>
  </conditionalFormatting>
  <conditionalFormatting sqref="H37:H43 H45:H58">
    <cfRule type="expression" dxfId="689" priority="421">
      <formula>B37="N/A"</formula>
    </cfRule>
  </conditionalFormatting>
  <conditionalFormatting sqref="H60:H67">
    <cfRule type="cellIs" dxfId="688" priority="419" operator="equal">
      <formula>"Met"</formula>
    </cfRule>
    <cfRule type="cellIs" dxfId="687" priority="420" operator="equal">
      <formula>"Not Met"</formula>
    </cfRule>
  </conditionalFormatting>
  <conditionalFormatting sqref="H60:H67">
    <cfRule type="expression" dxfId="686" priority="418">
      <formula>B60="N/A"</formula>
    </cfRule>
  </conditionalFormatting>
  <conditionalFormatting sqref="G68:G74">
    <cfRule type="cellIs" dxfId="685" priority="416" operator="equal">
      <formula>"Met"</formula>
    </cfRule>
    <cfRule type="cellIs" dxfId="684" priority="417" operator="equal">
      <formula>"Not Met"</formula>
    </cfRule>
  </conditionalFormatting>
  <conditionalFormatting sqref="J68:J74">
    <cfRule type="expression" dxfId="683" priority="414">
      <formula>J68&gt;0</formula>
    </cfRule>
    <cfRule type="expression" dxfId="682" priority="415">
      <formula>G68="Not Met"</formula>
    </cfRule>
  </conditionalFormatting>
  <conditionalFormatting sqref="H68:H74">
    <cfRule type="cellIs" dxfId="681" priority="412" operator="equal">
      <formula>"Met"</formula>
    </cfRule>
    <cfRule type="cellIs" dxfId="680" priority="413" operator="equal">
      <formula>"Not Met"</formula>
    </cfRule>
  </conditionalFormatting>
  <conditionalFormatting sqref="H68:H74">
    <cfRule type="expression" dxfId="679" priority="411">
      <formula>B68="N/A"</formula>
    </cfRule>
  </conditionalFormatting>
  <conditionalFormatting sqref="H105:H106">
    <cfRule type="cellIs" dxfId="678" priority="400" operator="equal">
      <formula>"Met"</formula>
    </cfRule>
    <cfRule type="cellIs" dxfId="677" priority="401" operator="equal">
      <formula>"Not Met"</formula>
    </cfRule>
  </conditionalFormatting>
  <conditionalFormatting sqref="H105:H106">
    <cfRule type="expression" dxfId="676" priority="399">
      <formula>B105="N/A"</formula>
    </cfRule>
  </conditionalFormatting>
  <conditionalFormatting sqref="H101">
    <cfRule type="cellIs" dxfId="675" priority="403" operator="equal">
      <formula>"Met"</formula>
    </cfRule>
    <cfRule type="cellIs" dxfId="674" priority="404" operator="equal">
      <formula>"Not Met"</formula>
    </cfRule>
  </conditionalFormatting>
  <conditionalFormatting sqref="H101">
    <cfRule type="expression" dxfId="673" priority="402">
      <formula>B101="N/A"</formula>
    </cfRule>
  </conditionalFormatting>
  <conditionalFormatting sqref="H108">
    <cfRule type="cellIs" dxfId="672" priority="397" operator="equal">
      <formula>"Met"</formula>
    </cfRule>
    <cfRule type="cellIs" dxfId="671" priority="398" operator="equal">
      <formula>"Not Met"</formula>
    </cfRule>
  </conditionalFormatting>
  <conditionalFormatting sqref="H108">
    <cfRule type="expression" dxfId="670" priority="396">
      <formula>B108="N/A"</formula>
    </cfRule>
  </conditionalFormatting>
  <conditionalFormatting sqref="H111:H114 H116:H122">
    <cfRule type="expression" dxfId="669" priority="390">
      <formula>B111="N/A"</formula>
    </cfRule>
  </conditionalFormatting>
  <conditionalFormatting sqref="H111:H114 H116:H122">
    <cfRule type="cellIs" dxfId="668" priority="391" operator="equal">
      <formula>"Met"</formula>
    </cfRule>
    <cfRule type="cellIs" dxfId="667" priority="392" operator="equal">
      <formula>"Not Met"</formula>
    </cfRule>
  </conditionalFormatting>
  <conditionalFormatting sqref="H203:H210">
    <cfRule type="cellIs" dxfId="666" priority="388" operator="equal">
      <formula>"Met"</formula>
    </cfRule>
    <cfRule type="cellIs" dxfId="665" priority="389" operator="equal">
      <formula>"Not Met"</formula>
    </cfRule>
  </conditionalFormatting>
  <conditionalFormatting sqref="H195:H199">
    <cfRule type="cellIs" dxfId="664" priority="386" operator="equal">
      <formula>"Met"</formula>
    </cfRule>
    <cfRule type="cellIs" dxfId="663" priority="387" operator="equal">
      <formula>"Not Met"</formula>
    </cfRule>
  </conditionalFormatting>
  <conditionalFormatting sqref="H189:H193">
    <cfRule type="cellIs" dxfId="662" priority="384" operator="equal">
      <formula>"Met"</formula>
    </cfRule>
    <cfRule type="cellIs" dxfId="661" priority="385" operator="equal">
      <formula>"Not Met"</formula>
    </cfRule>
  </conditionalFormatting>
  <conditionalFormatting sqref="H176:H182 H184:H187">
    <cfRule type="cellIs" dxfId="660" priority="382" operator="equal">
      <formula>"Met"</formula>
    </cfRule>
    <cfRule type="cellIs" dxfId="659" priority="383" operator="equal">
      <formula>"Not Met"</formula>
    </cfRule>
  </conditionalFormatting>
  <conditionalFormatting sqref="H172:H175">
    <cfRule type="cellIs" dxfId="658" priority="380" operator="equal">
      <formula>"Met"</formula>
    </cfRule>
    <cfRule type="cellIs" dxfId="657" priority="381" operator="equal">
      <formula>"Not Met"</formula>
    </cfRule>
  </conditionalFormatting>
  <conditionalFormatting sqref="H77:H82">
    <cfRule type="cellIs" dxfId="656" priority="378" operator="equal">
      <formula>"Met"</formula>
    </cfRule>
    <cfRule type="cellIs" dxfId="655" priority="379" operator="equal">
      <formula>"Not Met"</formula>
    </cfRule>
  </conditionalFormatting>
  <conditionalFormatting sqref="H77:H82">
    <cfRule type="expression" dxfId="654" priority="377">
      <formula>B77="N/A"</formula>
    </cfRule>
  </conditionalFormatting>
  <conditionalFormatting sqref="H126:H128">
    <cfRule type="expression" dxfId="653" priority="374">
      <formula>B126="N/A"</formula>
    </cfRule>
  </conditionalFormatting>
  <conditionalFormatting sqref="H126:H128">
    <cfRule type="cellIs" dxfId="652" priority="375" operator="equal">
      <formula>"Met"</formula>
    </cfRule>
    <cfRule type="cellIs" dxfId="651" priority="376" operator="equal">
      <formula>"Not Met"</formula>
    </cfRule>
  </conditionalFormatting>
  <conditionalFormatting sqref="J219">
    <cfRule type="expression" dxfId="650" priority="916">
      <formula>J219&gt;0</formula>
    </cfRule>
    <cfRule type="expression" dxfId="649" priority="917">
      <formula>G222="Not Met"</formula>
    </cfRule>
    <cfRule type="expression" dxfId="648" priority="918">
      <formula>#REF!="Not Met"</formula>
    </cfRule>
    <cfRule type="expression" dxfId="647" priority="919">
      <formula>G219="Not Met"</formula>
    </cfRule>
  </conditionalFormatting>
  <conditionalFormatting sqref="J217">
    <cfRule type="expression" dxfId="646" priority="920">
      <formula>J217&gt;0</formula>
    </cfRule>
    <cfRule type="expression" dxfId="645" priority="921">
      <formula>G221="Not Met"</formula>
    </cfRule>
    <cfRule type="expression" dxfId="644" priority="922">
      <formula>G219="Not Met"</formula>
    </cfRule>
    <cfRule type="expression" dxfId="643" priority="923">
      <formula>G217="Not Met"</formula>
    </cfRule>
  </conditionalFormatting>
  <conditionalFormatting sqref="H151:H153">
    <cfRule type="expression" dxfId="642" priority="371">
      <formula>B151="N/A"</formula>
    </cfRule>
  </conditionalFormatting>
  <conditionalFormatting sqref="H151:H153">
    <cfRule type="cellIs" dxfId="641" priority="372" operator="equal">
      <formula>"Met"</formula>
    </cfRule>
    <cfRule type="cellIs" dxfId="640" priority="373" operator="equal">
      <formula>"Not Met"</formula>
    </cfRule>
  </conditionalFormatting>
  <conditionalFormatting sqref="H155:H158">
    <cfRule type="expression" dxfId="639" priority="368">
      <formula>B155="N/A"</formula>
    </cfRule>
  </conditionalFormatting>
  <conditionalFormatting sqref="H155:H158">
    <cfRule type="cellIs" dxfId="638" priority="369" operator="equal">
      <formula>"Met"</formula>
    </cfRule>
    <cfRule type="cellIs" dxfId="637" priority="370" operator="equal">
      <formula>"Not Met"</formula>
    </cfRule>
  </conditionalFormatting>
  <conditionalFormatting sqref="H13">
    <cfRule type="expression" dxfId="636" priority="367">
      <formula>B12="N/A"</formula>
    </cfRule>
  </conditionalFormatting>
  <conditionalFormatting sqref="G132">
    <cfRule type="cellIs" dxfId="635" priority="365" operator="equal">
      <formula>"Met"</formula>
    </cfRule>
    <cfRule type="cellIs" dxfId="634" priority="366" operator="equal">
      <formula>"Not Met"</formula>
    </cfRule>
  </conditionalFormatting>
  <conditionalFormatting sqref="J132">
    <cfRule type="expression" dxfId="633" priority="363">
      <formula>J132&gt;0</formula>
    </cfRule>
    <cfRule type="expression" dxfId="632" priority="364">
      <formula>G132="Not Met"</formula>
    </cfRule>
  </conditionalFormatting>
  <conditionalFormatting sqref="H132:H133">
    <cfRule type="expression" dxfId="631" priority="360">
      <formula>B132="N/A"</formula>
    </cfRule>
  </conditionalFormatting>
  <conditionalFormatting sqref="H132:H133">
    <cfRule type="cellIs" dxfId="630" priority="361" operator="equal">
      <formula>"Met"</formula>
    </cfRule>
    <cfRule type="cellIs" dxfId="629" priority="362" operator="equal">
      <formula>"Not Met"</formula>
    </cfRule>
  </conditionalFormatting>
  <conditionalFormatting sqref="G135">
    <cfRule type="expression" dxfId="628" priority="210">
      <formula>G130="N/A"</formula>
    </cfRule>
    <cfRule type="cellIs" dxfId="627" priority="358" operator="equal">
      <formula>"Met"</formula>
    </cfRule>
    <cfRule type="cellIs" dxfId="626" priority="359" operator="equal">
      <formula>"Not Met"</formula>
    </cfRule>
  </conditionalFormatting>
  <conditionalFormatting sqref="G136">
    <cfRule type="expression" dxfId="625" priority="205">
      <formula>G130="N/A"</formula>
    </cfRule>
    <cfRule type="cellIs" dxfId="624" priority="356" operator="equal">
      <formula>"Met"</formula>
    </cfRule>
    <cfRule type="cellIs" dxfId="623" priority="357" operator="equal">
      <formula>"Not Met"</formula>
    </cfRule>
  </conditionalFormatting>
  <conditionalFormatting sqref="G137">
    <cfRule type="expression" dxfId="622" priority="199">
      <formula>G130="N/A"</formula>
    </cfRule>
    <cfRule type="cellIs" dxfId="621" priority="354" operator="equal">
      <formula>"Met"</formula>
    </cfRule>
    <cfRule type="cellIs" dxfId="620" priority="355" operator="equal">
      <formula>"Not Met"</formula>
    </cfRule>
  </conditionalFormatting>
  <conditionalFormatting sqref="G138">
    <cfRule type="expression" dxfId="619" priority="193">
      <formula>G130="N/A"</formula>
    </cfRule>
    <cfRule type="cellIs" dxfId="618" priority="352" operator="equal">
      <formula>"Met"</formula>
    </cfRule>
    <cfRule type="cellIs" dxfId="617" priority="353" operator="equal">
      <formula>"Not Met"</formula>
    </cfRule>
  </conditionalFormatting>
  <conditionalFormatting sqref="J135:J138">
    <cfRule type="expression" dxfId="616" priority="350">
      <formula>J135&gt;0</formula>
    </cfRule>
    <cfRule type="expression" dxfId="615" priority="351">
      <formula>G135="Not Met"</formula>
    </cfRule>
  </conditionalFormatting>
  <conditionalFormatting sqref="H136:H138">
    <cfRule type="expression" dxfId="614" priority="347">
      <formula>B136="N/A"</formula>
    </cfRule>
  </conditionalFormatting>
  <conditionalFormatting sqref="H136:H138">
    <cfRule type="cellIs" dxfId="613" priority="348" operator="equal">
      <formula>"Met"</formula>
    </cfRule>
    <cfRule type="cellIs" dxfId="612" priority="349" operator="equal">
      <formula>"Not Met"</formula>
    </cfRule>
  </conditionalFormatting>
  <conditionalFormatting sqref="G27">
    <cfRule type="cellIs" dxfId="611" priority="345" operator="equal">
      <formula>"Met"</formula>
    </cfRule>
    <cfRule type="cellIs" dxfId="610" priority="346" operator="equal">
      <formula>"Not Met"</formula>
    </cfRule>
  </conditionalFormatting>
  <conditionalFormatting sqref="J27">
    <cfRule type="expression" dxfId="609" priority="343">
      <formula>J27&gt;0</formula>
    </cfRule>
    <cfRule type="expression" dxfId="608" priority="344">
      <formula>G27="Not Met"</formula>
    </cfRule>
  </conditionalFormatting>
  <conditionalFormatting sqref="H27">
    <cfRule type="cellIs" dxfId="607" priority="341" operator="equal">
      <formula>"Met"</formula>
    </cfRule>
    <cfRule type="cellIs" dxfId="606" priority="342" operator="equal">
      <formula>"Not Met"</formula>
    </cfRule>
  </conditionalFormatting>
  <conditionalFormatting sqref="H27">
    <cfRule type="expression" dxfId="605" priority="340">
      <formula>B27="N/A"</formula>
    </cfRule>
  </conditionalFormatting>
  <conditionalFormatting sqref="G28">
    <cfRule type="cellIs" dxfId="604" priority="338" operator="equal">
      <formula>"Met"</formula>
    </cfRule>
    <cfRule type="cellIs" dxfId="603" priority="339" operator="equal">
      <formula>"Not Met"</formula>
    </cfRule>
  </conditionalFormatting>
  <conditionalFormatting sqref="J28">
    <cfRule type="expression" dxfId="602" priority="336">
      <formula>J28&gt;0</formula>
    </cfRule>
    <cfRule type="expression" dxfId="601" priority="337">
      <formula>G28="Not Met"</formula>
    </cfRule>
  </conditionalFormatting>
  <conditionalFormatting sqref="H28">
    <cfRule type="cellIs" dxfId="600" priority="334" operator="equal">
      <formula>"Met"</formula>
    </cfRule>
    <cfRule type="cellIs" dxfId="599" priority="335" operator="equal">
      <formula>"Not Met"</formula>
    </cfRule>
  </conditionalFormatting>
  <conditionalFormatting sqref="H28">
    <cfRule type="expression" dxfId="598" priority="333">
      <formula>B28="N/A"</formula>
    </cfRule>
  </conditionalFormatting>
  <conditionalFormatting sqref="G44">
    <cfRule type="cellIs" dxfId="597" priority="331" operator="equal">
      <formula>"Met"</formula>
    </cfRule>
    <cfRule type="cellIs" dxfId="596" priority="332" operator="equal">
      <formula>"Not Met"</formula>
    </cfRule>
  </conditionalFormatting>
  <conditionalFormatting sqref="J44">
    <cfRule type="expression" dxfId="595" priority="329">
      <formula>J44&gt;0</formula>
    </cfRule>
    <cfRule type="expression" dxfId="594" priority="330">
      <formula>G44="Not Met"</formula>
    </cfRule>
  </conditionalFormatting>
  <conditionalFormatting sqref="H44">
    <cfRule type="cellIs" dxfId="593" priority="327" operator="equal">
      <formula>"Met"</formula>
    </cfRule>
    <cfRule type="cellIs" dxfId="592" priority="328" operator="equal">
      <formula>"Not Met"</formula>
    </cfRule>
  </conditionalFormatting>
  <conditionalFormatting sqref="H44">
    <cfRule type="expression" dxfId="591" priority="326">
      <formula>B44="N/A"</formula>
    </cfRule>
  </conditionalFormatting>
  <conditionalFormatting sqref="G115">
    <cfRule type="cellIs" dxfId="590" priority="324" operator="equal">
      <formula>"Met"</formula>
    </cfRule>
    <cfRule type="cellIs" dxfId="589" priority="325" operator="equal">
      <formula>"Not Met"</formula>
    </cfRule>
  </conditionalFormatting>
  <conditionalFormatting sqref="J115">
    <cfRule type="expression" dxfId="588" priority="322">
      <formula>J115&gt;0</formula>
    </cfRule>
    <cfRule type="expression" dxfId="587" priority="323">
      <formula>G115="Not Met"</formula>
    </cfRule>
  </conditionalFormatting>
  <conditionalFormatting sqref="H115">
    <cfRule type="expression" dxfId="586" priority="319">
      <formula>B115="N/A"</formula>
    </cfRule>
  </conditionalFormatting>
  <conditionalFormatting sqref="H115">
    <cfRule type="cellIs" dxfId="585" priority="320" operator="equal">
      <formula>"Met"</formula>
    </cfRule>
    <cfRule type="cellIs" dxfId="584" priority="321" operator="equal">
      <formula>"Not Met"</formula>
    </cfRule>
  </conditionalFormatting>
  <conditionalFormatting sqref="G123">
    <cfRule type="cellIs" dxfId="583" priority="317" operator="equal">
      <formula>"Met"</formula>
    </cfRule>
    <cfRule type="cellIs" dxfId="582" priority="318" operator="equal">
      <formula>"Not Met"</formula>
    </cfRule>
  </conditionalFormatting>
  <conditionalFormatting sqref="J123">
    <cfRule type="expression" dxfId="581" priority="315">
      <formula>J123&gt;0</formula>
    </cfRule>
    <cfRule type="expression" dxfId="580" priority="316">
      <formula>G123="Not Met"</formula>
    </cfRule>
  </conditionalFormatting>
  <conditionalFormatting sqref="H123">
    <cfRule type="expression" dxfId="579" priority="312">
      <formula>B123="N/A"</formula>
    </cfRule>
  </conditionalFormatting>
  <conditionalFormatting sqref="H123">
    <cfRule type="cellIs" dxfId="578" priority="313" operator="equal">
      <formula>"Met"</formula>
    </cfRule>
    <cfRule type="cellIs" dxfId="577" priority="314" operator="equal">
      <formula>"Not Met"</formula>
    </cfRule>
  </conditionalFormatting>
  <conditionalFormatting sqref="G142">
    <cfRule type="cellIs" dxfId="576" priority="310" operator="equal">
      <formula>"Met"</formula>
    </cfRule>
    <cfRule type="cellIs" dxfId="575" priority="311" operator="equal">
      <formula>"Not Met"</formula>
    </cfRule>
  </conditionalFormatting>
  <conditionalFormatting sqref="J142">
    <cfRule type="expression" dxfId="574" priority="308">
      <formula>J142&gt;0</formula>
    </cfRule>
    <cfRule type="expression" dxfId="573" priority="309">
      <formula>G142="Not Met"</formula>
    </cfRule>
  </conditionalFormatting>
  <conditionalFormatting sqref="H142:H143">
    <cfRule type="expression" dxfId="572" priority="305">
      <formula>B142="N/A"</formula>
    </cfRule>
  </conditionalFormatting>
  <conditionalFormatting sqref="H142:H143">
    <cfRule type="cellIs" dxfId="571" priority="306" operator="equal">
      <formula>"Met"</formula>
    </cfRule>
    <cfRule type="cellIs" dxfId="570" priority="307" operator="equal">
      <formula>"Not Met"</formula>
    </cfRule>
  </conditionalFormatting>
  <conditionalFormatting sqref="G145">
    <cfRule type="expression" dxfId="569" priority="176">
      <formula>G140="N/A"</formula>
    </cfRule>
    <cfRule type="cellIs" dxfId="568" priority="303" operator="equal">
      <formula>"Met"</formula>
    </cfRule>
    <cfRule type="cellIs" dxfId="567" priority="304" operator="equal">
      <formula>"Not Met"</formula>
    </cfRule>
  </conditionalFormatting>
  <conditionalFormatting sqref="G146">
    <cfRule type="expression" dxfId="566" priority="171">
      <formula>G140="N/A"</formula>
    </cfRule>
    <cfRule type="cellIs" dxfId="565" priority="301" operator="equal">
      <formula>"Met"</formula>
    </cfRule>
    <cfRule type="cellIs" dxfId="564" priority="302" operator="equal">
      <formula>"Not Met"</formula>
    </cfRule>
  </conditionalFormatting>
  <conditionalFormatting sqref="G147">
    <cfRule type="expression" dxfId="563" priority="165">
      <formula>G140="N/A"</formula>
    </cfRule>
    <cfRule type="cellIs" dxfId="562" priority="299" operator="equal">
      <formula>"Met"</formula>
    </cfRule>
    <cfRule type="cellIs" dxfId="561" priority="300" operator="equal">
      <formula>"Not Met"</formula>
    </cfRule>
  </conditionalFormatting>
  <conditionalFormatting sqref="G148">
    <cfRule type="expression" dxfId="560" priority="159">
      <formula>G140="N/A"</formula>
    </cfRule>
    <cfRule type="cellIs" dxfId="559" priority="297" operator="equal">
      <formula>"Met"</formula>
    </cfRule>
    <cfRule type="cellIs" dxfId="558" priority="298" operator="equal">
      <formula>"Not Met"</formula>
    </cfRule>
  </conditionalFormatting>
  <conditionalFormatting sqref="J145:J148">
    <cfRule type="expression" dxfId="557" priority="295">
      <formula>J145&gt;0</formula>
    </cfRule>
    <cfRule type="expression" dxfId="556" priority="296">
      <formula>G145="Not Met"</formula>
    </cfRule>
  </conditionalFormatting>
  <conditionalFormatting sqref="H146:H148">
    <cfRule type="expression" dxfId="555" priority="292">
      <formula>B146="N/A"</formula>
    </cfRule>
  </conditionalFormatting>
  <conditionalFormatting sqref="H146:H148">
    <cfRule type="cellIs" dxfId="554" priority="293" operator="equal">
      <formula>"Met"</formula>
    </cfRule>
    <cfRule type="cellIs" dxfId="553" priority="294" operator="equal">
      <formula>"Not Met"</formula>
    </cfRule>
  </conditionalFormatting>
  <conditionalFormatting sqref="G162">
    <cfRule type="cellIs" dxfId="552" priority="290" operator="equal">
      <formula>"Met"</formula>
    </cfRule>
    <cfRule type="cellIs" dxfId="551" priority="291" operator="equal">
      <formula>"Not Met"</formula>
    </cfRule>
  </conditionalFormatting>
  <conditionalFormatting sqref="G166">
    <cfRule type="expression" dxfId="550" priority="140">
      <formula>G160="N/A"</formula>
    </cfRule>
    <cfRule type="cellIs" dxfId="549" priority="288" operator="equal">
      <formula>"Met"</formula>
    </cfRule>
    <cfRule type="cellIs" dxfId="548" priority="289" operator="equal">
      <formula>"Not Met"</formula>
    </cfRule>
  </conditionalFormatting>
  <conditionalFormatting sqref="J162">
    <cfRule type="expression" dxfId="547" priority="284">
      <formula>J162&gt;0</formula>
    </cfRule>
    <cfRule type="expression" dxfId="546" priority="285">
      <formula>G162="Not Met"</formula>
    </cfRule>
  </conditionalFormatting>
  <conditionalFormatting sqref="J166">
    <cfRule type="expression" dxfId="545" priority="282">
      <formula>J166&gt;0</formula>
    </cfRule>
    <cfRule type="expression" dxfId="544" priority="283">
      <formula>G166="Not Met"</formula>
    </cfRule>
  </conditionalFormatting>
  <conditionalFormatting sqref="H162:H164">
    <cfRule type="expression" dxfId="543" priority="279">
      <formula>B162="N/A"</formula>
    </cfRule>
  </conditionalFormatting>
  <conditionalFormatting sqref="H162:H164">
    <cfRule type="cellIs" dxfId="542" priority="280" operator="equal">
      <formula>"Met"</formula>
    </cfRule>
    <cfRule type="cellIs" dxfId="541" priority="281" operator="equal">
      <formula>"Not Met"</formula>
    </cfRule>
  </conditionalFormatting>
  <conditionalFormatting sqref="G167">
    <cfRule type="expression" dxfId="540" priority="135">
      <formula>G160="N/A"</formula>
    </cfRule>
    <cfRule type="cellIs" dxfId="539" priority="274" operator="equal">
      <formula>"Met"</formula>
    </cfRule>
    <cfRule type="cellIs" dxfId="538" priority="275" operator="equal">
      <formula>"Not Met"</formula>
    </cfRule>
  </conditionalFormatting>
  <conditionalFormatting sqref="J167">
    <cfRule type="expression" dxfId="537" priority="272">
      <formula>J167&gt;0</formula>
    </cfRule>
    <cfRule type="expression" dxfId="536" priority="273">
      <formula>G167="Not Met"</formula>
    </cfRule>
  </conditionalFormatting>
  <conditionalFormatting sqref="G168">
    <cfRule type="expression" dxfId="535" priority="130">
      <formula>G160="N/A"</formula>
    </cfRule>
    <cfRule type="cellIs" dxfId="534" priority="270" operator="equal">
      <formula>"Met"</formula>
    </cfRule>
    <cfRule type="cellIs" dxfId="533" priority="271" operator="equal">
      <formula>"Not Met"</formula>
    </cfRule>
  </conditionalFormatting>
  <conditionalFormatting sqref="J168">
    <cfRule type="expression" dxfId="532" priority="268">
      <formula>J168&gt;0</formula>
    </cfRule>
    <cfRule type="expression" dxfId="531" priority="269">
      <formula>G168="Not Met"</formula>
    </cfRule>
  </conditionalFormatting>
  <conditionalFormatting sqref="G169">
    <cfRule type="expression" dxfId="530" priority="125">
      <formula>G160="N/A"</formula>
    </cfRule>
    <cfRule type="cellIs" dxfId="529" priority="266" operator="equal">
      <formula>"Met"</formula>
    </cfRule>
    <cfRule type="cellIs" dxfId="528" priority="267" operator="equal">
      <formula>"Not Met"</formula>
    </cfRule>
  </conditionalFormatting>
  <conditionalFormatting sqref="J169">
    <cfRule type="expression" dxfId="527" priority="264">
      <formula>J169&gt;0</formula>
    </cfRule>
    <cfRule type="expression" dxfId="526" priority="265">
      <formula>G169="Not Met"</formula>
    </cfRule>
  </conditionalFormatting>
  <conditionalFormatting sqref="G170">
    <cfRule type="expression" dxfId="525" priority="120">
      <formula>G160="N/A"</formula>
    </cfRule>
    <cfRule type="cellIs" dxfId="524" priority="262" operator="equal">
      <formula>"Met"</formula>
    </cfRule>
    <cfRule type="cellIs" dxfId="523" priority="263" operator="equal">
      <formula>"Not Met"</formula>
    </cfRule>
  </conditionalFormatting>
  <conditionalFormatting sqref="J170">
    <cfRule type="expression" dxfId="522" priority="260">
      <formula>J170&gt;0</formula>
    </cfRule>
    <cfRule type="expression" dxfId="521" priority="261">
      <formula>G170="Not Met"</formula>
    </cfRule>
  </conditionalFormatting>
  <conditionalFormatting sqref="G207">
    <cfRule type="cellIs" dxfId="520" priority="258" operator="equal">
      <formula>"Met"</formula>
    </cfRule>
    <cfRule type="cellIs" dxfId="519" priority="259" operator="equal">
      <formula>"Not Met"</formula>
    </cfRule>
  </conditionalFormatting>
  <conditionalFormatting sqref="G214">
    <cfRule type="cellIs" dxfId="518" priority="252" operator="equal">
      <formula>"Met"</formula>
    </cfRule>
    <cfRule type="cellIs" dxfId="517" priority="253" operator="equal">
      <formula>"Not Met"</formula>
    </cfRule>
  </conditionalFormatting>
  <conditionalFormatting sqref="H214">
    <cfRule type="cellIs" dxfId="516" priority="250" operator="equal">
      <formula>"Met"</formula>
    </cfRule>
    <cfRule type="cellIs" dxfId="515" priority="251" operator="equal">
      <formula>"Not Met"</formula>
    </cfRule>
  </conditionalFormatting>
  <conditionalFormatting sqref="J214">
    <cfRule type="expression" dxfId="514" priority="254">
      <formula>J214&gt;0</formula>
    </cfRule>
    <cfRule type="expression" dxfId="513" priority="256">
      <formula>G214="Not Met"</formula>
    </cfRule>
    <cfRule type="expression" dxfId="512" priority="257">
      <formula>G214="Not Met"</formula>
    </cfRule>
  </conditionalFormatting>
  <conditionalFormatting sqref="G243">
    <cfRule type="cellIs" dxfId="511" priority="248" operator="equal">
      <formula>"Met"</formula>
    </cfRule>
    <cfRule type="cellIs" dxfId="510" priority="249" operator="equal">
      <formula>"Not Met"</formula>
    </cfRule>
  </conditionalFormatting>
  <conditionalFormatting sqref="J243">
    <cfRule type="expression" dxfId="509" priority="246">
      <formula>J243&gt;0</formula>
    </cfRule>
    <cfRule type="expression" dxfId="508" priority="247">
      <formula>G243="Not Met"</formula>
    </cfRule>
  </conditionalFormatting>
  <conditionalFormatting sqref="H243">
    <cfRule type="cellIs" dxfId="507" priority="244" operator="equal">
      <formula>"Met"</formula>
    </cfRule>
    <cfRule type="cellIs" dxfId="506" priority="245" operator="equal">
      <formula>"Not Met"</formula>
    </cfRule>
  </conditionalFormatting>
  <conditionalFormatting sqref="G250">
    <cfRule type="cellIs" dxfId="505" priority="242" operator="equal">
      <formula>"Met"</formula>
    </cfRule>
    <cfRule type="cellIs" dxfId="504" priority="243" operator="equal">
      <formula>"Not Met"</formula>
    </cfRule>
  </conditionalFormatting>
  <conditionalFormatting sqref="J250">
    <cfRule type="expression" dxfId="503" priority="240">
      <formula>J250&gt;0</formula>
    </cfRule>
    <cfRule type="expression" dxfId="502" priority="241">
      <formula>G250="Not Met"</formula>
    </cfRule>
  </conditionalFormatting>
  <conditionalFormatting sqref="H250">
    <cfRule type="cellIs" dxfId="501" priority="238" operator="equal">
      <formula>"Met"</formula>
    </cfRule>
    <cfRule type="cellIs" dxfId="500" priority="239" operator="equal">
      <formula>"Not Met"</formula>
    </cfRule>
  </conditionalFormatting>
  <conditionalFormatting sqref="H267">
    <cfRule type="cellIs" dxfId="499" priority="236" operator="equal">
      <formula>"Met"</formula>
    </cfRule>
    <cfRule type="cellIs" dxfId="498" priority="237" operator="equal">
      <formula>"Not Met"</formula>
    </cfRule>
  </conditionalFormatting>
  <conditionalFormatting sqref="G98">
    <cfRule type="cellIs" dxfId="497" priority="234" operator="equal">
      <formula>"Met"</formula>
    </cfRule>
    <cfRule type="cellIs" dxfId="496" priority="235" operator="equal">
      <formula>"Not Met"</formula>
    </cfRule>
  </conditionalFormatting>
  <conditionalFormatting sqref="J98">
    <cfRule type="expression" dxfId="495" priority="232">
      <formula>J98&gt;0</formula>
    </cfRule>
    <cfRule type="expression" dxfId="494" priority="233">
      <formula>G98="Not Met"</formula>
    </cfRule>
  </conditionalFormatting>
  <conditionalFormatting sqref="H98:H99">
    <cfRule type="cellIs" dxfId="493" priority="230" operator="equal">
      <formula>"Met"</formula>
    </cfRule>
    <cfRule type="cellIs" dxfId="492" priority="231" operator="equal">
      <formula>"Not Met"</formula>
    </cfRule>
  </conditionalFormatting>
  <conditionalFormatting sqref="H98:H99">
    <cfRule type="expression" dxfId="491" priority="229">
      <formula>B98="N/A"</formula>
    </cfRule>
  </conditionalFormatting>
  <conditionalFormatting sqref="G175">
    <cfRule type="expression" dxfId="490" priority="227">
      <formula>G175="Met"</formula>
    </cfRule>
    <cfRule type="expression" dxfId="489" priority="228">
      <formula>$G$175="Not Met"</formula>
    </cfRule>
  </conditionalFormatting>
  <conditionalFormatting sqref="J175:L175">
    <cfRule type="expression" dxfId="488" priority="225">
      <formula>J175&gt;0</formula>
    </cfRule>
    <cfRule type="expression" dxfId="487" priority="226">
      <formula>G175="Not Met"</formula>
    </cfRule>
  </conditionalFormatting>
  <conditionalFormatting sqref="B131:L131">
    <cfRule type="expression" dxfId="486" priority="224">
      <formula>G130="N/A"</formula>
    </cfRule>
  </conditionalFormatting>
  <conditionalFormatting sqref="B132:B133">
    <cfRule type="expression" dxfId="485" priority="222">
      <formula>G130="N/A"</formula>
    </cfRule>
  </conditionalFormatting>
  <conditionalFormatting sqref="C132:F133">
    <cfRule type="expression" dxfId="484" priority="221">
      <formula>G130="N/A"</formula>
    </cfRule>
  </conditionalFormatting>
  <conditionalFormatting sqref="G132:G133">
    <cfRule type="expression" dxfId="483" priority="220">
      <formula>G130="N/A"</formula>
    </cfRule>
  </conditionalFormatting>
  <conditionalFormatting sqref="H132">
    <cfRule type="expression" dxfId="482" priority="219">
      <formula>G130="N/A"</formula>
    </cfRule>
  </conditionalFormatting>
  <conditionalFormatting sqref="H133">
    <cfRule type="expression" dxfId="481" priority="218">
      <formula>G130="N/A"</formula>
    </cfRule>
  </conditionalFormatting>
  <conditionalFormatting sqref="I132">
    <cfRule type="expression" dxfId="480" priority="217">
      <formula>G130="N/A"</formula>
    </cfRule>
  </conditionalFormatting>
  <conditionalFormatting sqref="I133">
    <cfRule type="expression" dxfId="479" priority="216">
      <formula>G130="N/A"</formula>
    </cfRule>
  </conditionalFormatting>
  <conditionalFormatting sqref="J132:L133">
    <cfRule type="expression" dxfId="478" priority="215">
      <formula>G130="N/A"</formula>
    </cfRule>
  </conditionalFormatting>
  <conditionalFormatting sqref="J130">
    <cfRule type="expression" dxfId="477" priority="214">
      <formula>G130="N/A"</formula>
    </cfRule>
  </conditionalFormatting>
  <conditionalFormatting sqref="B134:L134">
    <cfRule type="expression" dxfId="476" priority="213">
      <formula>G130="N/A"</formula>
    </cfRule>
  </conditionalFormatting>
  <conditionalFormatting sqref="B135">
    <cfRule type="expression" dxfId="475" priority="212">
      <formula>G130="N/A"</formula>
    </cfRule>
  </conditionalFormatting>
  <conditionalFormatting sqref="C135:F135">
    <cfRule type="expression" dxfId="474" priority="211">
      <formula>G130="N/A"</formula>
    </cfRule>
  </conditionalFormatting>
  <conditionalFormatting sqref="H135:I135">
    <cfRule type="expression" dxfId="473" priority="209">
      <formula>G130="N/A"</formula>
    </cfRule>
  </conditionalFormatting>
  <conditionalFormatting sqref="J135:L135">
    <cfRule type="expression" dxfId="472" priority="208">
      <formula>G130="N/A"</formula>
    </cfRule>
  </conditionalFormatting>
  <conditionalFormatting sqref="B136">
    <cfRule type="expression" dxfId="471" priority="207">
      <formula>G130="N/A"</formula>
    </cfRule>
  </conditionalFormatting>
  <conditionalFormatting sqref="C136:F136">
    <cfRule type="expression" dxfId="470" priority="206">
      <formula>G130="N/A"</formula>
    </cfRule>
  </conditionalFormatting>
  <conditionalFormatting sqref="H136">
    <cfRule type="expression" dxfId="469" priority="204">
      <formula>G130="N/A"</formula>
    </cfRule>
  </conditionalFormatting>
  <conditionalFormatting sqref="I136">
    <cfRule type="expression" dxfId="468" priority="203">
      <formula>G130="N/A"</formula>
    </cfRule>
  </conditionalFormatting>
  <conditionalFormatting sqref="J136:L136">
    <cfRule type="expression" dxfId="467" priority="202">
      <formula>G130="N/A"</formula>
    </cfRule>
  </conditionalFormatting>
  <conditionalFormatting sqref="B137">
    <cfRule type="expression" dxfId="466" priority="201">
      <formula>G130="N/A"</formula>
    </cfRule>
  </conditionalFormatting>
  <conditionalFormatting sqref="C137:F137">
    <cfRule type="expression" dxfId="465" priority="200">
      <formula>G130="N/A"</formula>
    </cfRule>
  </conditionalFormatting>
  <conditionalFormatting sqref="H137">
    <cfRule type="expression" dxfId="464" priority="198">
      <formula>G130="N/A"</formula>
    </cfRule>
  </conditionalFormatting>
  <conditionalFormatting sqref="I137">
    <cfRule type="expression" dxfId="463" priority="197">
      <formula>G130="N/A"</formula>
    </cfRule>
  </conditionalFormatting>
  <conditionalFormatting sqref="J137:L137">
    <cfRule type="expression" dxfId="462" priority="196">
      <formula>G130="N/A"</formula>
    </cfRule>
  </conditionalFormatting>
  <conditionalFormatting sqref="B138">
    <cfRule type="expression" dxfId="461" priority="195">
      <formula>G130="N/A"</formula>
    </cfRule>
  </conditionalFormatting>
  <conditionalFormatting sqref="C138:F138">
    <cfRule type="expression" dxfId="460" priority="194">
      <formula>G130="N/A"</formula>
    </cfRule>
  </conditionalFormatting>
  <conditionalFormatting sqref="H138">
    <cfRule type="expression" dxfId="459" priority="192">
      <formula>G130="N/A"</formula>
    </cfRule>
  </conditionalFormatting>
  <conditionalFormatting sqref="I138">
    <cfRule type="expression" dxfId="458" priority="191">
      <formula>G130="N/A"</formula>
    </cfRule>
  </conditionalFormatting>
  <conditionalFormatting sqref="J138:L138">
    <cfRule type="expression" dxfId="457" priority="190">
      <formula>G130="N/A"</formula>
    </cfRule>
  </conditionalFormatting>
  <conditionalFormatting sqref="J140">
    <cfRule type="expression" dxfId="456" priority="189">
      <formula>G140="N/A"</formula>
    </cfRule>
  </conditionalFormatting>
  <conditionalFormatting sqref="B141:L141">
    <cfRule type="expression" dxfId="455" priority="188">
      <formula>G140="N/A"</formula>
    </cfRule>
  </conditionalFormatting>
  <conditionalFormatting sqref="B142:B143">
    <cfRule type="expression" dxfId="454" priority="187">
      <formula>G140="N/A"</formula>
    </cfRule>
  </conditionalFormatting>
  <conditionalFormatting sqref="C142:F143">
    <cfRule type="expression" dxfId="453" priority="186">
      <formula>G140="N/A"</formula>
    </cfRule>
  </conditionalFormatting>
  <conditionalFormatting sqref="G142:G143">
    <cfRule type="expression" dxfId="452" priority="185">
      <formula>G140="N/A"</formula>
    </cfRule>
  </conditionalFormatting>
  <conditionalFormatting sqref="H142">
    <cfRule type="expression" dxfId="451" priority="184">
      <formula>G140="N/A"</formula>
    </cfRule>
  </conditionalFormatting>
  <conditionalFormatting sqref="I142">
    <cfRule type="expression" dxfId="450" priority="183">
      <formula>G140="N/A"</formula>
    </cfRule>
  </conditionalFormatting>
  <conditionalFormatting sqref="H143">
    <cfRule type="expression" dxfId="449" priority="182">
      <formula>G140="N/A"</formula>
    </cfRule>
  </conditionalFormatting>
  <conditionalFormatting sqref="I143">
    <cfRule type="expression" dxfId="448" priority="181">
      <formula>G140="N/A"</formula>
    </cfRule>
  </conditionalFormatting>
  <conditionalFormatting sqref="J142:L143">
    <cfRule type="expression" dxfId="447" priority="180">
      <formula>G140="N/A"</formula>
    </cfRule>
  </conditionalFormatting>
  <conditionalFormatting sqref="B144:L144">
    <cfRule type="expression" dxfId="446" priority="179">
      <formula>G140="N/A"</formula>
    </cfRule>
  </conditionalFormatting>
  <conditionalFormatting sqref="B145">
    <cfRule type="expression" dxfId="445" priority="178">
      <formula>G140="N/A"</formula>
    </cfRule>
  </conditionalFormatting>
  <conditionalFormatting sqref="C145:F145">
    <cfRule type="expression" dxfId="444" priority="177">
      <formula>G140="N/A"</formula>
    </cfRule>
  </conditionalFormatting>
  <conditionalFormatting sqref="H145:I145">
    <cfRule type="expression" dxfId="443" priority="175">
      <formula>G140="N/A"</formula>
    </cfRule>
  </conditionalFormatting>
  <conditionalFormatting sqref="J145:L145">
    <cfRule type="expression" dxfId="442" priority="174">
      <formula>G140="N/A"</formula>
    </cfRule>
  </conditionalFormatting>
  <conditionalFormatting sqref="B146">
    <cfRule type="expression" dxfId="441" priority="173">
      <formula>G140="N/A"</formula>
    </cfRule>
  </conditionalFormatting>
  <conditionalFormatting sqref="C146:F146">
    <cfRule type="expression" dxfId="440" priority="172">
      <formula>G140="N/A"</formula>
    </cfRule>
  </conditionalFormatting>
  <conditionalFormatting sqref="H146">
    <cfRule type="expression" dxfId="439" priority="170">
      <formula>G140="N/A"</formula>
    </cfRule>
  </conditionalFormatting>
  <conditionalFormatting sqref="I146">
    <cfRule type="expression" dxfId="438" priority="169">
      <formula>G140="N/A"</formula>
    </cfRule>
  </conditionalFormatting>
  <conditionalFormatting sqref="J146:L146">
    <cfRule type="expression" dxfId="437" priority="168">
      <formula>G140="N/A"</formula>
    </cfRule>
  </conditionalFormatting>
  <conditionalFormatting sqref="B147">
    <cfRule type="expression" dxfId="436" priority="167">
      <formula>G140="N/A"</formula>
    </cfRule>
  </conditionalFormatting>
  <conditionalFormatting sqref="C147:F147">
    <cfRule type="expression" dxfId="435" priority="166">
      <formula>G140="N/A"</formula>
    </cfRule>
  </conditionalFormatting>
  <conditionalFormatting sqref="H147">
    <cfRule type="expression" dxfId="434" priority="164">
      <formula>G140="N/A"</formula>
    </cfRule>
  </conditionalFormatting>
  <conditionalFormatting sqref="I147">
    <cfRule type="expression" dxfId="433" priority="163">
      <formula>G140="N/A"</formula>
    </cfRule>
  </conditionalFormatting>
  <conditionalFormatting sqref="J147:L147">
    <cfRule type="expression" dxfId="432" priority="162">
      <formula>G140="N/A"</formula>
    </cfRule>
  </conditionalFormatting>
  <conditionalFormatting sqref="B148">
    <cfRule type="expression" dxfId="431" priority="161">
      <formula>G140="N/A"</formula>
    </cfRule>
  </conditionalFormatting>
  <conditionalFormatting sqref="C148:F148">
    <cfRule type="expression" dxfId="430" priority="160">
      <formula>G140="N/A"</formula>
    </cfRule>
  </conditionalFormatting>
  <conditionalFormatting sqref="H148">
    <cfRule type="expression" dxfId="429" priority="158">
      <formula>G140="N/A"</formula>
    </cfRule>
  </conditionalFormatting>
  <conditionalFormatting sqref="I148">
    <cfRule type="expression" dxfId="428" priority="157">
      <formula>G140="N/A"</formula>
    </cfRule>
  </conditionalFormatting>
  <conditionalFormatting sqref="J148:L148">
    <cfRule type="expression" dxfId="427" priority="156">
      <formula>G140="N/A"</formula>
    </cfRule>
  </conditionalFormatting>
  <conditionalFormatting sqref="J160">
    <cfRule type="expression" dxfId="426" priority="155">
      <formula>G160="N/A"</formula>
    </cfRule>
  </conditionalFormatting>
  <conditionalFormatting sqref="B161:L161">
    <cfRule type="expression" dxfId="425" priority="154">
      <formula>G160="N/A"</formula>
    </cfRule>
  </conditionalFormatting>
  <conditionalFormatting sqref="B162:B164">
    <cfRule type="expression" dxfId="424" priority="153">
      <formula>G160="N/A"</formula>
    </cfRule>
  </conditionalFormatting>
  <conditionalFormatting sqref="C162:F164">
    <cfRule type="expression" dxfId="423" priority="152">
      <formula>G160="N/A"</formula>
    </cfRule>
  </conditionalFormatting>
  <conditionalFormatting sqref="G162:G164">
    <cfRule type="expression" dxfId="422" priority="151">
      <formula>G160="N/A"</formula>
    </cfRule>
  </conditionalFormatting>
  <conditionalFormatting sqref="H162">
    <cfRule type="expression" dxfId="421" priority="150">
      <formula>G160="N/A"</formula>
    </cfRule>
  </conditionalFormatting>
  <conditionalFormatting sqref="I162">
    <cfRule type="expression" dxfId="420" priority="149">
      <formula>G160="N/A"</formula>
    </cfRule>
  </conditionalFormatting>
  <conditionalFormatting sqref="H163">
    <cfRule type="expression" dxfId="419" priority="148">
      <formula>G160="N/A"</formula>
    </cfRule>
  </conditionalFormatting>
  <conditionalFormatting sqref="I163">
    <cfRule type="expression" dxfId="418" priority="147">
      <formula>G160="N/A"</formula>
    </cfRule>
  </conditionalFormatting>
  <conditionalFormatting sqref="H164">
    <cfRule type="expression" dxfId="417" priority="146">
      <formula>G160="N/A"</formula>
    </cfRule>
  </conditionalFormatting>
  <conditionalFormatting sqref="I164">
    <cfRule type="expression" dxfId="416" priority="145">
      <formula>G160="N/A"</formula>
    </cfRule>
  </conditionalFormatting>
  <conditionalFormatting sqref="J162:L164">
    <cfRule type="expression" dxfId="415" priority="144">
      <formula>G160="N/A"</formula>
    </cfRule>
  </conditionalFormatting>
  <conditionalFormatting sqref="B165:L165">
    <cfRule type="expression" dxfId="414" priority="143">
      <formula>G160="N/A"</formula>
    </cfRule>
  </conditionalFormatting>
  <conditionalFormatting sqref="B166">
    <cfRule type="expression" dxfId="413" priority="142">
      <formula>G160="N/A"</formula>
    </cfRule>
  </conditionalFormatting>
  <conditionalFormatting sqref="C166:F166">
    <cfRule type="expression" dxfId="412" priority="141">
      <formula>G160="N/A"</formula>
    </cfRule>
  </conditionalFormatting>
  <conditionalFormatting sqref="H166:I166">
    <cfRule type="expression" dxfId="411" priority="139">
      <formula>G160="N/A"</formula>
    </cfRule>
  </conditionalFormatting>
  <conditionalFormatting sqref="J166:L166">
    <cfRule type="expression" dxfId="410" priority="138">
      <formula>G160="N/A"</formula>
    </cfRule>
  </conditionalFormatting>
  <conditionalFormatting sqref="B167">
    <cfRule type="expression" dxfId="409" priority="137">
      <formula>G160="N/A"</formula>
    </cfRule>
  </conditionalFormatting>
  <conditionalFormatting sqref="C167:F167">
    <cfRule type="expression" dxfId="408" priority="136">
      <formula>G160="N/A"</formula>
    </cfRule>
  </conditionalFormatting>
  <conditionalFormatting sqref="H167:I167">
    <cfRule type="expression" dxfId="407" priority="134">
      <formula>G160="N/A"</formula>
    </cfRule>
  </conditionalFormatting>
  <conditionalFormatting sqref="J167:L167">
    <cfRule type="expression" dxfId="406" priority="133">
      <formula>G160="N/A"</formula>
    </cfRule>
  </conditionalFormatting>
  <conditionalFormatting sqref="B168">
    <cfRule type="expression" dxfId="405" priority="132">
      <formula>G160="N/A"</formula>
    </cfRule>
  </conditionalFormatting>
  <conditionalFormatting sqref="C168:F168">
    <cfRule type="expression" dxfId="404" priority="131">
      <formula>G160="N/A"</formula>
    </cfRule>
  </conditionalFormatting>
  <conditionalFormatting sqref="H168:I168">
    <cfRule type="expression" dxfId="403" priority="129">
      <formula>G160="N/A"</formula>
    </cfRule>
  </conditionalFormatting>
  <conditionalFormatting sqref="J168:L168">
    <cfRule type="expression" dxfId="402" priority="128">
      <formula>G160="N/A"</formula>
    </cfRule>
  </conditionalFormatting>
  <conditionalFormatting sqref="B169">
    <cfRule type="expression" dxfId="401" priority="127">
      <formula>G160="N/A"</formula>
    </cfRule>
  </conditionalFormatting>
  <conditionalFormatting sqref="C169:F169">
    <cfRule type="expression" dxfId="400" priority="126">
      <formula>G160="N/A"</formula>
    </cfRule>
  </conditionalFormatting>
  <conditionalFormatting sqref="H169:I169">
    <cfRule type="expression" dxfId="399" priority="124">
      <formula>G160="N/A"</formula>
    </cfRule>
  </conditionalFormatting>
  <conditionalFormatting sqref="J169:L169">
    <cfRule type="expression" dxfId="398" priority="123">
      <formula>G160="N/A"</formula>
    </cfRule>
  </conditionalFormatting>
  <conditionalFormatting sqref="B170">
    <cfRule type="expression" dxfId="397" priority="122">
      <formula>G160="N/A"</formula>
    </cfRule>
  </conditionalFormatting>
  <conditionalFormatting sqref="C170:F170">
    <cfRule type="expression" dxfId="396" priority="121">
      <formula>G160="N/A"</formula>
    </cfRule>
  </conditionalFormatting>
  <conditionalFormatting sqref="H170:I170">
    <cfRule type="expression" dxfId="395" priority="119">
      <formula>G160="N/A"</formula>
    </cfRule>
  </conditionalFormatting>
  <conditionalFormatting sqref="J170:L170">
    <cfRule type="expression" dxfId="394" priority="118">
      <formula>G160="N/A"</formula>
    </cfRule>
  </conditionalFormatting>
  <conditionalFormatting sqref="H224">
    <cfRule type="cellIs" dxfId="393" priority="116" operator="equal">
      <formula>"Met"</formula>
    </cfRule>
    <cfRule type="cellIs" dxfId="392" priority="117" operator="equal">
      <formula>"Not Met"</formula>
    </cfRule>
  </conditionalFormatting>
  <conditionalFormatting sqref="H100">
    <cfRule type="cellIs" dxfId="391" priority="110" operator="equal">
      <formula>"Met"</formula>
    </cfRule>
    <cfRule type="cellIs" dxfId="390" priority="111" operator="equal">
      <formula>"Not Met"</formula>
    </cfRule>
  </conditionalFormatting>
  <conditionalFormatting sqref="H100">
    <cfRule type="expression" dxfId="389" priority="109">
      <formula>B100="N/A"</formula>
    </cfRule>
  </conditionalFormatting>
  <conditionalFormatting sqref="G15">
    <cfRule type="cellIs" dxfId="388" priority="83" operator="equal">
      <formula>"Met"</formula>
    </cfRule>
    <cfRule type="cellIs" dxfId="387" priority="84" operator="equal">
      <formula>"Not Met"</formula>
    </cfRule>
  </conditionalFormatting>
  <conditionalFormatting sqref="J15">
    <cfRule type="expression" dxfId="386" priority="81">
      <formula>J15&gt;0</formula>
    </cfRule>
    <cfRule type="expression" dxfId="385" priority="82">
      <formula>G15="Not Met"</formula>
    </cfRule>
  </conditionalFormatting>
  <conditionalFormatting sqref="H15">
    <cfRule type="cellIs" dxfId="384" priority="79" operator="equal">
      <formula>"Met"</formula>
    </cfRule>
    <cfRule type="cellIs" dxfId="383" priority="80" operator="equal">
      <formula>"Not Met"</formula>
    </cfRule>
  </conditionalFormatting>
  <conditionalFormatting sqref="G15">
    <cfRule type="expression" dxfId="382" priority="76">
      <formula>B12="N/A"</formula>
    </cfRule>
  </conditionalFormatting>
  <conditionalFormatting sqref="H15">
    <cfRule type="expression" dxfId="381" priority="75">
      <formula>B12="N/A"</formula>
    </cfRule>
  </conditionalFormatting>
  <conditionalFormatting sqref="I15">
    <cfRule type="expression" dxfId="380" priority="74">
      <formula>B12="N/A"</formula>
    </cfRule>
  </conditionalFormatting>
  <conditionalFormatting sqref="J15">
    <cfRule type="expression" dxfId="379" priority="73">
      <formula>B12="N/A"</formula>
    </cfRule>
  </conditionalFormatting>
  <conditionalFormatting sqref="B272:L272">
    <cfRule type="expression" dxfId="378" priority="60">
      <formula>$B$272&lt;&gt;""</formula>
    </cfRule>
  </conditionalFormatting>
  <conditionalFormatting sqref="G274">
    <cfRule type="expression" dxfId="377" priority="59">
      <formula>$B$272&lt;&gt;""</formula>
    </cfRule>
  </conditionalFormatting>
  <conditionalFormatting sqref="F275:K275">
    <cfRule type="expression" dxfId="376" priority="58">
      <formula>$B$272&lt;&gt;""</formula>
    </cfRule>
  </conditionalFormatting>
  <conditionalFormatting sqref="F277:K277">
    <cfRule type="expression" dxfId="375" priority="57">
      <formula>$G$274="No"</formula>
    </cfRule>
  </conditionalFormatting>
  <conditionalFormatting sqref="C282:I282">
    <cfRule type="expression" dxfId="374" priority="56">
      <formula>$B$272&lt;&gt;""</formula>
    </cfRule>
  </conditionalFormatting>
  <conditionalFormatting sqref="K282">
    <cfRule type="expression" dxfId="373" priority="55">
      <formula>$B$272&lt;&gt;""</formula>
    </cfRule>
  </conditionalFormatting>
  <conditionalFormatting sqref="B280:L280">
    <cfRule type="expression" dxfId="372" priority="54">
      <formula>$B$272&lt;&gt;""</formula>
    </cfRule>
  </conditionalFormatting>
  <conditionalFormatting sqref="C283:I283">
    <cfRule type="expression" dxfId="371" priority="53">
      <formula>$B$272&lt;&gt;""</formula>
    </cfRule>
  </conditionalFormatting>
  <conditionalFormatting sqref="K283">
    <cfRule type="expression" dxfId="370" priority="52">
      <formula>$B$272&lt;&gt;""</formula>
    </cfRule>
  </conditionalFormatting>
  <conditionalFormatting sqref="C284:I284">
    <cfRule type="expression" dxfId="369" priority="51">
      <formula>$B$272&lt;&gt;""</formula>
    </cfRule>
  </conditionalFormatting>
  <conditionalFormatting sqref="K284">
    <cfRule type="expression" dxfId="368" priority="50">
      <formula>$B$272&lt;&gt;""</formula>
    </cfRule>
  </conditionalFormatting>
  <conditionalFormatting sqref="B288:L288">
    <cfRule type="expression" dxfId="367" priority="49">
      <formula>$B$272&lt;&gt;""</formula>
    </cfRule>
  </conditionalFormatting>
  <conditionalFormatting sqref="B289">
    <cfRule type="expression" dxfId="366" priority="48">
      <formula>$B$272&lt;&gt;""</formula>
    </cfRule>
  </conditionalFormatting>
  <conditionalFormatting sqref="C289:H289">
    <cfRule type="expression" dxfId="365" priority="47">
      <formula>$B$272&lt;&gt;""</formula>
    </cfRule>
  </conditionalFormatting>
  <conditionalFormatting sqref="I289:L289">
    <cfRule type="expression" dxfId="364" priority="46">
      <formula>$B$272&lt;&gt;""</formula>
    </cfRule>
  </conditionalFormatting>
  <conditionalFormatting sqref="C290:H290">
    <cfRule type="expression" dxfId="363" priority="44">
      <formula>$B$272&lt;&gt;""</formula>
    </cfRule>
  </conditionalFormatting>
  <conditionalFormatting sqref="B337:L349">
    <cfRule type="expression" dxfId="362" priority="43">
      <formula>$B$272&lt;&gt;""</formula>
    </cfRule>
  </conditionalFormatting>
  <conditionalFormatting sqref="C291:H291">
    <cfRule type="expression" dxfId="361" priority="42">
      <formula>$B$272&lt;&gt;""</formula>
    </cfRule>
  </conditionalFormatting>
  <conditionalFormatting sqref="C292:H292">
    <cfRule type="expression" dxfId="360" priority="41">
      <formula>$B$272&lt;&gt;""</formula>
    </cfRule>
  </conditionalFormatting>
  <conditionalFormatting sqref="C293:H293">
    <cfRule type="expression" dxfId="359" priority="40">
      <formula>$B$272&lt;&gt;""</formula>
    </cfRule>
  </conditionalFormatting>
  <conditionalFormatting sqref="C294:H294">
    <cfRule type="expression" dxfId="358" priority="39">
      <formula>$B$272&lt;&gt;""</formula>
    </cfRule>
  </conditionalFormatting>
  <conditionalFormatting sqref="C295:H295">
    <cfRule type="expression" dxfId="357" priority="38">
      <formula>$B$272&lt;&gt;""</formula>
    </cfRule>
  </conditionalFormatting>
  <conditionalFormatting sqref="C296:H296">
    <cfRule type="expression" dxfId="356" priority="37">
      <formula>$B$272&lt;&gt;""</formula>
    </cfRule>
  </conditionalFormatting>
  <conditionalFormatting sqref="C297:H297">
    <cfRule type="expression" dxfId="355" priority="36">
      <formula>$B$272&lt;&gt;""</formula>
    </cfRule>
  </conditionalFormatting>
  <conditionalFormatting sqref="C298:H298">
    <cfRule type="expression" dxfId="354" priority="35">
      <formula>$B$272&lt;&gt;""</formula>
    </cfRule>
  </conditionalFormatting>
  <conditionalFormatting sqref="C299:H299">
    <cfRule type="expression" dxfId="353" priority="34">
      <formula>$B$272&lt;&gt;""</formula>
    </cfRule>
  </conditionalFormatting>
  <conditionalFormatting sqref="C300:H300">
    <cfRule type="expression" dxfId="352" priority="33">
      <formula>$B$272&lt;&gt;""</formula>
    </cfRule>
  </conditionalFormatting>
  <conditionalFormatting sqref="C301:H301">
    <cfRule type="expression" dxfId="351" priority="32">
      <formula>$B$272&lt;&gt;""</formula>
    </cfRule>
  </conditionalFormatting>
  <conditionalFormatting sqref="I290:L290">
    <cfRule type="expression" dxfId="350" priority="31">
      <formula>$B$272&lt;&gt;""</formula>
    </cfRule>
  </conditionalFormatting>
  <conditionalFormatting sqref="I291:L291">
    <cfRule type="expression" dxfId="349" priority="30">
      <formula>$B$272&lt;&gt;""</formula>
    </cfRule>
  </conditionalFormatting>
  <conditionalFormatting sqref="I292:L292">
    <cfRule type="expression" dxfId="348" priority="29">
      <formula>$B$272&lt;&gt;""</formula>
    </cfRule>
  </conditionalFormatting>
  <conditionalFormatting sqref="I293:L293">
    <cfRule type="expression" dxfId="347" priority="28">
      <formula>$B$272&lt;&gt;""</formula>
    </cfRule>
  </conditionalFormatting>
  <conditionalFormatting sqref="I295:L295">
    <cfRule type="expression" dxfId="346" priority="27">
      <formula>$B$272&lt;&gt;""</formula>
    </cfRule>
  </conditionalFormatting>
  <conditionalFormatting sqref="I296:L296">
    <cfRule type="expression" dxfId="345" priority="26">
      <formula>$B$272&lt;&gt;""</formula>
    </cfRule>
  </conditionalFormatting>
  <conditionalFormatting sqref="I294:L294">
    <cfRule type="expression" dxfId="344" priority="25">
      <formula>$B$272&lt;&gt;""</formula>
    </cfRule>
  </conditionalFormatting>
  <conditionalFormatting sqref="I297:L297">
    <cfRule type="expression" dxfId="343" priority="24">
      <formula>$B$272&lt;&gt;""</formula>
    </cfRule>
  </conditionalFormatting>
  <conditionalFormatting sqref="I298:L298">
    <cfRule type="expression" dxfId="342" priority="23">
      <formula>$B$272&lt;&gt;""</formula>
    </cfRule>
  </conditionalFormatting>
  <conditionalFormatting sqref="I299:L299">
    <cfRule type="expression" dxfId="341" priority="22">
      <formula>$B$272&lt;&gt;""</formula>
    </cfRule>
  </conditionalFormatting>
  <conditionalFormatting sqref="I300:L300">
    <cfRule type="expression" dxfId="340" priority="21">
      <formula>$B$272&lt;&gt;""</formula>
    </cfRule>
  </conditionalFormatting>
  <conditionalFormatting sqref="I301:L301">
    <cfRule type="expression" dxfId="339" priority="20">
      <formula>$B$272&lt;&gt;""</formula>
    </cfRule>
  </conditionalFormatting>
  <conditionalFormatting sqref="J304">
    <cfRule type="expression" dxfId="338" priority="19">
      <formula>$B$272&lt;&gt;""</formula>
    </cfRule>
  </conditionalFormatting>
  <conditionalFormatting sqref="J308">
    <cfRule type="expression" dxfId="337" priority="18">
      <formula>$B$272&lt;&gt;""</formula>
    </cfRule>
  </conditionalFormatting>
  <conditionalFormatting sqref="J310">
    <cfRule type="expression" dxfId="336" priority="16">
      <formula>$B$272&lt;&gt;""</formula>
    </cfRule>
  </conditionalFormatting>
  <conditionalFormatting sqref="J314">
    <cfRule type="expression" dxfId="335" priority="15">
      <formula>$B$272&lt;&gt;""</formula>
    </cfRule>
  </conditionalFormatting>
  <conditionalFormatting sqref="H318:K318">
    <cfRule type="expression" dxfId="334" priority="14">
      <formula>$B$272&lt;&gt;""</formula>
    </cfRule>
  </conditionalFormatting>
  <conditionalFormatting sqref="J320">
    <cfRule type="expression" dxfId="333" priority="13">
      <formula>$B$272&lt;&gt;""</formula>
    </cfRule>
  </conditionalFormatting>
  <conditionalFormatting sqref="J324">
    <cfRule type="expression" dxfId="332" priority="12">
      <formula>$B$272&lt;&gt;""</formula>
    </cfRule>
  </conditionalFormatting>
  <conditionalFormatting sqref="H326:K326">
    <cfRule type="expression" dxfId="331" priority="11">
      <formula>$B$272&lt;&gt;""</formula>
    </cfRule>
  </conditionalFormatting>
  <conditionalFormatting sqref="J328">
    <cfRule type="expression" dxfId="330" priority="10">
      <formula>$B$272&lt;&gt;""</formula>
    </cfRule>
  </conditionalFormatting>
  <conditionalFormatting sqref="H330:K330">
    <cfRule type="expression" dxfId="329" priority="9">
      <formula>$B$272&lt;&gt;""</formula>
    </cfRule>
  </conditionalFormatting>
  <conditionalFormatting sqref="J333">
    <cfRule type="expression" dxfId="328" priority="8">
      <formula>$B$272&lt;&gt;""</formula>
    </cfRule>
  </conditionalFormatting>
  <conditionalFormatting sqref="J334">
    <cfRule type="expression" dxfId="327" priority="7">
      <formula>$B$272&lt;&gt;""</formula>
    </cfRule>
  </conditionalFormatting>
  <conditionalFormatting sqref="B11:L11">
    <cfRule type="expression" dxfId="326" priority="6">
      <formula>B11="N/A"</formula>
    </cfRule>
  </conditionalFormatting>
  <conditionalFormatting sqref="B322:L322">
    <cfRule type="expression" dxfId="325" priority="5">
      <formula>$J$320="No"</formula>
    </cfRule>
  </conditionalFormatting>
  <conditionalFormatting sqref="B316:L316">
    <cfRule type="expression" dxfId="324" priority="4">
      <formula>$J$314="No"</formula>
    </cfRule>
  </conditionalFormatting>
  <conditionalFormatting sqref="B312:L312">
    <cfRule type="expression" dxfId="323" priority="3">
      <formula>$J$310="No"</formula>
    </cfRule>
  </conditionalFormatting>
  <conditionalFormatting sqref="E351:I351">
    <cfRule type="expression" dxfId="322" priority="2">
      <formula>$B$272&lt;&gt;""</formula>
    </cfRule>
  </conditionalFormatting>
  <conditionalFormatting sqref="B306:L306">
    <cfRule type="expression" dxfId="321" priority="1">
      <formula>$J$304="No"</formula>
    </cfRule>
  </conditionalFormatting>
  <dataValidations count="10">
    <dataValidation type="list" allowBlank="1" showInputMessage="1" showErrorMessage="1" sqref="G17 G212 G20:G25 G31 G57 G245 G176 G60 G43:G49 G155 G76 G151 G197:G199 G242:G243 G203 G67:G73 G248 G255 G257:G261 G264 G269 G33 G253 G214 G227:G240 G219:G220 G207 G119 G37:G38 G41 G27:G29 G51 G53 G85 G89 G92 G95:G96 G103:G108 G111 G113 G115:G117 G195 G189 G184 G179 G172:G173 G157 G125:G128 G250 G98 G101 G12 G14:G15">
      <formula1>"Met, Not Met"</formula1>
    </dataValidation>
    <dataValidation type="list" allowBlank="1" showInputMessage="1" showErrorMessage="1" sqref="G10">
      <formula1>"Met, Not Met, N/A (see IB)"</formula1>
    </dataValidation>
    <dataValidation type="list" allowBlank="1" showInputMessage="1" showErrorMessage="1" sqref="H269 H242:H243 H257:H262 H253:H255 H212:H214 H224 H162:H164 H10 H85:H101 H17 H20:H25 H111:H123 H33 H60:H74 H27:H31 H189:H193 H105:H106 H108 H37:H58 H203:H210 H195:H199 H264:H267 H77:H82 H146:H148 H218:H221 H151:H153 H126:H128 H132:H133 H136:H138 H142:H143 H155:H158 H172:H182 H184:H187 H228:H238 H240 H245:H250 H12:H15">
      <formula1>"Yes, No, NA"</formula1>
    </dataValidation>
    <dataValidation type="list" allowBlank="1" showInputMessage="1" showErrorMessage="1" sqref="C10:F10">
      <formula1>Sponsorship</formula1>
    </dataValidation>
    <dataValidation type="list" allowBlank="1" showInputMessage="1" showErrorMessage="1" sqref="G132:G133 G142:G143 G145:G148 G162:G164 G166:G170 G175 G217:G218 G74 G135:G138 G223:G224 G120:G123">
      <formula1>"Met, Not Met, N/A"</formula1>
    </dataValidation>
    <dataValidation type="list" allowBlank="1" showInputMessage="1" showErrorMessage="1" sqref="G130 G140 G160">
      <formula1>"Yes, N/A"</formula1>
    </dataValidation>
    <dataValidation type="list" allowBlank="1" showInputMessage="1" showErrorMessage="1" sqref="J130">
      <formula1>"1, 2, 3, 4, 5"</formula1>
    </dataValidation>
    <dataValidation type="list" allowBlank="1" showInputMessage="1" showErrorMessage="1" sqref="J140">
      <formula1>"1, 2, 3, 4, 5, 6, 7, 8, 9, 10, 11, 12, 13, 14, 15, 16, 17, 18, 19, 20"</formula1>
    </dataValidation>
    <dataValidation type="list" allowBlank="1" showInputMessage="1" showErrorMessage="1" sqref="J160">
      <formula1>"1, 1 (Same as PD), 2, 3, 4, 5, 6, 7, 8, 9, 10"</formula1>
    </dataValidation>
    <dataValidation type="list" allowBlank="1" showInputMessage="1" showErrorMessage="1" sqref="J310 J308 J314 J320 J324 J328 J333:J334 G274 K282:K284 J304">
      <formula1>"Yes, No"</formula1>
    </dataValidation>
  </dataValidations>
  <hyperlinks>
    <hyperlink ref="I5" location="'SV Findings'!G199" display="'SV Findings'!G199"/>
    <hyperlink ref="J5" location="'SV Findings'!G222" display="'SV Findings'!G222"/>
    <hyperlink ref="E5:F5" location="'SV Findings'!G19" display="'SV Findings'!G19"/>
    <hyperlink ref="G5:H5" location="'SV Findings'!G36" display="'SV Findings'!G36"/>
    <hyperlink ref="K5:L5" location="'Interview Questions'!B7" display=" Interview Questions"/>
    <hyperlink ref="C5:D5" location="'SV Findings'!G10" display="'SV Findings'!G10"/>
  </hyperlinks>
  <pageMargins left="0.45" right="0.45" top="0.5" bottom="0.5" header="0.3" footer="0.3"/>
  <pageSetup scale="79" fitToHeight="0" orientation="landscape" r:id="rId3"/>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7CDFF"/>
    <pageSetUpPr fitToPage="1"/>
  </sheetPr>
  <dimension ref="B2:W229"/>
  <sheetViews>
    <sheetView showGridLines="0" zoomScaleNormal="100" workbookViewId="0">
      <selection activeCell="B11" sqref="B11"/>
    </sheetView>
  </sheetViews>
  <sheetFormatPr defaultColWidth="9.140625" defaultRowHeight="15" x14ac:dyDescent="0.25"/>
  <cols>
    <col min="1" max="1" width="3.7109375" style="1" customWidth="1"/>
    <col min="2" max="2" width="12.5703125" style="1" customWidth="1"/>
    <col min="3" max="3" width="32.140625" style="1" customWidth="1"/>
    <col min="4" max="4" width="15.7109375" style="1" customWidth="1"/>
    <col min="5" max="5" width="30.7109375" style="1" customWidth="1"/>
    <col min="6" max="6" width="10.7109375" style="1" customWidth="1"/>
    <col min="7" max="7" width="40.7109375" style="1" customWidth="1"/>
    <col min="8" max="16384" width="9.140625" style="1"/>
  </cols>
  <sheetData>
    <row r="2" spans="2:17" ht="83.25" customHeight="1" x14ac:dyDescent="0.25">
      <c r="B2" s="132" t="s">
        <v>914</v>
      </c>
      <c r="C2" s="133"/>
      <c r="D2" s="133" t="s">
        <v>940</v>
      </c>
      <c r="E2" s="133"/>
      <c r="F2" s="133"/>
      <c r="G2" s="134"/>
    </row>
    <row r="3" spans="2:17" ht="20.25" customHeight="1" x14ac:dyDescent="0.3">
      <c r="B3" s="862">
        <f>'EA-I-CSSR'!C5</f>
        <v>0</v>
      </c>
      <c r="C3" s="863"/>
      <c r="D3" s="841">
        <f>'EA-I-CSSR'!C6</f>
        <v>0</v>
      </c>
      <c r="E3" s="841"/>
      <c r="F3" s="841"/>
      <c r="G3" s="842"/>
    </row>
    <row r="4" spans="2:17" ht="35.1" customHeight="1" x14ac:dyDescent="0.25">
      <c r="B4" s="843" t="s">
        <v>29</v>
      </c>
      <c r="C4" s="844"/>
      <c r="D4" s="844"/>
      <c r="E4" s="844"/>
      <c r="F4" s="844"/>
      <c r="G4" s="845"/>
    </row>
    <row r="5" spans="2:17" s="16" customFormat="1" ht="39.75" customHeight="1" x14ac:dyDescent="0.25">
      <c r="B5" s="846" t="s">
        <v>877</v>
      </c>
      <c r="C5" s="847"/>
      <c r="D5" s="848"/>
      <c r="E5" s="848"/>
      <c r="F5" s="848"/>
      <c r="G5" s="849"/>
    </row>
    <row r="6" spans="2:17" s="16" customFormat="1" ht="162.75" customHeight="1" x14ac:dyDescent="0.25">
      <c r="B6" s="853" t="s">
        <v>878</v>
      </c>
      <c r="C6" s="854"/>
      <c r="D6" s="854"/>
      <c r="E6" s="854"/>
      <c r="F6" s="854"/>
      <c r="G6" s="855"/>
    </row>
    <row r="7" spans="2:17" s="322" customFormat="1" ht="66" customHeight="1" x14ac:dyDescent="0.25">
      <c r="B7" s="794" t="s">
        <v>1094</v>
      </c>
      <c r="C7" s="795"/>
      <c r="D7" s="795"/>
      <c r="E7" s="795"/>
      <c r="F7" s="795"/>
      <c r="G7" s="796"/>
    </row>
    <row r="8" spans="2:17" ht="24.75" customHeight="1" x14ac:dyDescent="0.25">
      <c r="B8" s="829" t="s">
        <v>879</v>
      </c>
      <c r="C8" s="830"/>
      <c r="D8" s="831"/>
      <c r="E8" s="831"/>
      <c r="F8" s="831"/>
      <c r="G8" s="832"/>
    </row>
    <row r="9" spans="2:17" ht="56.25" customHeight="1" x14ac:dyDescent="0.25">
      <c r="B9" s="575" t="s">
        <v>936</v>
      </c>
      <c r="C9" s="576"/>
      <c r="D9" s="576"/>
      <c r="E9" s="576"/>
      <c r="F9" s="576"/>
      <c r="G9" s="577"/>
    </row>
    <row r="10" spans="2:17" ht="57" customHeight="1" x14ac:dyDescent="0.25">
      <c r="B10" s="850" t="s">
        <v>990</v>
      </c>
      <c r="C10" s="851"/>
      <c r="D10" s="851"/>
      <c r="E10" s="851"/>
      <c r="F10" s="851"/>
      <c r="G10" s="852"/>
    </row>
    <row r="11" spans="2:17" s="3" customFormat="1" ht="18" customHeight="1" x14ac:dyDescent="0.25">
      <c r="B11" s="254" t="s">
        <v>888</v>
      </c>
      <c r="C11" s="859"/>
      <c r="D11" s="860"/>
      <c r="E11" s="860"/>
      <c r="F11" s="860"/>
      <c r="G11" s="861"/>
    </row>
    <row r="12" spans="2:17" s="3" customFormat="1" ht="18" customHeight="1" x14ac:dyDescent="0.25">
      <c r="B12" s="254" t="s">
        <v>991</v>
      </c>
      <c r="C12" s="859"/>
      <c r="D12" s="860"/>
      <c r="E12" s="860"/>
      <c r="F12" s="860"/>
      <c r="G12" s="861"/>
    </row>
    <row r="13" spans="2:17" s="3" customFormat="1" ht="18" customHeight="1" x14ac:dyDescent="0.25">
      <c r="B13" s="254" t="s">
        <v>890</v>
      </c>
      <c r="C13" s="859"/>
      <c r="D13" s="860"/>
      <c r="E13" s="860"/>
      <c r="F13" s="860"/>
      <c r="G13" s="861"/>
    </row>
    <row r="14" spans="2:17" s="3" customFormat="1" ht="18" customHeight="1" x14ac:dyDescent="0.25">
      <c r="B14" s="254" t="s">
        <v>891</v>
      </c>
      <c r="C14" s="859"/>
      <c r="D14" s="860"/>
      <c r="E14" s="860"/>
      <c r="F14" s="860"/>
      <c r="G14" s="861"/>
    </row>
    <row r="15" spans="2:17" s="3" customFormat="1" ht="18" customHeight="1" x14ac:dyDescent="0.25">
      <c r="B15" s="254" t="s">
        <v>892</v>
      </c>
      <c r="C15" s="859"/>
      <c r="D15" s="860"/>
      <c r="E15" s="860"/>
      <c r="F15" s="860"/>
      <c r="G15" s="861"/>
    </row>
    <row r="16" spans="2:17" s="3" customFormat="1" ht="18" customHeight="1" x14ac:dyDescent="0.25">
      <c r="B16" s="254" t="s">
        <v>893</v>
      </c>
      <c r="C16" s="859"/>
      <c r="D16" s="860"/>
      <c r="E16" s="860"/>
      <c r="F16" s="860"/>
      <c r="G16" s="861"/>
      <c r="Q16" s="238"/>
    </row>
    <row r="17" spans="2:23" s="3" customFormat="1" ht="18" customHeight="1" x14ac:dyDescent="0.25">
      <c r="B17" s="254" t="s">
        <v>894</v>
      </c>
      <c r="C17" s="859"/>
      <c r="D17" s="860"/>
      <c r="E17" s="860"/>
      <c r="F17" s="860"/>
      <c r="G17" s="861"/>
      <c r="Q17" s="238"/>
    </row>
    <row r="18" spans="2:23" s="3" customFormat="1" ht="18" customHeight="1" x14ac:dyDescent="0.25">
      <c r="B18" s="254" t="s">
        <v>895</v>
      </c>
      <c r="C18" s="859"/>
      <c r="D18" s="860"/>
      <c r="E18" s="860"/>
      <c r="F18" s="860"/>
      <c r="G18" s="861"/>
      <c r="Q18" s="238"/>
    </row>
    <row r="19" spans="2:23" s="3" customFormat="1" ht="18" customHeight="1" x14ac:dyDescent="0.25">
      <c r="B19" s="254" t="s">
        <v>896</v>
      </c>
      <c r="C19" s="859"/>
      <c r="D19" s="860"/>
      <c r="E19" s="860"/>
      <c r="F19" s="860"/>
      <c r="G19" s="861"/>
      <c r="Q19" s="238"/>
    </row>
    <row r="20" spans="2:23" s="3" customFormat="1" ht="18" customHeight="1" x14ac:dyDescent="0.25">
      <c r="B20" s="254" t="s">
        <v>897</v>
      </c>
      <c r="C20" s="859"/>
      <c r="D20" s="860"/>
      <c r="E20" s="860"/>
      <c r="F20" s="860"/>
      <c r="G20" s="861"/>
      <c r="Q20" s="238"/>
    </row>
    <row r="21" spans="2:23" s="3" customFormat="1" ht="18" customHeight="1" x14ac:dyDescent="0.25">
      <c r="B21" s="254" t="s">
        <v>898</v>
      </c>
      <c r="C21" s="859"/>
      <c r="D21" s="860"/>
      <c r="E21" s="860"/>
      <c r="F21" s="860"/>
      <c r="G21" s="861"/>
      <c r="Q21" s="238"/>
    </row>
    <row r="22" spans="2:23" s="3" customFormat="1" ht="18" customHeight="1" x14ac:dyDescent="0.25">
      <c r="B22" s="254" t="s">
        <v>899</v>
      </c>
      <c r="C22" s="859"/>
      <c r="D22" s="860"/>
      <c r="E22" s="860"/>
      <c r="F22" s="860"/>
      <c r="G22" s="861"/>
      <c r="Q22" s="238"/>
    </row>
    <row r="23" spans="2:23" s="3" customFormat="1" ht="18" customHeight="1" x14ac:dyDescent="0.25">
      <c r="B23" s="254" t="s">
        <v>900</v>
      </c>
      <c r="C23" s="859"/>
      <c r="D23" s="860"/>
      <c r="E23" s="860"/>
      <c r="F23" s="860"/>
      <c r="G23" s="861"/>
      <c r="Q23" s="238"/>
    </row>
    <row r="24" spans="2:23" s="3" customFormat="1" ht="18" customHeight="1" x14ac:dyDescent="0.25">
      <c r="B24" s="254" t="s">
        <v>901</v>
      </c>
      <c r="C24" s="859"/>
      <c r="D24" s="860"/>
      <c r="E24" s="860"/>
      <c r="F24" s="860"/>
      <c r="G24" s="861"/>
      <c r="Q24" s="238"/>
      <c r="R24" s="238"/>
      <c r="S24" s="238"/>
      <c r="T24" s="238"/>
      <c r="U24" s="238"/>
      <c r="V24" s="238"/>
      <c r="W24" s="238"/>
    </row>
    <row r="25" spans="2:23" s="3" customFormat="1" ht="18" customHeight="1" x14ac:dyDescent="0.25">
      <c r="B25" s="254" t="s">
        <v>902</v>
      </c>
      <c r="C25" s="859"/>
      <c r="D25" s="860"/>
      <c r="E25" s="860"/>
      <c r="F25" s="860"/>
      <c r="G25" s="861"/>
      <c r="Q25" s="238"/>
      <c r="R25" s="238"/>
      <c r="S25" s="238"/>
      <c r="T25" s="238"/>
      <c r="U25" s="238"/>
      <c r="V25" s="238"/>
      <c r="W25" s="238"/>
    </row>
    <row r="26" spans="2:23" ht="7.5" customHeight="1" x14ac:dyDescent="0.25">
      <c r="B26" s="823"/>
      <c r="C26" s="824"/>
      <c r="D26" s="824"/>
      <c r="E26" s="824"/>
      <c r="F26" s="824"/>
      <c r="G26" s="825"/>
      <c r="Q26" s="52"/>
      <c r="R26" s="52"/>
      <c r="S26" s="52"/>
      <c r="T26" s="52"/>
      <c r="U26" s="52"/>
      <c r="V26" s="52"/>
      <c r="W26" s="52"/>
    </row>
    <row r="27" spans="2:23" ht="107.25" customHeight="1" x14ac:dyDescent="0.25">
      <c r="B27" s="865" t="s">
        <v>989</v>
      </c>
      <c r="C27" s="827"/>
      <c r="D27" s="827"/>
      <c r="E27" s="827"/>
      <c r="F27" s="827"/>
      <c r="G27" s="866"/>
      <c r="Q27" s="52"/>
      <c r="R27" s="52"/>
      <c r="S27" s="52"/>
      <c r="T27" s="52"/>
      <c r="U27" s="52"/>
      <c r="V27" s="52"/>
      <c r="W27" s="52"/>
    </row>
    <row r="28" spans="2:23" ht="24" customHeight="1" x14ac:dyDescent="0.25">
      <c r="B28" s="856" t="s">
        <v>937</v>
      </c>
      <c r="C28" s="857"/>
      <c r="D28" s="856" t="s">
        <v>903</v>
      </c>
      <c r="E28" s="857"/>
      <c r="F28" s="858"/>
      <c r="G28" s="231" t="s">
        <v>939</v>
      </c>
      <c r="Q28" s="52"/>
      <c r="R28" s="52"/>
      <c r="S28" s="52"/>
      <c r="T28" s="52"/>
      <c r="U28" s="52"/>
      <c r="V28" s="52"/>
      <c r="W28" s="52"/>
    </row>
    <row r="29" spans="2:23" s="3" customFormat="1" ht="18" customHeight="1" x14ac:dyDescent="0.25">
      <c r="B29" s="818" t="str">
        <f>IF('SV Findings'!G10="Not Met",'SV Findings'!C10,"")</f>
        <v/>
      </c>
      <c r="C29" s="819"/>
      <c r="D29" s="810" t="str">
        <f>IF('SV Findings'!G10="Not Met", 'SV Findings'!J10,"")</f>
        <v/>
      </c>
      <c r="E29" s="811"/>
      <c r="F29" s="812"/>
      <c r="G29" s="237"/>
      <c r="R29" s="238"/>
      <c r="S29" s="238"/>
      <c r="T29" s="238"/>
      <c r="U29" s="238"/>
      <c r="V29" s="238"/>
      <c r="W29" s="238"/>
    </row>
    <row r="30" spans="2:23" s="3" customFormat="1" ht="18" customHeight="1" x14ac:dyDescent="0.25">
      <c r="B30" s="818" t="str">
        <f>IF('SV Findings'!G12="Not Met",'SV Findings'!C12,"")</f>
        <v/>
      </c>
      <c r="C30" s="819"/>
      <c r="D30" s="810" t="str">
        <f>IF('SV Findings'!G12="Not Met", 'SV Findings'!J12,"")</f>
        <v/>
      </c>
      <c r="E30" s="811"/>
      <c r="F30" s="812"/>
      <c r="G30" s="237"/>
      <c r="R30" s="238"/>
      <c r="S30" s="238"/>
      <c r="T30" s="238"/>
      <c r="U30" s="238"/>
      <c r="V30" s="238"/>
      <c r="W30" s="238"/>
    </row>
    <row r="31" spans="2:23" s="3" customFormat="1" ht="18" customHeight="1" x14ac:dyDescent="0.25">
      <c r="B31" s="818" t="str">
        <f>IF('SV Findings'!G14="Not Met",'SV Findings'!C14,"")</f>
        <v/>
      </c>
      <c r="C31" s="820"/>
      <c r="D31" s="810" t="str">
        <f>IF('SV Findings'!G14="Not Met", 'SV Findings'!J14,"")</f>
        <v/>
      </c>
      <c r="E31" s="811"/>
      <c r="F31" s="812"/>
      <c r="G31" s="237"/>
      <c r="R31" s="238"/>
      <c r="S31" s="238"/>
      <c r="T31" s="238"/>
      <c r="U31" s="238"/>
      <c r="V31" s="238"/>
      <c r="W31" s="238"/>
    </row>
    <row r="32" spans="2:23" s="3" customFormat="1" ht="18" customHeight="1" x14ac:dyDescent="0.25">
      <c r="B32" s="818" t="str">
        <f>IF('SV Findings'!G15="Not Met",'SV Findings'!I15,"")</f>
        <v/>
      </c>
      <c r="C32" s="820"/>
      <c r="D32" s="810" t="str">
        <f>IF('SV Findings'!G15="Not Met", 'SV Findings'!J15,"")</f>
        <v/>
      </c>
      <c r="E32" s="811"/>
      <c r="F32" s="812"/>
      <c r="G32" s="299"/>
      <c r="R32" s="238"/>
      <c r="S32" s="238"/>
      <c r="T32" s="238"/>
      <c r="U32" s="238"/>
      <c r="V32" s="238"/>
      <c r="W32" s="238"/>
    </row>
    <row r="33" spans="2:23" s="3" customFormat="1" ht="18" customHeight="1" x14ac:dyDescent="0.25">
      <c r="B33" s="808" t="str">
        <f>IF('SV Findings'!G17="Not Met", 'SV Findings'!Q17,"")</f>
        <v/>
      </c>
      <c r="C33" s="809"/>
      <c r="D33" s="810" t="str">
        <f>IF('SV Findings'!G17="Not Met", 'SV Findings'!J17,"")</f>
        <v/>
      </c>
      <c r="E33" s="811"/>
      <c r="F33" s="812"/>
      <c r="G33" s="237"/>
      <c r="R33" s="238"/>
      <c r="S33" s="238"/>
      <c r="T33" s="238"/>
      <c r="U33" s="238"/>
      <c r="V33" s="238"/>
      <c r="W33" s="238"/>
    </row>
    <row r="34" spans="2:23" s="3" customFormat="1" ht="18" customHeight="1" x14ac:dyDescent="0.25">
      <c r="B34" s="808" t="str">
        <f>IF('SV Findings'!G20="Not Met", 'SV Findings'!Q20,"")</f>
        <v/>
      </c>
      <c r="C34" s="864"/>
      <c r="D34" s="810" t="str">
        <f>IF('SV Findings'!G20="Not Met", 'SV Findings'!J20,"")</f>
        <v/>
      </c>
      <c r="E34" s="811"/>
      <c r="F34" s="812"/>
      <c r="G34" s="237"/>
      <c r="R34" s="238"/>
      <c r="S34" s="238"/>
      <c r="T34" s="238"/>
      <c r="U34" s="238"/>
      <c r="V34" s="238"/>
      <c r="W34" s="238"/>
    </row>
    <row r="35" spans="2:23" s="3" customFormat="1" ht="18" customHeight="1" x14ac:dyDescent="0.25">
      <c r="B35" s="808" t="str">
        <f>IF('SV Findings'!G21="Not Met", 'SV Findings'!Q21,"")</f>
        <v/>
      </c>
      <c r="C35" s="809"/>
      <c r="D35" s="810" t="str">
        <f>IF('SV Findings'!G21="Not Met", 'SV Findings'!J21,"")</f>
        <v/>
      </c>
      <c r="E35" s="811"/>
      <c r="F35" s="812"/>
      <c r="G35" s="237"/>
      <c r="R35" s="238"/>
      <c r="S35" s="238"/>
      <c r="T35" s="238"/>
      <c r="U35" s="238"/>
      <c r="V35" s="238"/>
      <c r="W35" s="238"/>
    </row>
    <row r="36" spans="2:23" s="3" customFormat="1" ht="18" customHeight="1" x14ac:dyDescent="0.25">
      <c r="B36" s="808" t="str">
        <f>IF('SV Findings'!G22="Not Met", 'SV Findings'!Q22,"")</f>
        <v/>
      </c>
      <c r="C36" s="809"/>
      <c r="D36" s="810" t="str">
        <f>IF('SV Findings'!G22="Not Met", 'SV Findings'!J22,"")</f>
        <v/>
      </c>
      <c r="E36" s="811"/>
      <c r="F36" s="812"/>
      <c r="G36" s="237"/>
      <c r="R36" s="238"/>
      <c r="S36" s="238"/>
      <c r="T36" s="238"/>
      <c r="U36" s="238"/>
      <c r="V36" s="238"/>
      <c r="W36" s="238"/>
    </row>
    <row r="37" spans="2:23" s="3" customFormat="1" ht="18" customHeight="1" x14ac:dyDescent="0.25">
      <c r="B37" s="808" t="str">
        <f>IF('SV Findings'!G23="Not Met", 'SV Findings'!Q23,"")</f>
        <v/>
      </c>
      <c r="C37" s="809"/>
      <c r="D37" s="810" t="str">
        <f>IF('SV Findings'!G23="Not Met", 'SV Findings'!J23,"")</f>
        <v/>
      </c>
      <c r="E37" s="811"/>
      <c r="F37" s="812"/>
      <c r="G37" s="237"/>
      <c r="R37" s="238"/>
      <c r="S37" s="238"/>
      <c r="T37" s="238"/>
      <c r="U37" s="238"/>
      <c r="V37" s="238"/>
      <c r="W37" s="238"/>
    </row>
    <row r="38" spans="2:23" s="3" customFormat="1" ht="18" customHeight="1" x14ac:dyDescent="0.25">
      <c r="B38" s="808" t="str">
        <f>IF('SV Findings'!G24="Not Met", 'SV Findings'!Q24,"")</f>
        <v/>
      </c>
      <c r="C38" s="809"/>
      <c r="D38" s="810" t="str">
        <f>IF('SV Findings'!G24="Not Met", 'SV Findings'!J24,"")</f>
        <v/>
      </c>
      <c r="E38" s="811"/>
      <c r="F38" s="812"/>
      <c r="G38" s="237"/>
      <c r="R38" s="238"/>
      <c r="S38" s="238"/>
      <c r="T38" s="238"/>
      <c r="U38" s="238"/>
      <c r="V38" s="238"/>
      <c r="W38" s="238"/>
    </row>
    <row r="39" spans="2:23" s="3" customFormat="1" ht="18" customHeight="1" x14ac:dyDescent="0.25">
      <c r="B39" s="808" t="str">
        <f>IF('SV Findings'!G25="Not Met", 'SV Findings'!Q25,"")</f>
        <v/>
      </c>
      <c r="C39" s="809"/>
      <c r="D39" s="810" t="str">
        <f>IF('SV Findings'!G25="Not Met", 'SV Findings'!J25,"")</f>
        <v/>
      </c>
      <c r="E39" s="811"/>
      <c r="F39" s="812"/>
      <c r="G39" s="237"/>
      <c r="R39" s="238"/>
      <c r="S39" s="238"/>
      <c r="T39" s="238"/>
      <c r="U39" s="238"/>
      <c r="V39" s="238"/>
      <c r="W39" s="238"/>
    </row>
    <row r="40" spans="2:23" s="3" customFormat="1" ht="18" customHeight="1" x14ac:dyDescent="0.25">
      <c r="B40" s="808" t="str">
        <f>IF('SV Findings'!G27="Not Met", 'SV Findings'!Q27,"")</f>
        <v/>
      </c>
      <c r="C40" s="809"/>
      <c r="D40" s="810" t="str">
        <f>IF('SV Findings'!G27="Not Met", 'SV Findings'!J27,"")</f>
        <v/>
      </c>
      <c r="E40" s="811"/>
      <c r="F40" s="812"/>
      <c r="G40" s="237"/>
      <c r="R40" s="238"/>
      <c r="S40" s="238"/>
      <c r="T40" s="238"/>
      <c r="U40" s="238"/>
      <c r="V40" s="238"/>
      <c r="W40" s="238"/>
    </row>
    <row r="41" spans="2:23" s="3" customFormat="1" ht="18" customHeight="1" x14ac:dyDescent="0.25">
      <c r="B41" s="808" t="str">
        <f>IF('SV Findings'!G28="Not Met", 'SV Findings'!Q28,"")</f>
        <v/>
      </c>
      <c r="C41" s="809"/>
      <c r="D41" s="810" t="str">
        <f>IF('SV Findings'!G28="Not Met", 'SV Findings'!J28,"")</f>
        <v/>
      </c>
      <c r="E41" s="811"/>
      <c r="F41" s="812"/>
      <c r="G41" s="237"/>
      <c r="Q41" s="238"/>
      <c r="R41" s="238"/>
      <c r="S41" s="238"/>
      <c r="T41" s="238"/>
      <c r="U41" s="238"/>
      <c r="V41" s="238"/>
      <c r="W41" s="238"/>
    </row>
    <row r="42" spans="2:23" s="3" customFormat="1" ht="18" customHeight="1" x14ac:dyDescent="0.25">
      <c r="B42" s="808" t="str">
        <f>IF('SV Findings'!G29="Not Met", 'SV Findings'!Q29,"")</f>
        <v/>
      </c>
      <c r="C42" s="809"/>
      <c r="D42" s="810" t="str">
        <f>IF('SV Findings'!G29="Not Met", 'SV Findings'!J29,"")</f>
        <v/>
      </c>
      <c r="E42" s="811"/>
      <c r="F42" s="812"/>
      <c r="G42" s="237"/>
      <c r="Q42" s="238"/>
      <c r="R42" s="238"/>
      <c r="S42" s="238"/>
      <c r="T42" s="238"/>
      <c r="U42" s="238"/>
      <c r="V42" s="238"/>
      <c r="W42" s="238"/>
    </row>
    <row r="43" spans="2:23" s="3" customFormat="1" ht="18" customHeight="1" x14ac:dyDescent="0.25">
      <c r="B43" s="808" t="str">
        <f>IF('SV Findings'!G31="Not Met", 'SV Findings'!Q31,"")</f>
        <v/>
      </c>
      <c r="C43" s="809"/>
      <c r="D43" s="810" t="str">
        <f>IF('SV Findings'!G31="Not Met", 'SV Findings'!J31,"")</f>
        <v/>
      </c>
      <c r="E43" s="811"/>
      <c r="F43" s="812"/>
      <c r="G43" s="237"/>
      <c r="Q43" s="238"/>
      <c r="R43" s="238"/>
      <c r="S43" s="238"/>
      <c r="T43" s="238"/>
      <c r="U43" s="238"/>
      <c r="V43" s="238"/>
      <c r="W43" s="238"/>
    </row>
    <row r="44" spans="2:23" s="3" customFormat="1" ht="18" customHeight="1" x14ac:dyDescent="0.25">
      <c r="B44" s="808" t="str">
        <f>IF('SV Findings'!G33="Not Met", 'SV Findings'!Q33,"")</f>
        <v/>
      </c>
      <c r="C44" s="809"/>
      <c r="D44" s="810" t="str">
        <f>IF('SV Findings'!G33="Not Met", 'SV Findings'!J33,"")</f>
        <v/>
      </c>
      <c r="E44" s="811"/>
      <c r="F44" s="812"/>
      <c r="G44" s="237"/>
      <c r="Q44" s="238"/>
      <c r="R44" s="238"/>
      <c r="S44" s="238"/>
      <c r="T44" s="238"/>
      <c r="U44" s="238"/>
      <c r="V44" s="238"/>
      <c r="W44" s="238"/>
    </row>
    <row r="45" spans="2:23" s="3" customFormat="1" ht="18" customHeight="1" x14ac:dyDescent="0.25">
      <c r="B45" s="808" t="str">
        <f>IF('SV Findings'!G37="Not Met", 'SV Findings'!Q37,"")</f>
        <v/>
      </c>
      <c r="C45" s="809"/>
      <c r="D45" s="810" t="str">
        <f>IF('SV Findings'!G37="Not Met", 'SV Findings'!J37,"")</f>
        <v/>
      </c>
      <c r="E45" s="811"/>
      <c r="F45" s="812"/>
      <c r="G45" s="237"/>
      <c r="Q45" s="238"/>
      <c r="R45" s="238"/>
      <c r="S45" s="238"/>
      <c r="T45" s="238"/>
      <c r="U45" s="238"/>
      <c r="V45" s="238"/>
      <c r="W45" s="238"/>
    </row>
    <row r="46" spans="2:23" s="3" customFormat="1" ht="18" customHeight="1" x14ac:dyDescent="0.25">
      <c r="B46" s="808" t="str">
        <f>IF('SV Findings'!G38="Not Met", 'SV Findings'!Q38,"")</f>
        <v/>
      </c>
      <c r="C46" s="809"/>
      <c r="D46" s="810" t="str">
        <f>IF('SV Findings'!G38="Not Met", 'SV Findings'!J38,"")</f>
        <v/>
      </c>
      <c r="E46" s="811"/>
      <c r="F46" s="812"/>
      <c r="G46" s="237"/>
      <c r="Q46" s="238"/>
      <c r="R46" s="238"/>
      <c r="S46" s="238"/>
      <c r="T46" s="238"/>
      <c r="U46" s="238"/>
      <c r="V46" s="238"/>
      <c r="W46" s="238"/>
    </row>
    <row r="47" spans="2:23" s="3" customFormat="1" ht="18" customHeight="1" x14ac:dyDescent="0.25">
      <c r="B47" s="808" t="str">
        <f>IF('SV Findings'!G41="Not Met", 'SV Findings'!Q41,"")</f>
        <v/>
      </c>
      <c r="C47" s="809"/>
      <c r="D47" s="810" t="str">
        <f>IF('SV Findings'!G41="Not Met", 'SV Findings'!J41,"")</f>
        <v/>
      </c>
      <c r="E47" s="811"/>
      <c r="F47" s="812"/>
      <c r="G47" s="237"/>
      <c r="Q47" s="238"/>
      <c r="R47" s="238"/>
      <c r="S47" s="238"/>
      <c r="T47" s="238"/>
      <c r="U47" s="238"/>
      <c r="V47" s="238"/>
      <c r="W47" s="238"/>
    </row>
    <row r="48" spans="2:23" s="3" customFormat="1" ht="18" customHeight="1" x14ac:dyDescent="0.25">
      <c r="B48" s="808" t="str">
        <f>IF('SV Findings'!G43="Not Met", 'SV Findings'!Q43,"")</f>
        <v/>
      </c>
      <c r="C48" s="809"/>
      <c r="D48" s="810" t="str">
        <f>IF('SV Findings'!G43="Not Met", 'SV Findings'!J43,"")</f>
        <v/>
      </c>
      <c r="E48" s="811"/>
      <c r="F48" s="812"/>
      <c r="G48" s="237"/>
      <c r="Q48" s="238"/>
      <c r="R48" s="238"/>
      <c r="S48" s="238"/>
      <c r="T48" s="238"/>
      <c r="U48" s="238"/>
      <c r="V48" s="238"/>
      <c r="W48" s="238"/>
    </row>
    <row r="49" spans="2:23" s="3" customFormat="1" ht="18.75" customHeight="1" x14ac:dyDescent="0.25">
      <c r="B49" s="808" t="str">
        <f>IF('SV Findings'!G44="Not Met", 'SV Findings'!Q44,"")</f>
        <v/>
      </c>
      <c r="C49" s="809"/>
      <c r="D49" s="810" t="str">
        <f>IF('SV Findings'!G44="Not Met", 'SV Findings'!J44,"")</f>
        <v/>
      </c>
      <c r="E49" s="811"/>
      <c r="F49" s="812"/>
      <c r="G49" s="237"/>
      <c r="Q49" s="238"/>
      <c r="R49" s="238"/>
      <c r="S49" s="238"/>
      <c r="T49" s="238"/>
      <c r="U49" s="238"/>
      <c r="V49" s="238"/>
      <c r="W49" s="238"/>
    </row>
    <row r="50" spans="2:23" s="3" customFormat="1" ht="18" customHeight="1" x14ac:dyDescent="0.25">
      <c r="B50" s="808" t="str">
        <f>IF('SV Findings'!G45="Not Met", 'SV Findings'!Q45,"")</f>
        <v/>
      </c>
      <c r="C50" s="809"/>
      <c r="D50" s="810" t="str">
        <f>IF('SV Findings'!G45="Not Met", 'SV Findings'!J45,"")</f>
        <v/>
      </c>
      <c r="E50" s="811"/>
      <c r="F50" s="812"/>
      <c r="G50" s="237"/>
      <c r="Q50" s="238"/>
      <c r="R50" s="238"/>
      <c r="S50" s="238"/>
      <c r="T50" s="238"/>
      <c r="U50" s="238"/>
      <c r="V50" s="238"/>
      <c r="W50" s="238"/>
    </row>
    <row r="51" spans="2:23" s="3" customFormat="1" ht="18" customHeight="1" x14ac:dyDescent="0.25">
      <c r="B51" s="808" t="str">
        <f>IF('SV Findings'!G46="Not Met", 'SV Findings'!Q46,"")</f>
        <v/>
      </c>
      <c r="C51" s="809"/>
      <c r="D51" s="810" t="str">
        <f>IF('SV Findings'!G46="Not Met", 'SV Findings'!J46,"")</f>
        <v/>
      </c>
      <c r="E51" s="811"/>
      <c r="F51" s="812"/>
      <c r="G51" s="237"/>
      <c r="Q51" s="238"/>
      <c r="R51" s="238"/>
      <c r="S51" s="238"/>
      <c r="T51" s="238"/>
      <c r="U51" s="238"/>
      <c r="V51" s="238"/>
      <c r="W51" s="238"/>
    </row>
    <row r="52" spans="2:23" s="3" customFormat="1" ht="18" customHeight="1" x14ac:dyDescent="0.25">
      <c r="B52" s="808" t="str">
        <f>IF('SV Findings'!G47="Not Met", 'SV Findings'!Q47,"")</f>
        <v/>
      </c>
      <c r="C52" s="809"/>
      <c r="D52" s="810" t="str">
        <f>IF('SV Findings'!G47="Not Met", 'SV Findings'!J47,"")</f>
        <v/>
      </c>
      <c r="E52" s="811"/>
      <c r="F52" s="812"/>
      <c r="G52" s="237"/>
      <c r="Q52" s="238"/>
      <c r="R52" s="238"/>
      <c r="S52" s="238"/>
      <c r="T52" s="238"/>
      <c r="U52" s="238"/>
      <c r="V52" s="238"/>
      <c r="W52" s="238"/>
    </row>
    <row r="53" spans="2:23" s="3" customFormat="1" ht="18" customHeight="1" x14ac:dyDescent="0.25">
      <c r="B53" s="808" t="str">
        <f>IF('SV Findings'!G48="Not Met", 'SV Findings'!Q48,"")</f>
        <v/>
      </c>
      <c r="C53" s="809"/>
      <c r="D53" s="810" t="str">
        <f>IF('SV Findings'!G48="Not Met", 'SV Findings'!J48,"")</f>
        <v/>
      </c>
      <c r="E53" s="811"/>
      <c r="F53" s="812"/>
      <c r="G53" s="237"/>
      <c r="Q53" s="238"/>
      <c r="R53" s="238"/>
      <c r="S53" s="238"/>
      <c r="T53" s="238"/>
      <c r="U53" s="238"/>
      <c r="V53" s="238"/>
      <c r="W53" s="238"/>
    </row>
    <row r="54" spans="2:23" s="3" customFormat="1" ht="18" customHeight="1" x14ac:dyDescent="0.25">
      <c r="B54" s="808" t="str">
        <f>IF('SV Findings'!G49="Not Met", 'SV Findings'!Q49,"")</f>
        <v/>
      </c>
      <c r="C54" s="809"/>
      <c r="D54" s="810" t="str">
        <f>IF('SV Findings'!G49="Not Met", 'SV Findings'!J49,"")</f>
        <v/>
      </c>
      <c r="E54" s="811"/>
      <c r="F54" s="812"/>
      <c r="G54" s="237"/>
      <c r="Q54" s="238"/>
      <c r="R54" s="238"/>
      <c r="S54" s="238"/>
      <c r="T54" s="238"/>
      <c r="U54" s="238"/>
      <c r="V54" s="238"/>
      <c r="W54" s="238"/>
    </row>
    <row r="55" spans="2:23" s="3" customFormat="1" ht="18" customHeight="1" x14ac:dyDescent="0.25">
      <c r="B55" s="808" t="str">
        <f>IF('SV Findings'!G51="Not Met", 'SV Findings'!Q51,"")</f>
        <v/>
      </c>
      <c r="C55" s="809"/>
      <c r="D55" s="810" t="str">
        <f>IF('SV Findings'!G51="Not Met", 'SV Findings'!J51,"")</f>
        <v/>
      </c>
      <c r="E55" s="811"/>
      <c r="F55" s="812"/>
      <c r="G55" s="237"/>
      <c r="Q55" s="238"/>
      <c r="R55" s="238"/>
      <c r="S55" s="238"/>
      <c r="T55" s="238"/>
      <c r="U55" s="238"/>
      <c r="V55" s="238"/>
      <c r="W55" s="238"/>
    </row>
    <row r="56" spans="2:23" s="3" customFormat="1" ht="18" customHeight="1" x14ac:dyDescent="0.25">
      <c r="B56" s="808" t="str">
        <f>IF('SV Findings'!G53="Not Met", 'SV Findings'!Q53,"")</f>
        <v/>
      </c>
      <c r="C56" s="809"/>
      <c r="D56" s="810" t="str">
        <f>IF('SV Findings'!G53="Not Met", 'SV Findings'!J53,"")</f>
        <v/>
      </c>
      <c r="E56" s="811"/>
      <c r="F56" s="812"/>
      <c r="G56" s="237"/>
      <c r="Q56" s="238"/>
      <c r="R56" s="238"/>
      <c r="S56" s="238"/>
      <c r="T56" s="238"/>
      <c r="U56" s="238"/>
      <c r="V56" s="238"/>
      <c r="W56" s="238"/>
    </row>
    <row r="57" spans="2:23" s="3" customFormat="1" ht="18" customHeight="1" x14ac:dyDescent="0.25">
      <c r="B57" s="808" t="str">
        <f>IF('SV Findings'!G57="Not Met", 'SV Findings'!Q57,"")</f>
        <v/>
      </c>
      <c r="C57" s="809"/>
      <c r="D57" s="810" t="str">
        <f>IF('SV Findings'!G57="Not Met", 'SV Findings'!J57,"")</f>
        <v/>
      </c>
      <c r="E57" s="811"/>
      <c r="F57" s="812"/>
      <c r="G57" s="237"/>
      <c r="Q57" s="238"/>
      <c r="R57" s="238"/>
      <c r="S57" s="238"/>
      <c r="T57" s="238"/>
      <c r="U57" s="238"/>
      <c r="V57" s="238"/>
      <c r="W57" s="238"/>
    </row>
    <row r="58" spans="2:23" s="3" customFormat="1" ht="18" customHeight="1" x14ac:dyDescent="0.25">
      <c r="B58" s="808" t="str">
        <f>IF('SV Findings'!G60="Not Met", 'SV Findings'!Q60,"")</f>
        <v/>
      </c>
      <c r="C58" s="809"/>
      <c r="D58" s="810" t="str">
        <f>IF('SV Findings'!G60="Not Met", 'SV Findings'!J60,"")</f>
        <v/>
      </c>
      <c r="E58" s="811"/>
      <c r="F58" s="812"/>
      <c r="G58" s="237"/>
      <c r="R58" s="238"/>
      <c r="S58" s="238"/>
      <c r="T58" s="238"/>
      <c r="U58" s="238"/>
      <c r="V58" s="238"/>
      <c r="W58" s="238"/>
    </row>
    <row r="59" spans="2:23" s="3" customFormat="1" ht="18" customHeight="1" x14ac:dyDescent="0.25">
      <c r="B59" s="808" t="str">
        <f>IF('SV Findings'!G67="Not Met", 'SV Findings'!Q67,"")</f>
        <v/>
      </c>
      <c r="C59" s="809"/>
      <c r="D59" s="810" t="str">
        <f>IF('SV Findings'!G67="Not Met", 'SV Findings'!J67,"")</f>
        <v/>
      </c>
      <c r="E59" s="811"/>
      <c r="F59" s="812"/>
      <c r="G59" s="237"/>
      <c r="R59" s="238"/>
      <c r="S59" s="238"/>
      <c r="T59" s="238"/>
      <c r="U59" s="238"/>
      <c r="V59" s="238"/>
      <c r="W59" s="238"/>
    </row>
    <row r="60" spans="2:23" s="3" customFormat="1" ht="18" customHeight="1" x14ac:dyDescent="0.25">
      <c r="B60" s="808" t="str">
        <f>IF('SV Findings'!G68="Not Met", 'SV Findings'!Q68,"")</f>
        <v/>
      </c>
      <c r="C60" s="809"/>
      <c r="D60" s="810" t="str">
        <f>IF('SV Findings'!G68="Not Met", 'SV Findings'!J68,"")</f>
        <v/>
      </c>
      <c r="E60" s="811"/>
      <c r="F60" s="812"/>
      <c r="G60" s="237"/>
      <c r="R60" s="238"/>
      <c r="S60" s="238"/>
      <c r="T60" s="238"/>
      <c r="U60" s="238"/>
      <c r="V60" s="238"/>
      <c r="W60" s="238"/>
    </row>
    <row r="61" spans="2:23" s="3" customFormat="1" ht="18" customHeight="1" x14ac:dyDescent="0.25">
      <c r="B61" s="808" t="str">
        <f>IF('SV Findings'!G69="Not Met", 'SV Findings'!Q69,"")</f>
        <v/>
      </c>
      <c r="C61" s="809"/>
      <c r="D61" s="810" t="str">
        <f>IF('SV Findings'!G69="Not Met", 'SV Findings'!J69,"")</f>
        <v/>
      </c>
      <c r="E61" s="811"/>
      <c r="F61" s="812"/>
      <c r="G61" s="237"/>
      <c r="R61" s="238"/>
      <c r="S61" s="238"/>
      <c r="T61" s="238"/>
      <c r="U61" s="238"/>
      <c r="V61" s="238"/>
      <c r="W61" s="238"/>
    </row>
    <row r="62" spans="2:23" s="3" customFormat="1" ht="18" customHeight="1" x14ac:dyDescent="0.25">
      <c r="B62" s="808" t="str">
        <f>IF('SV Findings'!G70="Not Met", 'SV Findings'!Q70,"")</f>
        <v/>
      </c>
      <c r="C62" s="809"/>
      <c r="D62" s="810" t="str">
        <f>IF('SV Findings'!G70="Not Met", 'SV Findings'!J70,"")</f>
        <v/>
      </c>
      <c r="E62" s="811"/>
      <c r="F62" s="812"/>
      <c r="G62" s="237"/>
      <c r="R62" s="238"/>
      <c r="S62" s="238"/>
      <c r="T62" s="238"/>
      <c r="U62" s="238"/>
      <c r="V62" s="238"/>
      <c r="W62" s="238"/>
    </row>
    <row r="63" spans="2:23" s="3" customFormat="1" ht="18" customHeight="1" x14ac:dyDescent="0.25">
      <c r="B63" s="808" t="str">
        <f>IF('SV Findings'!G71="Not Met", 'SV Findings'!Q71,"")</f>
        <v/>
      </c>
      <c r="C63" s="809"/>
      <c r="D63" s="810" t="str">
        <f>IF('SV Findings'!G71="Not Met", 'SV Findings'!J71,"")</f>
        <v/>
      </c>
      <c r="E63" s="811"/>
      <c r="F63" s="812"/>
      <c r="G63" s="237"/>
      <c r="R63" s="238"/>
      <c r="S63" s="238"/>
      <c r="T63" s="238"/>
      <c r="U63" s="238"/>
      <c r="V63" s="238"/>
      <c r="W63" s="238"/>
    </row>
    <row r="64" spans="2:23" s="3" customFormat="1" ht="18" customHeight="1" x14ac:dyDescent="0.25">
      <c r="B64" s="808" t="str">
        <f>IF('SV Findings'!G72="Not Met", 'SV Findings'!Q72,"")</f>
        <v/>
      </c>
      <c r="C64" s="809"/>
      <c r="D64" s="810" t="str">
        <f>IF('SV Findings'!G72="Not Met", 'SV Findings'!J72,"")</f>
        <v/>
      </c>
      <c r="E64" s="811"/>
      <c r="F64" s="812"/>
      <c r="G64" s="237"/>
      <c r="Q64" s="238"/>
      <c r="R64" s="238"/>
      <c r="S64" s="238"/>
      <c r="T64" s="238"/>
      <c r="U64" s="238"/>
      <c r="V64" s="238"/>
      <c r="W64" s="238"/>
    </row>
    <row r="65" spans="2:23" s="3" customFormat="1" ht="18" customHeight="1" x14ac:dyDescent="0.25">
      <c r="B65" s="808" t="str">
        <f>IF('SV Findings'!G73="Not Met", 'SV Findings'!Q73,"")</f>
        <v/>
      </c>
      <c r="C65" s="809"/>
      <c r="D65" s="810" t="str">
        <f>IF('SV Findings'!G73="Not Met", 'SV Findings'!J73,"")</f>
        <v/>
      </c>
      <c r="E65" s="811"/>
      <c r="F65" s="812"/>
      <c r="G65" s="237"/>
      <c r="Q65" s="238"/>
      <c r="R65" s="238"/>
      <c r="S65" s="238"/>
      <c r="T65" s="238"/>
      <c r="U65" s="238"/>
      <c r="V65" s="238"/>
      <c r="W65" s="238"/>
    </row>
    <row r="66" spans="2:23" s="3" customFormat="1" ht="18" customHeight="1" x14ac:dyDescent="0.25">
      <c r="B66" s="808" t="str">
        <f>IF('SV Findings'!G74="Not Met", 'SV Findings'!Q74,"")</f>
        <v/>
      </c>
      <c r="C66" s="809"/>
      <c r="D66" s="810" t="str">
        <f>IF('SV Findings'!G74="Not Met", 'SV Findings'!J74,"")</f>
        <v/>
      </c>
      <c r="E66" s="811"/>
      <c r="F66" s="812"/>
      <c r="G66" s="237"/>
      <c r="Q66" s="238"/>
      <c r="R66" s="238"/>
      <c r="S66" s="238"/>
      <c r="T66" s="238"/>
      <c r="U66" s="238"/>
      <c r="V66" s="238"/>
      <c r="W66" s="238"/>
    </row>
    <row r="67" spans="2:23" s="3" customFormat="1" ht="18" customHeight="1" x14ac:dyDescent="0.25">
      <c r="B67" s="808" t="str">
        <f>IF('SV Findings'!G76="Not Met", 'SV Findings'!Q76,"")</f>
        <v/>
      </c>
      <c r="C67" s="809"/>
      <c r="D67" s="810" t="str">
        <f>IF('SV Findings'!G76="Not Met", 'SV Findings'!J76,"")</f>
        <v/>
      </c>
      <c r="E67" s="811"/>
      <c r="F67" s="812"/>
      <c r="G67" s="237"/>
      <c r="Q67" s="238"/>
      <c r="R67" s="238"/>
      <c r="S67" s="238"/>
      <c r="T67" s="238"/>
      <c r="U67" s="238"/>
      <c r="V67" s="238"/>
      <c r="W67" s="238"/>
    </row>
    <row r="68" spans="2:23" s="3" customFormat="1" ht="18" customHeight="1" x14ac:dyDescent="0.25">
      <c r="B68" s="808" t="str">
        <f>IF('SV Findings'!G85="Not Met", 'SV Findings'!Q85,"")</f>
        <v/>
      </c>
      <c r="C68" s="809"/>
      <c r="D68" s="810" t="str">
        <f>IF('SV Findings'!G85="Not Met", 'SV Findings'!J85,"")</f>
        <v/>
      </c>
      <c r="E68" s="811"/>
      <c r="F68" s="812"/>
      <c r="G68" s="237"/>
      <c r="R68" s="238"/>
      <c r="S68" s="238"/>
      <c r="T68" s="238"/>
      <c r="U68" s="238"/>
      <c r="V68" s="238"/>
      <c r="W68" s="238"/>
    </row>
    <row r="69" spans="2:23" s="3" customFormat="1" ht="18" customHeight="1" x14ac:dyDescent="0.25">
      <c r="B69" s="808" t="str">
        <f>IF('SV Findings'!G89="Not Met", 'SV Findings'!Q89,"")</f>
        <v/>
      </c>
      <c r="C69" s="809"/>
      <c r="D69" s="810" t="str">
        <f>IF('SV Findings'!G89="Not Met", 'SV Findings'!J89,"")</f>
        <v/>
      </c>
      <c r="E69" s="811"/>
      <c r="F69" s="812"/>
      <c r="G69" s="237"/>
      <c r="R69" s="238"/>
      <c r="S69" s="238"/>
      <c r="T69" s="238"/>
      <c r="U69" s="238"/>
      <c r="V69" s="238"/>
      <c r="W69" s="238"/>
    </row>
    <row r="70" spans="2:23" s="3" customFormat="1" ht="18" customHeight="1" x14ac:dyDescent="0.25">
      <c r="B70" s="808" t="str">
        <f>IF('SV Findings'!G92="Not Met", 'SV Findings'!Q92,"")</f>
        <v/>
      </c>
      <c r="C70" s="809"/>
      <c r="D70" s="810" t="str">
        <f>IF('SV Findings'!G92="Not Met", 'SV Findings'!J92,"")</f>
        <v/>
      </c>
      <c r="E70" s="811"/>
      <c r="F70" s="812"/>
      <c r="G70" s="237"/>
      <c r="R70" s="238"/>
      <c r="S70" s="238"/>
      <c r="T70" s="238"/>
      <c r="U70" s="238"/>
      <c r="V70" s="238"/>
      <c r="W70" s="238"/>
    </row>
    <row r="71" spans="2:23" s="3" customFormat="1" ht="18" customHeight="1" x14ac:dyDescent="0.25">
      <c r="B71" s="808" t="str">
        <f>IF('SV Findings'!G95="Not Met", 'SV Findings'!Q95,"")</f>
        <v/>
      </c>
      <c r="C71" s="809"/>
      <c r="D71" s="810" t="str">
        <f>IF('SV Findings'!G95="Not Met", 'SV Findings'!J95,"")</f>
        <v/>
      </c>
      <c r="E71" s="811"/>
      <c r="F71" s="812"/>
      <c r="G71" s="237"/>
      <c r="R71" s="238"/>
      <c r="S71" s="238"/>
      <c r="T71" s="238"/>
      <c r="U71" s="238"/>
      <c r="V71" s="238"/>
      <c r="W71" s="238"/>
    </row>
    <row r="72" spans="2:23" s="3" customFormat="1" ht="18" customHeight="1" x14ac:dyDescent="0.25">
      <c r="B72" s="808" t="str">
        <f>IF('SV Findings'!G96="Not Met", 'SV Findings'!Q96,"")</f>
        <v/>
      </c>
      <c r="C72" s="809"/>
      <c r="D72" s="810" t="str">
        <f>IF('SV Findings'!G96="Not Met", 'SV Findings'!J96,"")</f>
        <v/>
      </c>
      <c r="E72" s="811"/>
      <c r="F72" s="812"/>
      <c r="G72" s="237"/>
      <c r="R72" s="238"/>
      <c r="S72" s="238"/>
      <c r="T72" s="238"/>
      <c r="U72" s="238"/>
      <c r="V72" s="238"/>
      <c r="W72" s="238"/>
    </row>
    <row r="73" spans="2:23" s="3" customFormat="1" ht="18" customHeight="1" x14ac:dyDescent="0.25">
      <c r="B73" s="808" t="str">
        <f>IF('SV Findings'!G98="Not Met", 'SV Findings'!Q98,"")</f>
        <v/>
      </c>
      <c r="C73" s="809"/>
      <c r="D73" s="810" t="str">
        <f>IF('SV Findings'!G98="Not Met", 'SV Findings'!J98,"")</f>
        <v/>
      </c>
      <c r="E73" s="811"/>
      <c r="F73" s="812"/>
      <c r="G73" s="237"/>
      <c r="R73" s="238"/>
      <c r="S73" s="238"/>
      <c r="T73" s="238"/>
      <c r="U73" s="238"/>
      <c r="V73" s="238"/>
      <c r="W73" s="238"/>
    </row>
    <row r="74" spans="2:23" s="3" customFormat="1" ht="18" customHeight="1" x14ac:dyDescent="0.25">
      <c r="B74" s="808" t="str">
        <f>IF('SV Findings'!G101="Not Met", 'SV Findings'!Q101,"")</f>
        <v/>
      </c>
      <c r="C74" s="809"/>
      <c r="D74" s="810" t="str">
        <f>IF('SV Findings'!G101="Not Met", 'SV Findings'!J101,"")</f>
        <v/>
      </c>
      <c r="E74" s="811"/>
      <c r="F74" s="812"/>
      <c r="G74" s="237"/>
      <c r="Q74" s="238"/>
      <c r="R74" s="238"/>
      <c r="S74" s="238"/>
      <c r="T74" s="238"/>
      <c r="U74" s="238"/>
      <c r="V74" s="238"/>
      <c r="W74" s="238"/>
    </row>
    <row r="75" spans="2:23" s="3" customFormat="1" ht="18" customHeight="1" x14ac:dyDescent="0.25">
      <c r="B75" s="808" t="str">
        <f>IF('SV Findings'!G103="Not Met", 'SV Findings'!Q103,"")</f>
        <v/>
      </c>
      <c r="C75" s="809"/>
      <c r="D75" s="810" t="str">
        <f>IF('SV Findings'!G103="Not Met", 'SV Findings'!J103,"")</f>
        <v/>
      </c>
      <c r="E75" s="811"/>
      <c r="F75" s="812"/>
      <c r="G75" s="237"/>
      <c r="Q75" s="238"/>
      <c r="R75" s="238"/>
      <c r="S75" s="238"/>
      <c r="T75" s="238"/>
      <c r="U75" s="238"/>
      <c r="V75" s="238"/>
      <c r="W75" s="238"/>
    </row>
    <row r="76" spans="2:23" s="3" customFormat="1" ht="18" customHeight="1" x14ac:dyDescent="0.25">
      <c r="B76" s="808" t="str">
        <f>IF('SV Findings'!G104="Not Met", 'SV Findings'!Q104,"")</f>
        <v/>
      </c>
      <c r="C76" s="809"/>
      <c r="D76" s="810" t="str">
        <f>IF('SV Findings'!G104="Not Met", 'SV Findings'!J104,"")</f>
        <v/>
      </c>
      <c r="E76" s="811"/>
      <c r="F76" s="812"/>
      <c r="G76" s="237"/>
      <c r="Q76" s="238"/>
      <c r="R76" s="238"/>
      <c r="S76" s="238"/>
      <c r="T76" s="238"/>
      <c r="U76" s="238"/>
      <c r="V76" s="238"/>
      <c r="W76" s="238"/>
    </row>
    <row r="77" spans="2:23" s="3" customFormat="1" ht="18" customHeight="1" x14ac:dyDescent="0.25">
      <c r="B77" s="808" t="str">
        <f>IF('SV Findings'!G105="Not Met", 'SV Findings'!Q105,"")</f>
        <v/>
      </c>
      <c r="C77" s="809"/>
      <c r="D77" s="810" t="str">
        <f>IF('SV Findings'!G105="Not Met", 'SV Findings'!J105,"")</f>
        <v/>
      </c>
      <c r="E77" s="811"/>
      <c r="F77" s="812"/>
      <c r="G77" s="237"/>
      <c r="Q77" s="238"/>
      <c r="R77" s="238"/>
      <c r="S77" s="238"/>
      <c r="T77" s="238"/>
      <c r="U77" s="238"/>
      <c r="V77" s="238"/>
      <c r="W77" s="238"/>
    </row>
    <row r="78" spans="2:23" s="3" customFormat="1" ht="18" customHeight="1" x14ac:dyDescent="0.25">
      <c r="B78" s="808" t="str">
        <f>IF('SV Findings'!G106="Not Met", 'SV Findings'!Q106,"")</f>
        <v/>
      </c>
      <c r="C78" s="809"/>
      <c r="D78" s="810" t="str">
        <f>IF('SV Findings'!G106="Not Met", 'SV Findings'!J106,"")</f>
        <v/>
      </c>
      <c r="E78" s="811"/>
      <c r="F78" s="812"/>
      <c r="G78" s="237"/>
      <c r="Q78" s="238"/>
      <c r="R78" s="238"/>
      <c r="S78" s="238"/>
      <c r="T78" s="238"/>
      <c r="U78" s="238"/>
      <c r="V78" s="238"/>
      <c r="W78" s="238"/>
    </row>
    <row r="79" spans="2:23" s="3" customFormat="1" ht="18" customHeight="1" x14ac:dyDescent="0.25">
      <c r="B79" s="808" t="str">
        <f>IF('SV Findings'!G107="Not Met", 'SV Findings'!Q107,"")</f>
        <v/>
      </c>
      <c r="C79" s="809"/>
      <c r="D79" s="810" t="str">
        <f>IF('SV Findings'!G107="Not Met", 'SV Findings'!J107,"")</f>
        <v/>
      </c>
      <c r="E79" s="811"/>
      <c r="F79" s="812"/>
      <c r="G79" s="237"/>
      <c r="Q79" s="238"/>
      <c r="R79" s="238"/>
      <c r="S79" s="238"/>
      <c r="T79" s="238"/>
      <c r="U79" s="238"/>
      <c r="V79" s="238"/>
      <c r="W79" s="238"/>
    </row>
    <row r="80" spans="2:23" s="3" customFormat="1" ht="18" customHeight="1" x14ac:dyDescent="0.25">
      <c r="B80" s="808" t="str">
        <f>IF('SV Findings'!G108="Not Met", 'SV Findings'!Q108,"")</f>
        <v/>
      </c>
      <c r="C80" s="809"/>
      <c r="D80" s="810" t="str">
        <f>IF('SV Findings'!G108="Not Met", 'SV Findings'!J108,"")</f>
        <v/>
      </c>
      <c r="E80" s="811"/>
      <c r="F80" s="812"/>
      <c r="G80" s="237"/>
      <c r="Q80" s="238"/>
      <c r="R80" s="238"/>
      <c r="S80" s="238"/>
      <c r="T80" s="238"/>
      <c r="U80" s="238"/>
      <c r="V80" s="238"/>
      <c r="W80" s="238"/>
    </row>
    <row r="81" spans="2:23" s="3" customFormat="1" ht="18" customHeight="1" x14ac:dyDescent="0.25">
      <c r="B81" s="808" t="str">
        <f>IF('SV Findings'!G111="Not Met", 'SV Findings'!Q111,"")</f>
        <v/>
      </c>
      <c r="C81" s="809"/>
      <c r="D81" s="810" t="str">
        <f>IF('SV Findings'!G111="Not Met", 'SV Findings'!J111,"")</f>
        <v/>
      </c>
      <c r="E81" s="811"/>
      <c r="F81" s="812"/>
      <c r="G81" s="237"/>
      <c r="Q81" s="238"/>
      <c r="R81" s="238"/>
      <c r="S81" s="238"/>
      <c r="T81" s="238"/>
      <c r="U81" s="238"/>
      <c r="V81" s="238"/>
      <c r="W81" s="238"/>
    </row>
    <row r="82" spans="2:23" s="3" customFormat="1" ht="18" customHeight="1" x14ac:dyDescent="0.25">
      <c r="B82" s="808" t="str">
        <f>IF('SV Findings'!G113="Not Met", 'SV Findings'!Q113,"")</f>
        <v/>
      </c>
      <c r="C82" s="809"/>
      <c r="D82" s="810" t="str">
        <f>IF('SV Findings'!G113="Not Met", 'SV Findings'!J113,"")</f>
        <v/>
      </c>
      <c r="E82" s="811"/>
      <c r="F82" s="812"/>
      <c r="G82" s="237"/>
      <c r="Q82" s="238"/>
      <c r="R82" s="238"/>
      <c r="S82" s="238"/>
      <c r="T82" s="238"/>
      <c r="U82" s="238"/>
      <c r="V82" s="238"/>
      <c r="W82" s="238"/>
    </row>
    <row r="83" spans="2:23" s="3" customFormat="1" ht="18" customHeight="1" x14ac:dyDescent="0.25">
      <c r="B83" s="808" t="str">
        <f>IF('SV Findings'!G115="Not Met", 'SV Findings'!Q115,"")</f>
        <v/>
      </c>
      <c r="C83" s="809"/>
      <c r="D83" s="810" t="str">
        <f>IF('SV Findings'!G115="Not Met", 'SV Findings'!J115,"")</f>
        <v/>
      </c>
      <c r="E83" s="811"/>
      <c r="F83" s="812"/>
      <c r="G83" s="237"/>
      <c r="Q83" s="238"/>
      <c r="R83" s="238"/>
      <c r="S83" s="238"/>
      <c r="T83" s="238"/>
      <c r="U83" s="238"/>
      <c r="V83" s="238"/>
      <c r="W83" s="238"/>
    </row>
    <row r="84" spans="2:23" s="3" customFormat="1" ht="18" customHeight="1" x14ac:dyDescent="0.25">
      <c r="B84" s="808" t="str">
        <f>IF('SV Findings'!G116="Not Met", 'SV Findings'!Q116,"")</f>
        <v/>
      </c>
      <c r="C84" s="809"/>
      <c r="D84" s="810" t="str">
        <f>IF('SV Findings'!G116="Not Met", 'SV Findings'!J116,"")</f>
        <v/>
      </c>
      <c r="E84" s="811"/>
      <c r="F84" s="812"/>
      <c r="G84" s="237"/>
      <c r="Q84" s="238"/>
      <c r="R84" s="238"/>
      <c r="S84" s="238"/>
      <c r="T84" s="238"/>
      <c r="U84" s="238"/>
      <c r="V84" s="238"/>
      <c r="W84" s="238"/>
    </row>
    <row r="85" spans="2:23" s="3" customFormat="1" ht="18" customHeight="1" x14ac:dyDescent="0.25">
      <c r="B85" s="808" t="str">
        <f>IF('SV Findings'!G117="Not Met", 'SV Findings'!Q117,"")</f>
        <v/>
      </c>
      <c r="C85" s="809"/>
      <c r="D85" s="810" t="str">
        <f>IF('SV Findings'!G117="Not Met", 'SV Findings'!J117,"")</f>
        <v/>
      </c>
      <c r="E85" s="811"/>
      <c r="F85" s="812"/>
      <c r="G85" s="237"/>
      <c r="Q85" s="238"/>
      <c r="R85" s="238"/>
      <c r="S85" s="238"/>
      <c r="T85" s="238"/>
      <c r="U85" s="238"/>
      <c r="V85" s="238"/>
      <c r="W85" s="238"/>
    </row>
    <row r="86" spans="2:23" s="3" customFormat="1" ht="18" customHeight="1" x14ac:dyDescent="0.25">
      <c r="B86" s="808" t="str">
        <f>IF('SV Findings'!G119="Not Met", 'SV Findings'!Q119,"")</f>
        <v/>
      </c>
      <c r="C86" s="809"/>
      <c r="D86" s="810" t="str">
        <f>IF('SV Findings'!G119="Not Met", 'SV Findings'!J119,"")</f>
        <v/>
      </c>
      <c r="E86" s="811"/>
      <c r="F86" s="812"/>
      <c r="G86" s="237"/>
      <c r="Q86" s="238"/>
      <c r="R86" s="238"/>
      <c r="S86" s="238"/>
      <c r="T86" s="238"/>
      <c r="U86" s="238"/>
      <c r="V86" s="238"/>
      <c r="W86" s="238"/>
    </row>
    <row r="87" spans="2:23" s="3" customFormat="1" ht="18.75" customHeight="1" x14ac:dyDescent="0.25">
      <c r="B87" s="808" t="str">
        <f>IF('SV Findings'!G120="Not Met", 'SV Findings'!Q120,"")</f>
        <v/>
      </c>
      <c r="C87" s="809"/>
      <c r="D87" s="810" t="str">
        <f>IF('SV Findings'!G120="Not Met", 'SV Findings'!J120,"")</f>
        <v/>
      </c>
      <c r="E87" s="811"/>
      <c r="F87" s="812"/>
      <c r="G87" s="237"/>
      <c r="Q87" s="238"/>
      <c r="R87" s="238"/>
      <c r="S87" s="238"/>
      <c r="T87" s="238"/>
      <c r="U87" s="238"/>
      <c r="V87" s="238"/>
      <c r="W87" s="238"/>
    </row>
    <row r="88" spans="2:23" s="3" customFormat="1" ht="18" customHeight="1" x14ac:dyDescent="0.25">
      <c r="B88" s="808" t="str">
        <f>IF('SV Findings'!G123="Not Met", 'SV Findings'!Q123,"")</f>
        <v/>
      </c>
      <c r="C88" s="809"/>
      <c r="D88" s="810" t="str">
        <f>IF('SV Findings'!G123="Not Met", 'SV Findings'!J123,"")</f>
        <v/>
      </c>
      <c r="E88" s="811"/>
      <c r="F88" s="812"/>
      <c r="G88" s="237"/>
      <c r="Q88" s="238"/>
      <c r="R88" s="238"/>
      <c r="S88" s="238"/>
      <c r="T88" s="238"/>
      <c r="U88" s="238"/>
      <c r="V88" s="238"/>
      <c r="W88" s="238"/>
    </row>
    <row r="89" spans="2:23" s="3" customFormat="1" ht="18" customHeight="1" x14ac:dyDescent="0.25">
      <c r="B89" s="808" t="str">
        <f>IF('SV Findings'!G125="Not Met", 'SV Findings'!Q125,"")</f>
        <v/>
      </c>
      <c r="C89" s="809"/>
      <c r="D89" s="810" t="str">
        <f>IF('SV Findings'!G125="Not Met", 'SV Findings'!J125,"")</f>
        <v/>
      </c>
      <c r="E89" s="811"/>
      <c r="F89" s="812"/>
      <c r="G89" s="237"/>
      <c r="Q89" s="238"/>
      <c r="R89" s="238"/>
      <c r="S89" s="238"/>
      <c r="T89" s="238"/>
      <c r="U89" s="238"/>
      <c r="V89" s="238"/>
      <c r="W89" s="238"/>
    </row>
    <row r="90" spans="2:23" s="3" customFormat="1" ht="18" customHeight="1" x14ac:dyDescent="0.25">
      <c r="B90" s="808" t="str">
        <f>IF('SV Findings'!G126="Not Met", 'SV Findings'!Q126,"")</f>
        <v/>
      </c>
      <c r="C90" s="809"/>
      <c r="D90" s="810" t="str">
        <f>IF('SV Findings'!G126="Not Met", 'SV Findings'!J126,"")</f>
        <v/>
      </c>
      <c r="E90" s="811"/>
      <c r="F90" s="812"/>
      <c r="G90" s="237"/>
      <c r="Q90" s="238"/>
      <c r="R90" s="238"/>
      <c r="S90" s="238"/>
      <c r="T90" s="238"/>
      <c r="U90" s="238"/>
      <c r="V90" s="238"/>
      <c r="W90" s="238"/>
    </row>
    <row r="91" spans="2:23" s="3" customFormat="1" ht="18" customHeight="1" x14ac:dyDescent="0.25">
      <c r="B91" s="808" t="str">
        <f>IF('SV Findings'!G127="Not Met", 'SV Findings'!Q127,"")</f>
        <v/>
      </c>
      <c r="C91" s="809"/>
      <c r="D91" s="810" t="str">
        <f>IF('SV Findings'!G127="Not Met", 'SV Findings'!J127,"")</f>
        <v/>
      </c>
      <c r="E91" s="811"/>
      <c r="F91" s="812"/>
      <c r="G91" s="237"/>
      <c r="Q91" s="238"/>
      <c r="R91" s="238"/>
      <c r="S91" s="238"/>
      <c r="T91" s="238"/>
      <c r="U91" s="238"/>
      <c r="V91" s="238"/>
      <c r="W91" s="238"/>
    </row>
    <row r="92" spans="2:23" s="3" customFormat="1" ht="18" customHeight="1" x14ac:dyDescent="0.25">
      <c r="B92" s="808" t="str">
        <f>IF('SV Findings'!G128="Not Met", 'SV Findings'!Q128,"")</f>
        <v/>
      </c>
      <c r="C92" s="809"/>
      <c r="D92" s="810" t="str">
        <f>IF('SV Findings'!G128="Not Met", 'SV Findings'!J128,"")</f>
        <v/>
      </c>
      <c r="E92" s="811"/>
      <c r="F92" s="812"/>
      <c r="G92" s="237"/>
      <c r="Q92" s="238"/>
      <c r="R92" s="238"/>
      <c r="S92" s="238"/>
      <c r="T92" s="238"/>
      <c r="U92" s="238"/>
      <c r="V92" s="238"/>
      <c r="W92" s="238"/>
    </row>
    <row r="93" spans="2:23" s="3" customFormat="1" ht="18" customHeight="1" x14ac:dyDescent="0.25">
      <c r="B93" s="808" t="str">
        <f>IF('SV Findings'!G132="Not Met", 'SV Findings'!Q132,"")</f>
        <v/>
      </c>
      <c r="C93" s="809"/>
      <c r="D93" s="810" t="str">
        <f>IF('SV Findings'!G132="Not Met", 'SV Findings'!J132,"")</f>
        <v/>
      </c>
      <c r="E93" s="811"/>
      <c r="F93" s="812"/>
      <c r="G93" s="237"/>
      <c r="Q93" s="238"/>
      <c r="R93" s="238"/>
      <c r="S93" s="238"/>
      <c r="T93" s="238"/>
      <c r="U93" s="238"/>
      <c r="V93" s="238"/>
      <c r="W93" s="238"/>
    </row>
    <row r="94" spans="2:23" s="3" customFormat="1" ht="18" customHeight="1" x14ac:dyDescent="0.25">
      <c r="B94" s="808" t="str">
        <f>IF('SV Findings'!G135="Not Met", 'SV Findings'!Q135,"")</f>
        <v/>
      </c>
      <c r="C94" s="809"/>
      <c r="D94" s="810" t="str">
        <f>IF('SV Findings'!G135="Not Met", 'SV Findings'!J135,"")</f>
        <v/>
      </c>
      <c r="E94" s="811"/>
      <c r="F94" s="812"/>
      <c r="G94" s="237"/>
      <c r="Q94" s="238"/>
      <c r="R94" s="238"/>
      <c r="S94" s="238"/>
      <c r="T94" s="238"/>
      <c r="U94" s="238"/>
      <c r="V94" s="238"/>
      <c r="W94" s="238"/>
    </row>
    <row r="95" spans="2:23" s="3" customFormat="1" ht="18" customHeight="1" x14ac:dyDescent="0.25">
      <c r="B95" s="808" t="str">
        <f>IF('SV Findings'!G136="Not Met", 'SV Findings'!Q136,"")</f>
        <v/>
      </c>
      <c r="C95" s="809"/>
      <c r="D95" s="810" t="str">
        <f>IF('SV Findings'!G136="Not Met", 'SV Findings'!J136,"")</f>
        <v/>
      </c>
      <c r="E95" s="811"/>
      <c r="F95" s="812"/>
      <c r="G95" s="237"/>
      <c r="Q95" s="238"/>
      <c r="R95" s="238"/>
      <c r="S95" s="238"/>
      <c r="T95" s="238"/>
      <c r="U95" s="238"/>
      <c r="V95" s="238"/>
      <c r="W95" s="238"/>
    </row>
    <row r="96" spans="2:23" s="3" customFormat="1" ht="18" customHeight="1" x14ac:dyDescent="0.25">
      <c r="B96" s="808" t="str">
        <f>IF('SV Findings'!G137="Not Met", 'SV Findings'!Q137,"")</f>
        <v/>
      </c>
      <c r="C96" s="809"/>
      <c r="D96" s="810" t="str">
        <f>IF('SV Findings'!G137="Not Met", 'SV Findings'!J137,"")</f>
        <v/>
      </c>
      <c r="E96" s="811"/>
      <c r="F96" s="812"/>
      <c r="G96" s="237"/>
      <c r="Q96" s="238"/>
      <c r="R96" s="238"/>
      <c r="S96" s="238"/>
      <c r="T96" s="238"/>
      <c r="U96" s="238"/>
      <c r="V96" s="238"/>
      <c r="W96" s="238"/>
    </row>
    <row r="97" spans="2:23" s="3" customFormat="1" ht="18" customHeight="1" x14ac:dyDescent="0.25">
      <c r="B97" s="808" t="str">
        <f>IF('SV Findings'!G138="Not Met", 'SV Findings'!Q138,"")</f>
        <v/>
      </c>
      <c r="C97" s="809"/>
      <c r="D97" s="810" t="str">
        <f>IF('SV Findings'!G138="Not Met", 'SV Findings'!J138,"")</f>
        <v/>
      </c>
      <c r="E97" s="811"/>
      <c r="F97" s="812"/>
      <c r="G97" s="237"/>
      <c r="Q97" s="238"/>
      <c r="R97" s="238"/>
      <c r="S97" s="238"/>
      <c r="T97" s="238"/>
      <c r="U97" s="238"/>
      <c r="V97" s="238"/>
      <c r="W97" s="238"/>
    </row>
    <row r="98" spans="2:23" s="3" customFormat="1" ht="18.75" customHeight="1" x14ac:dyDescent="0.25">
      <c r="B98" s="808" t="str">
        <f>IF('SV Findings'!G142="Not Met", 'SV Findings'!Q142,"")</f>
        <v/>
      </c>
      <c r="C98" s="809"/>
      <c r="D98" s="810" t="str">
        <f>IF('SV Findings'!G142="Not Met", 'SV Findings'!J142,"")</f>
        <v/>
      </c>
      <c r="E98" s="811"/>
      <c r="F98" s="812"/>
      <c r="G98" s="237"/>
      <c r="Q98" s="238"/>
      <c r="R98" s="238"/>
      <c r="S98" s="238"/>
      <c r="T98" s="238"/>
      <c r="U98" s="238"/>
      <c r="V98" s="238"/>
      <c r="W98" s="238"/>
    </row>
    <row r="99" spans="2:23" s="3" customFormat="1" ht="18" customHeight="1" x14ac:dyDescent="0.25">
      <c r="B99" s="808" t="str">
        <f>IF('SV Findings'!G145="Not Met", 'SV Findings'!Q145,"")</f>
        <v/>
      </c>
      <c r="C99" s="809"/>
      <c r="D99" s="810" t="str">
        <f>IF('SV Findings'!G145="Not Met", 'SV Findings'!J145,"")</f>
        <v/>
      </c>
      <c r="E99" s="811"/>
      <c r="F99" s="812"/>
      <c r="G99" s="237"/>
      <c r="Q99" s="238"/>
      <c r="R99" s="238"/>
      <c r="S99" s="238"/>
      <c r="T99" s="238"/>
      <c r="U99" s="238"/>
      <c r="V99" s="238"/>
      <c r="W99" s="238"/>
    </row>
    <row r="100" spans="2:23" s="3" customFormat="1" ht="18" customHeight="1" x14ac:dyDescent="0.25">
      <c r="B100" s="808" t="str">
        <f>IF('SV Findings'!G146="Not Met", 'SV Findings'!Q146,"")</f>
        <v/>
      </c>
      <c r="C100" s="809"/>
      <c r="D100" s="810" t="str">
        <f>IF('SV Findings'!G146="Not Met", 'SV Findings'!J146,"")</f>
        <v/>
      </c>
      <c r="E100" s="811"/>
      <c r="F100" s="812"/>
      <c r="G100" s="237"/>
      <c r="Q100" s="238"/>
      <c r="R100" s="238"/>
      <c r="S100" s="238"/>
      <c r="T100" s="238"/>
      <c r="U100" s="238"/>
      <c r="V100" s="238"/>
      <c r="W100" s="238"/>
    </row>
    <row r="101" spans="2:23" s="3" customFormat="1" ht="18" customHeight="1" x14ac:dyDescent="0.25">
      <c r="B101" s="808" t="str">
        <f>IF('SV Findings'!G147="Not Met", 'SV Findings'!Q147,"")</f>
        <v/>
      </c>
      <c r="C101" s="809"/>
      <c r="D101" s="810" t="str">
        <f>IF('SV Findings'!G147="Not Met", 'SV Findings'!J147,"")</f>
        <v/>
      </c>
      <c r="E101" s="811"/>
      <c r="F101" s="812"/>
      <c r="G101" s="237"/>
      <c r="Q101" s="238"/>
      <c r="R101" s="238"/>
      <c r="S101" s="238"/>
      <c r="T101" s="238"/>
      <c r="U101" s="238"/>
      <c r="V101" s="238"/>
      <c r="W101" s="238"/>
    </row>
    <row r="102" spans="2:23" s="3" customFormat="1" ht="18" customHeight="1" x14ac:dyDescent="0.25">
      <c r="B102" s="808" t="str">
        <f>IF('SV Findings'!G148="Not Met", 'SV Findings'!Q148,"")</f>
        <v/>
      </c>
      <c r="C102" s="809"/>
      <c r="D102" s="810" t="str">
        <f>IF('SV Findings'!G148="Not Met", 'SV Findings'!J148,"")</f>
        <v/>
      </c>
      <c r="E102" s="811"/>
      <c r="F102" s="812"/>
      <c r="G102" s="237"/>
      <c r="Q102" s="238"/>
      <c r="R102" s="238"/>
      <c r="S102" s="238"/>
      <c r="T102" s="238"/>
      <c r="U102" s="238"/>
      <c r="V102" s="238"/>
      <c r="W102" s="238"/>
    </row>
    <row r="103" spans="2:23" s="3" customFormat="1" ht="18" customHeight="1" x14ac:dyDescent="0.25">
      <c r="B103" s="808" t="str">
        <f>IF('SV Findings'!G151="Not Met", 'SV Findings'!Q151,"")</f>
        <v/>
      </c>
      <c r="C103" s="809"/>
      <c r="D103" s="810" t="str">
        <f>IF('SV Findings'!G151="Not Met", 'SV Findings'!J151,"")</f>
        <v/>
      </c>
      <c r="E103" s="811"/>
      <c r="F103" s="812"/>
      <c r="G103" s="237"/>
      <c r="Q103" s="238"/>
      <c r="R103" s="238"/>
      <c r="S103" s="238"/>
      <c r="T103" s="238"/>
      <c r="U103" s="238"/>
      <c r="V103" s="238"/>
      <c r="W103" s="238"/>
    </row>
    <row r="104" spans="2:23" s="3" customFormat="1" ht="18" customHeight="1" x14ac:dyDescent="0.25">
      <c r="B104" s="808" t="str">
        <f>IF('SV Findings'!G155="Not Met", 'SV Findings'!Q155,"")</f>
        <v/>
      </c>
      <c r="C104" s="809"/>
      <c r="D104" s="810" t="str">
        <f>IF('SV Findings'!G155="Not Met", 'SV Findings'!J155,"")</f>
        <v/>
      </c>
      <c r="E104" s="811"/>
      <c r="F104" s="812"/>
      <c r="G104" s="237"/>
      <c r="Q104" s="238"/>
      <c r="R104" s="238"/>
      <c r="S104" s="238"/>
      <c r="T104" s="238"/>
      <c r="U104" s="238"/>
      <c r="V104" s="238"/>
      <c r="W104" s="238"/>
    </row>
    <row r="105" spans="2:23" s="3" customFormat="1" ht="18" customHeight="1" x14ac:dyDescent="0.25">
      <c r="B105" s="808" t="str">
        <f>IF('SV Findings'!G157="Not Met", 'SV Findings'!Q157,"")</f>
        <v/>
      </c>
      <c r="C105" s="809"/>
      <c r="D105" s="810" t="str">
        <f>IF('SV Findings'!G157="Not Met", 'SV Findings'!J157,"")</f>
        <v/>
      </c>
      <c r="E105" s="811"/>
      <c r="F105" s="812"/>
      <c r="G105" s="237"/>
      <c r="Q105" s="238"/>
      <c r="R105" s="238"/>
      <c r="S105" s="238"/>
      <c r="T105" s="238"/>
      <c r="U105" s="238"/>
      <c r="V105" s="238"/>
      <c r="W105" s="238"/>
    </row>
    <row r="106" spans="2:23" s="3" customFormat="1" ht="18" customHeight="1" x14ac:dyDescent="0.25">
      <c r="B106" s="808" t="str">
        <f>IF('SV Findings'!G162="Not Met", 'SV Findings'!Q162,"")</f>
        <v/>
      </c>
      <c r="C106" s="809"/>
      <c r="D106" s="810" t="str">
        <f>IF('SV Findings'!G162="Not Met", 'SV Findings'!J162,"")</f>
        <v/>
      </c>
      <c r="E106" s="811"/>
      <c r="F106" s="812"/>
      <c r="G106" s="237"/>
      <c r="Q106" s="238"/>
      <c r="R106" s="238"/>
      <c r="S106" s="238"/>
      <c r="T106" s="238"/>
      <c r="U106" s="238"/>
      <c r="V106" s="238"/>
      <c r="W106" s="238"/>
    </row>
    <row r="107" spans="2:23" s="3" customFormat="1" ht="18" customHeight="1" x14ac:dyDescent="0.25">
      <c r="B107" s="808" t="str">
        <f>IF('SV Findings'!G166="Not Met", 'SV Findings'!Q166,"")</f>
        <v/>
      </c>
      <c r="C107" s="809"/>
      <c r="D107" s="810" t="str">
        <f>IF('SV Findings'!G166="Not Met", 'SV Findings'!J166,"")</f>
        <v/>
      </c>
      <c r="E107" s="811"/>
      <c r="F107" s="812"/>
      <c r="G107" s="237"/>
      <c r="Q107" s="238"/>
      <c r="R107" s="238"/>
      <c r="S107" s="238"/>
      <c r="T107" s="238"/>
      <c r="U107" s="238"/>
      <c r="V107" s="238"/>
      <c r="W107" s="238"/>
    </row>
    <row r="108" spans="2:23" s="3" customFormat="1" ht="18.75" customHeight="1" x14ac:dyDescent="0.25">
      <c r="B108" s="808" t="str">
        <f>IF('SV Findings'!G167="Not Met", 'SV Findings'!Q167,"")</f>
        <v/>
      </c>
      <c r="C108" s="809"/>
      <c r="D108" s="810" t="str">
        <f>IF('SV Findings'!G167="Not Met", 'SV Findings'!J167,"")</f>
        <v/>
      </c>
      <c r="E108" s="811"/>
      <c r="F108" s="812"/>
      <c r="G108" s="237"/>
      <c r="Q108" s="238"/>
      <c r="R108" s="238"/>
      <c r="S108" s="238"/>
      <c r="T108" s="238"/>
      <c r="U108" s="238"/>
      <c r="V108" s="238"/>
      <c r="W108" s="238"/>
    </row>
    <row r="109" spans="2:23" s="3" customFormat="1" ht="18" customHeight="1" x14ac:dyDescent="0.25">
      <c r="B109" s="808" t="str">
        <f>IF('SV Findings'!G168="Not Met", 'SV Findings'!Q168,"")</f>
        <v/>
      </c>
      <c r="C109" s="809"/>
      <c r="D109" s="810" t="str">
        <f>IF('SV Findings'!G168="Not Met", 'SV Findings'!J168,"")</f>
        <v/>
      </c>
      <c r="E109" s="811"/>
      <c r="F109" s="812"/>
      <c r="G109" s="237"/>
      <c r="Q109" s="238"/>
      <c r="R109" s="238"/>
      <c r="S109" s="238"/>
      <c r="T109" s="238"/>
      <c r="U109" s="238"/>
      <c r="V109" s="238"/>
      <c r="W109" s="238"/>
    </row>
    <row r="110" spans="2:23" s="3" customFormat="1" ht="18" customHeight="1" x14ac:dyDescent="0.25">
      <c r="B110" s="808" t="str">
        <f>IF('SV Findings'!G169="Not Met", 'SV Findings'!Q169,"")</f>
        <v/>
      </c>
      <c r="C110" s="809"/>
      <c r="D110" s="810" t="str">
        <f>IF('SV Findings'!G169="Not Met", 'SV Findings'!J169,"")</f>
        <v/>
      </c>
      <c r="E110" s="811"/>
      <c r="F110" s="812"/>
      <c r="G110" s="237"/>
      <c r="Q110" s="238"/>
      <c r="R110" s="238"/>
      <c r="S110" s="238"/>
      <c r="T110" s="238"/>
      <c r="U110" s="238"/>
      <c r="V110" s="238"/>
      <c r="W110" s="238"/>
    </row>
    <row r="111" spans="2:23" s="3" customFormat="1" ht="18" customHeight="1" x14ac:dyDescent="0.25">
      <c r="B111" s="808" t="str">
        <f>IF('SV Findings'!G170="Not Met", 'SV Findings'!Q170,"")</f>
        <v/>
      </c>
      <c r="C111" s="809"/>
      <c r="D111" s="810" t="str">
        <f>IF('SV Findings'!G170="Not Met", 'SV Findings'!J170,"")</f>
        <v/>
      </c>
      <c r="E111" s="811"/>
      <c r="F111" s="812"/>
      <c r="G111" s="237"/>
      <c r="Q111" s="238"/>
      <c r="R111" s="238"/>
      <c r="S111" s="238"/>
      <c r="T111" s="238"/>
      <c r="U111" s="238"/>
      <c r="V111" s="238"/>
      <c r="W111" s="238"/>
    </row>
    <row r="112" spans="2:23" s="3" customFormat="1" ht="18" customHeight="1" x14ac:dyDescent="0.25">
      <c r="B112" s="808" t="str">
        <f>IF('SV Findings'!G172="Not Met", 'SV Findings'!Q172,"")</f>
        <v/>
      </c>
      <c r="C112" s="809"/>
      <c r="D112" s="810" t="str">
        <f>IF('SV Findings'!G172="Not Met", 'SV Findings'!J172,"")</f>
        <v/>
      </c>
      <c r="E112" s="811"/>
      <c r="F112" s="812"/>
      <c r="G112" s="237"/>
      <c r="Q112" s="238"/>
      <c r="R112" s="238"/>
      <c r="S112" s="238"/>
      <c r="T112" s="238"/>
      <c r="U112" s="238"/>
      <c r="V112" s="238"/>
      <c r="W112" s="238"/>
    </row>
    <row r="113" spans="2:23" s="3" customFormat="1" ht="18" customHeight="1" x14ac:dyDescent="0.25">
      <c r="B113" s="808" t="str">
        <f>IF('SV Findings'!G173="Not Met", 'SV Findings'!Q173,"")</f>
        <v/>
      </c>
      <c r="C113" s="809"/>
      <c r="D113" s="810" t="str">
        <f>IF('SV Findings'!G173="Not Met", 'SV Findings'!J173,"")</f>
        <v/>
      </c>
      <c r="E113" s="811"/>
      <c r="F113" s="812"/>
      <c r="G113" s="237"/>
      <c r="Q113" s="238"/>
      <c r="R113" s="238"/>
      <c r="S113" s="238"/>
      <c r="T113" s="238"/>
      <c r="U113" s="238"/>
      <c r="V113" s="238"/>
      <c r="W113" s="238"/>
    </row>
    <row r="114" spans="2:23" s="3" customFormat="1" ht="18" customHeight="1" x14ac:dyDescent="0.25">
      <c r="B114" s="808" t="str">
        <f>IF('SV Findings'!G175="Not Met", 'SV Findings'!Q175,"")</f>
        <v/>
      </c>
      <c r="C114" s="809"/>
      <c r="D114" s="810" t="str">
        <f>IF('SV Findings'!G175="Not Met", 'SV Findings'!J175,"")</f>
        <v/>
      </c>
      <c r="E114" s="811"/>
      <c r="F114" s="812"/>
      <c r="G114" s="237"/>
      <c r="Q114" s="238"/>
      <c r="R114" s="238"/>
      <c r="S114" s="238"/>
      <c r="T114" s="238"/>
      <c r="U114" s="238"/>
      <c r="V114" s="238"/>
      <c r="W114" s="238"/>
    </row>
    <row r="115" spans="2:23" s="3" customFormat="1" ht="18" customHeight="1" x14ac:dyDescent="0.25">
      <c r="B115" s="808" t="str">
        <f>IF('SV Findings'!G176="Not Met", 'SV Findings'!Q176,"")</f>
        <v/>
      </c>
      <c r="C115" s="809"/>
      <c r="D115" s="810" t="str">
        <f>IF('SV Findings'!G176="Not Met", 'SV Findings'!J176,"")</f>
        <v/>
      </c>
      <c r="E115" s="811"/>
      <c r="F115" s="812"/>
      <c r="G115" s="237"/>
      <c r="Q115" s="238"/>
      <c r="R115" s="238"/>
      <c r="S115" s="238"/>
      <c r="T115" s="238"/>
      <c r="U115" s="238"/>
      <c r="V115" s="238"/>
      <c r="W115" s="238"/>
    </row>
    <row r="116" spans="2:23" s="3" customFormat="1" ht="18" customHeight="1" x14ac:dyDescent="0.25">
      <c r="B116" s="808" t="str">
        <f>IF('SV Findings'!G179="Not Met", 'SV Findings'!Q179,"")</f>
        <v/>
      </c>
      <c r="C116" s="809"/>
      <c r="D116" s="810" t="str">
        <f>IF('SV Findings'!G179="Not Met", 'SV Findings'!J179,"")</f>
        <v/>
      </c>
      <c r="E116" s="811"/>
      <c r="F116" s="812"/>
      <c r="G116" s="237"/>
      <c r="Q116" s="238"/>
      <c r="R116" s="238"/>
      <c r="S116" s="238"/>
      <c r="T116" s="238"/>
      <c r="U116" s="238"/>
      <c r="V116" s="238"/>
      <c r="W116" s="238"/>
    </row>
    <row r="117" spans="2:23" s="3" customFormat="1" ht="18" customHeight="1" x14ac:dyDescent="0.25">
      <c r="B117" s="808" t="str">
        <f>IF('SV Findings'!G184="Not Met", 'SV Findings'!Q184,"")</f>
        <v/>
      </c>
      <c r="C117" s="809"/>
      <c r="D117" s="810" t="str">
        <f>IF('SV Findings'!G184="Not Met", 'SV Findings'!J184,"")</f>
        <v/>
      </c>
      <c r="E117" s="811"/>
      <c r="F117" s="812"/>
      <c r="G117" s="237"/>
      <c r="Q117" s="238"/>
      <c r="R117" s="238"/>
      <c r="S117" s="238"/>
      <c r="T117" s="238"/>
      <c r="U117" s="238"/>
      <c r="V117" s="238"/>
      <c r="W117" s="238"/>
    </row>
    <row r="118" spans="2:23" s="3" customFormat="1" ht="18" customHeight="1" x14ac:dyDescent="0.25">
      <c r="B118" s="808" t="str">
        <f>IF('SV Findings'!G189="Not Met", 'SV Findings'!Q189,"")</f>
        <v/>
      </c>
      <c r="C118" s="809"/>
      <c r="D118" s="810" t="str">
        <f>IF('SV Findings'!G189="Not Met", 'SV Findings'!J189,"")</f>
        <v/>
      </c>
      <c r="E118" s="811"/>
      <c r="F118" s="812"/>
      <c r="G118" s="237"/>
      <c r="Q118" s="238"/>
      <c r="R118" s="238"/>
      <c r="S118" s="238"/>
      <c r="T118" s="238"/>
      <c r="U118" s="238"/>
      <c r="V118" s="238"/>
      <c r="W118" s="238"/>
    </row>
    <row r="119" spans="2:23" s="3" customFormat="1" ht="18.75" customHeight="1" x14ac:dyDescent="0.25">
      <c r="B119" s="808" t="str">
        <f>IF('SV Findings'!G195="Not Met", 'SV Findings'!Q195,"")</f>
        <v/>
      </c>
      <c r="C119" s="809"/>
      <c r="D119" s="810" t="str">
        <f>IF('SV Findings'!G195="Not Met", 'SV Findings'!J195,"")</f>
        <v/>
      </c>
      <c r="E119" s="811"/>
      <c r="F119" s="812"/>
      <c r="G119" s="237"/>
      <c r="Q119" s="238"/>
      <c r="R119" s="238"/>
      <c r="S119" s="238"/>
      <c r="T119" s="238"/>
      <c r="U119" s="238"/>
      <c r="V119" s="238"/>
      <c r="W119" s="238"/>
    </row>
    <row r="120" spans="2:23" s="3" customFormat="1" ht="18" customHeight="1" x14ac:dyDescent="0.25">
      <c r="B120" s="808" t="str">
        <f>IF('SV Findings'!G197="Not Met", 'SV Findings'!Q197,"")</f>
        <v/>
      </c>
      <c r="C120" s="809"/>
      <c r="D120" s="810" t="str">
        <f>IF('SV Findings'!G197="Not Met", 'SV Findings'!J197,"")</f>
        <v/>
      </c>
      <c r="E120" s="811"/>
      <c r="F120" s="812"/>
      <c r="G120" s="237"/>
      <c r="Q120" s="238"/>
      <c r="R120" s="238"/>
      <c r="S120" s="238"/>
      <c r="T120" s="238"/>
      <c r="U120" s="238"/>
      <c r="V120" s="238"/>
      <c r="W120" s="238"/>
    </row>
    <row r="121" spans="2:23" s="3" customFormat="1" ht="18" customHeight="1" x14ac:dyDescent="0.25">
      <c r="B121" s="808" t="str">
        <f>IF('SV Findings'!G198="Not Met", 'SV Findings'!Q198,"")</f>
        <v/>
      </c>
      <c r="C121" s="809"/>
      <c r="D121" s="810" t="str">
        <f>IF('SV Findings'!G198="Not Met", 'SV Findings'!J198,"")</f>
        <v/>
      </c>
      <c r="E121" s="811"/>
      <c r="F121" s="812"/>
      <c r="G121" s="237"/>
      <c r="Q121" s="238"/>
      <c r="R121" s="238"/>
      <c r="S121" s="238"/>
      <c r="T121" s="238"/>
      <c r="U121" s="238"/>
      <c r="V121" s="238"/>
      <c r="W121" s="238"/>
    </row>
    <row r="122" spans="2:23" s="3" customFormat="1" ht="18" customHeight="1" x14ac:dyDescent="0.25">
      <c r="B122" s="808" t="str">
        <f>IF('SV Findings'!G199="Not Met", 'SV Findings'!Q199,"")</f>
        <v/>
      </c>
      <c r="C122" s="809"/>
      <c r="D122" s="810" t="str">
        <f>IF('SV Findings'!G199="Not Met", 'SV Findings'!J199,"")</f>
        <v/>
      </c>
      <c r="E122" s="811"/>
      <c r="F122" s="812"/>
      <c r="G122" s="237"/>
      <c r="Q122" s="238"/>
      <c r="R122" s="238"/>
      <c r="S122" s="238"/>
      <c r="T122" s="238"/>
      <c r="U122" s="238"/>
      <c r="V122" s="238"/>
      <c r="W122" s="238"/>
    </row>
    <row r="123" spans="2:23" s="3" customFormat="1" ht="18" customHeight="1" x14ac:dyDescent="0.25">
      <c r="B123" s="808" t="str">
        <f>IF('SV Findings'!G203="Not Met", 'SV Findings'!Q203,"")</f>
        <v/>
      </c>
      <c r="C123" s="809"/>
      <c r="D123" s="810" t="str">
        <f>IF('SV Findings'!G203="Not Met", 'SV Findings'!J203,"")</f>
        <v/>
      </c>
      <c r="E123" s="811"/>
      <c r="F123" s="812"/>
      <c r="G123" s="237"/>
      <c r="Q123" s="238"/>
      <c r="R123" s="238"/>
      <c r="S123" s="238"/>
      <c r="T123" s="238"/>
      <c r="U123" s="238"/>
      <c r="V123" s="238"/>
      <c r="W123" s="238"/>
    </row>
    <row r="124" spans="2:23" s="3" customFormat="1" ht="18" customHeight="1" x14ac:dyDescent="0.25">
      <c r="B124" s="808" t="str">
        <f>IF('SV Findings'!G207="Not Met", 'SV Findings'!Q207,"")</f>
        <v/>
      </c>
      <c r="C124" s="809"/>
      <c r="D124" s="810" t="str">
        <f>IF('SV Findings'!G207="Not Met", 'SV Findings'!J207,"")</f>
        <v/>
      </c>
      <c r="E124" s="811"/>
      <c r="F124" s="812"/>
      <c r="G124" s="237"/>
      <c r="Q124" s="238"/>
      <c r="R124" s="238"/>
      <c r="S124" s="238"/>
      <c r="T124" s="238"/>
      <c r="U124" s="238"/>
      <c r="V124" s="238"/>
      <c r="W124" s="238"/>
    </row>
    <row r="125" spans="2:23" s="3" customFormat="1" ht="18" customHeight="1" x14ac:dyDescent="0.25">
      <c r="B125" s="808" t="str">
        <f>IF('SV Findings'!G212="Not Met", 'SV Findings'!Q212,"")</f>
        <v/>
      </c>
      <c r="C125" s="809"/>
      <c r="D125" s="810" t="str">
        <f>IF('SV Findings'!G212="Not Met", 'SV Findings'!J212,"")</f>
        <v/>
      </c>
      <c r="E125" s="811"/>
      <c r="F125" s="812"/>
      <c r="G125" s="237"/>
      <c r="Q125" s="238"/>
      <c r="R125" s="238"/>
      <c r="S125" s="238"/>
      <c r="T125" s="238"/>
      <c r="U125" s="238"/>
      <c r="V125" s="238"/>
      <c r="W125" s="238"/>
    </row>
    <row r="126" spans="2:23" s="3" customFormat="1" ht="18" customHeight="1" x14ac:dyDescent="0.25">
      <c r="B126" s="808" t="str">
        <f>IF('SV Findings'!G214="Not Met", 'SV Findings'!Q214,"")</f>
        <v/>
      </c>
      <c r="C126" s="809"/>
      <c r="D126" s="810" t="str">
        <f>IF('SV Findings'!G214="Not Met", 'SV Findings'!J214,"")</f>
        <v/>
      </c>
      <c r="E126" s="811"/>
      <c r="F126" s="812"/>
      <c r="G126" s="237"/>
      <c r="Q126" s="238"/>
      <c r="R126" s="238"/>
      <c r="S126" s="238"/>
      <c r="T126" s="238"/>
      <c r="U126" s="238"/>
      <c r="V126" s="238"/>
      <c r="W126" s="238"/>
    </row>
    <row r="127" spans="2:23" s="3" customFormat="1" ht="18" customHeight="1" x14ac:dyDescent="0.25">
      <c r="B127" s="808" t="str">
        <f>IF('SV Findings'!G217="Not Met", 'SV Findings'!Q217,"")</f>
        <v/>
      </c>
      <c r="C127" s="809"/>
      <c r="D127" s="810" t="str">
        <f>IF('SV Findings'!G217="Not Met", 'SV Findings'!J217,"")</f>
        <v/>
      </c>
      <c r="E127" s="811"/>
      <c r="F127" s="812"/>
      <c r="G127" s="237"/>
      <c r="Q127" s="238"/>
      <c r="R127" s="238"/>
      <c r="S127" s="238"/>
      <c r="T127" s="238"/>
      <c r="U127" s="238"/>
      <c r="V127" s="238"/>
      <c r="W127" s="238"/>
    </row>
    <row r="128" spans="2:23" s="3" customFormat="1" ht="18" customHeight="1" x14ac:dyDescent="0.25">
      <c r="B128" s="808" t="str">
        <f>IF('SV Findings'!G219="Not Met", 'SV Findings'!Q219,"")</f>
        <v/>
      </c>
      <c r="C128" s="809"/>
      <c r="D128" s="810" t="str">
        <f>IF('SV Findings'!G219="Not Met", 'SV Findings'!J219,"")</f>
        <v/>
      </c>
      <c r="E128" s="811"/>
      <c r="F128" s="812"/>
      <c r="G128" s="237"/>
      <c r="Q128" s="238"/>
      <c r="R128" s="238"/>
      <c r="S128" s="238"/>
      <c r="T128" s="238"/>
      <c r="U128" s="238"/>
      <c r="V128" s="238"/>
      <c r="W128" s="238"/>
    </row>
    <row r="129" spans="2:23" s="3" customFormat="1" ht="18" customHeight="1" x14ac:dyDescent="0.25">
      <c r="B129" s="808" t="str">
        <f>IF('SV Findings'!G220="Not Met", 'SV Findings'!Q220,"")</f>
        <v/>
      </c>
      <c r="C129" s="809"/>
      <c r="D129" s="810" t="str">
        <f>IF('SV Findings'!G220="Not Met", 'SV Findings'!J220,"")</f>
        <v/>
      </c>
      <c r="E129" s="811"/>
      <c r="F129" s="812"/>
      <c r="G129" s="237"/>
      <c r="R129" s="238"/>
      <c r="S129" s="238"/>
      <c r="T129" s="238"/>
      <c r="U129" s="238"/>
      <c r="V129" s="238"/>
      <c r="W129" s="238"/>
    </row>
    <row r="130" spans="2:23" s="3" customFormat="1" ht="18" customHeight="1" x14ac:dyDescent="0.25">
      <c r="B130" s="808" t="str">
        <f>IF('SV Findings'!G223="Not Met", 'SV Findings'!Q223,"")</f>
        <v/>
      </c>
      <c r="C130" s="809"/>
      <c r="D130" s="810" t="str">
        <f>IF('SV Findings'!G223="Not Met", 'SV Findings'!J223,"")</f>
        <v/>
      </c>
      <c r="E130" s="811"/>
      <c r="F130" s="812"/>
      <c r="G130" s="237"/>
      <c r="R130" s="238"/>
      <c r="S130" s="238"/>
      <c r="T130" s="238"/>
      <c r="U130" s="238"/>
      <c r="V130" s="238"/>
      <c r="W130" s="238"/>
    </row>
    <row r="131" spans="2:23" s="3" customFormat="1" ht="18" customHeight="1" x14ac:dyDescent="0.25">
      <c r="B131" s="808" t="str">
        <f>IF('SV Findings'!G227="Not Met", 'SV Findings'!Q227,"")</f>
        <v/>
      </c>
      <c r="C131" s="809"/>
      <c r="D131" s="810" t="str">
        <f>IF('SV Findings'!G227="Not Met", 'SV Findings'!J227,"")</f>
        <v/>
      </c>
      <c r="E131" s="811"/>
      <c r="F131" s="812"/>
      <c r="G131" s="237"/>
      <c r="R131" s="238"/>
      <c r="S131" s="238"/>
      <c r="T131" s="238"/>
      <c r="U131" s="238"/>
      <c r="V131" s="238"/>
      <c r="W131" s="238"/>
    </row>
    <row r="132" spans="2:23" s="3" customFormat="1" ht="18" customHeight="1" x14ac:dyDescent="0.25">
      <c r="B132" s="808" t="str">
        <f>IF('SV Findings'!G228="Not Met", 'SV Findings'!Q228,"")</f>
        <v/>
      </c>
      <c r="C132" s="809"/>
      <c r="D132" s="810" t="str">
        <f>IF('SV Findings'!G228="Not Met", 'SV Findings'!J228,"")</f>
        <v/>
      </c>
      <c r="E132" s="811"/>
      <c r="F132" s="812"/>
      <c r="G132" s="237"/>
      <c r="Q132" s="238"/>
      <c r="R132" s="238"/>
      <c r="S132" s="238"/>
      <c r="T132" s="238"/>
      <c r="U132" s="238"/>
      <c r="V132" s="238"/>
      <c r="W132" s="238"/>
    </row>
    <row r="133" spans="2:23" s="3" customFormat="1" ht="18" customHeight="1" x14ac:dyDescent="0.25">
      <c r="B133" s="808" t="str">
        <f>IF('SV Findings'!G229="Not Met", 'SV Findings'!Q229,"")</f>
        <v/>
      </c>
      <c r="C133" s="809"/>
      <c r="D133" s="810" t="str">
        <f>IF('SV Findings'!G229="Not Met", 'SV Findings'!J229,"")</f>
        <v/>
      </c>
      <c r="E133" s="811"/>
      <c r="F133" s="812"/>
      <c r="G133" s="237"/>
      <c r="Q133" s="238"/>
      <c r="R133" s="238"/>
      <c r="S133" s="238"/>
      <c r="T133" s="238"/>
      <c r="U133" s="238"/>
      <c r="V133" s="238"/>
      <c r="W133" s="238"/>
    </row>
    <row r="134" spans="2:23" s="3" customFormat="1" ht="18" customHeight="1" x14ac:dyDescent="0.25">
      <c r="B134" s="808" t="str">
        <f>IF('SV Findings'!G230="Not Met", 'SV Findings'!Q230,"")</f>
        <v/>
      </c>
      <c r="C134" s="809"/>
      <c r="D134" s="810" t="str">
        <f>IF('SV Findings'!G230="Not Met", 'SV Findings'!J230,"")</f>
        <v/>
      </c>
      <c r="E134" s="811"/>
      <c r="F134" s="812"/>
      <c r="G134" s="237"/>
      <c r="Q134" s="238"/>
      <c r="R134" s="238"/>
      <c r="S134" s="238"/>
      <c r="T134" s="238"/>
      <c r="U134" s="238"/>
      <c r="V134" s="238"/>
      <c r="W134" s="238"/>
    </row>
    <row r="135" spans="2:23" s="3" customFormat="1" ht="18" customHeight="1" x14ac:dyDescent="0.25">
      <c r="B135" s="808" t="str">
        <f>IF('SV Findings'!G231="Not Met", 'SV Findings'!Q231,"")</f>
        <v/>
      </c>
      <c r="C135" s="809"/>
      <c r="D135" s="810" t="str">
        <f>IF('SV Findings'!G231="Not Met", 'SV Findings'!J231,"")</f>
        <v/>
      </c>
      <c r="E135" s="811"/>
      <c r="F135" s="812"/>
      <c r="G135" s="237"/>
      <c r="Q135" s="238"/>
      <c r="R135" s="238"/>
      <c r="S135" s="238"/>
      <c r="T135" s="238"/>
      <c r="U135" s="238"/>
      <c r="V135" s="238"/>
      <c r="W135" s="238"/>
    </row>
    <row r="136" spans="2:23" s="3" customFormat="1" ht="18" customHeight="1" x14ac:dyDescent="0.25">
      <c r="B136" s="808" t="str">
        <f>IF('SV Findings'!G232="Not Met", 'SV Findings'!Q232,"")</f>
        <v/>
      </c>
      <c r="C136" s="809"/>
      <c r="D136" s="810" t="str">
        <f>IF('SV Findings'!G232="Not Met", 'SV Findings'!J232,"")</f>
        <v/>
      </c>
      <c r="E136" s="811"/>
      <c r="F136" s="812"/>
      <c r="G136" s="237"/>
      <c r="Q136" s="238"/>
      <c r="R136" s="238"/>
      <c r="S136" s="238"/>
      <c r="T136" s="238"/>
      <c r="U136" s="238"/>
      <c r="V136" s="238"/>
      <c r="W136" s="238"/>
    </row>
    <row r="137" spans="2:23" s="3" customFormat="1" ht="18" customHeight="1" x14ac:dyDescent="0.25">
      <c r="B137" s="808" t="str">
        <f>IF('SV Findings'!G233="Not Met", 'SV Findings'!Q233,"")</f>
        <v/>
      </c>
      <c r="C137" s="809"/>
      <c r="D137" s="810" t="str">
        <f>IF('SV Findings'!G233="Not Met", 'SV Findings'!J233,"")</f>
        <v/>
      </c>
      <c r="E137" s="811"/>
      <c r="F137" s="812"/>
      <c r="G137" s="237"/>
      <c r="Q137" s="238"/>
      <c r="R137" s="238"/>
      <c r="S137" s="238"/>
      <c r="T137" s="238"/>
      <c r="U137" s="238"/>
      <c r="V137" s="238"/>
      <c r="W137" s="238"/>
    </row>
    <row r="138" spans="2:23" s="3" customFormat="1" ht="18" customHeight="1" x14ac:dyDescent="0.25">
      <c r="B138" s="808" t="str">
        <f>IF('SV Findings'!G234="Not Met", 'SV Findings'!Q234,"")</f>
        <v/>
      </c>
      <c r="C138" s="809"/>
      <c r="D138" s="810" t="str">
        <f>IF('SV Findings'!G234="Not Met", 'SV Findings'!J234,"")</f>
        <v/>
      </c>
      <c r="E138" s="811"/>
      <c r="F138" s="812"/>
      <c r="G138" s="237"/>
      <c r="Q138" s="238"/>
      <c r="R138" s="238"/>
      <c r="S138" s="238"/>
      <c r="T138" s="238"/>
      <c r="U138" s="238"/>
      <c r="V138" s="238"/>
      <c r="W138" s="238"/>
    </row>
    <row r="139" spans="2:23" s="3" customFormat="1" ht="18.75" customHeight="1" x14ac:dyDescent="0.25">
      <c r="B139" s="808" t="str">
        <f>IF('SV Findings'!G235="Not Met", 'SV Findings'!Q235,"")</f>
        <v/>
      </c>
      <c r="C139" s="809"/>
      <c r="D139" s="810" t="str">
        <f>IF('SV Findings'!G235="Not Met", 'SV Findings'!J235,"")</f>
        <v/>
      </c>
      <c r="E139" s="811"/>
      <c r="F139" s="812"/>
      <c r="G139" s="237"/>
      <c r="Q139" s="238"/>
      <c r="R139" s="238"/>
      <c r="S139" s="238"/>
      <c r="T139" s="238"/>
      <c r="U139" s="238"/>
      <c r="V139" s="238"/>
      <c r="W139" s="238"/>
    </row>
    <row r="140" spans="2:23" s="3" customFormat="1" ht="18" customHeight="1" x14ac:dyDescent="0.25">
      <c r="B140" s="808" t="str">
        <f>IF('SV Findings'!G236="Not Met", 'SV Findings'!Q236,"")</f>
        <v/>
      </c>
      <c r="C140" s="809"/>
      <c r="D140" s="810" t="str">
        <f>IF('SV Findings'!G236="Not Met", 'SV Findings'!J236,"")</f>
        <v/>
      </c>
      <c r="E140" s="811"/>
      <c r="F140" s="812"/>
      <c r="G140" s="237"/>
      <c r="Q140" s="238"/>
      <c r="R140" s="238"/>
      <c r="S140" s="238"/>
      <c r="T140" s="238"/>
      <c r="U140" s="238"/>
      <c r="V140" s="238"/>
      <c r="W140" s="238"/>
    </row>
    <row r="141" spans="2:23" s="3" customFormat="1" ht="18" customHeight="1" x14ac:dyDescent="0.25">
      <c r="B141" s="808" t="str">
        <f>IF('SV Findings'!G237="Not Met", 'SV Findings'!Q237,"")</f>
        <v/>
      </c>
      <c r="C141" s="809"/>
      <c r="D141" s="810" t="str">
        <f>IF('SV Findings'!G237="Not Met", 'SV Findings'!J237,"")</f>
        <v/>
      </c>
      <c r="E141" s="811"/>
      <c r="F141" s="812"/>
      <c r="G141" s="237"/>
      <c r="Q141" s="238"/>
      <c r="R141" s="238"/>
      <c r="S141" s="238"/>
      <c r="T141" s="238"/>
      <c r="U141" s="238"/>
      <c r="V141" s="238"/>
      <c r="W141" s="238"/>
    </row>
    <row r="142" spans="2:23" s="3" customFormat="1" ht="18" customHeight="1" x14ac:dyDescent="0.25">
      <c r="B142" s="808" t="str">
        <f>IF('SV Findings'!G238="Not Met", 'SV Findings'!Q238,"")</f>
        <v/>
      </c>
      <c r="C142" s="809"/>
      <c r="D142" s="810" t="str">
        <f>IF('SV Findings'!G238="Not Met", 'SV Findings'!J238,"")</f>
        <v/>
      </c>
      <c r="E142" s="811"/>
      <c r="F142" s="812"/>
      <c r="G142" s="237"/>
      <c r="Q142" s="238"/>
      <c r="R142" s="238"/>
      <c r="S142" s="238"/>
      <c r="T142" s="238"/>
      <c r="U142" s="238"/>
      <c r="V142" s="238"/>
      <c r="W142" s="238"/>
    </row>
    <row r="143" spans="2:23" s="3" customFormat="1" ht="18" customHeight="1" x14ac:dyDescent="0.25">
      <c r="B143" s="808" t="str">
        <f>IF('SV Findings'!G239="Not Met", 'SV Findings'!Q239,"")</f>
        <v/>
      </c>
      <c r="C143" s="809"/>
      <c r="D143" s="810" t="str">
        <f>IF('SV Findings'!G239="Not Met", 'SV Findings'!J239,"")</f>
        <v/>
      </c>
      <c r="E143" s="811"/>
      <c r="F143" s="812"/>
      <c r="G143" s="237"/>
      <c r="Q143" s="238"/>
      <c r="R143" s="238"/>
      <c r="S143" s="238"/>
      <c r="T143" s="238"/>
      <c r="U143" s="238"/>
      <c r="V143" s="238"/>
      <c r="W143" s="238"/>
    </row>
    <row r="144" spans="2:23" s="3" customFormat="1" ht="18" customHeight="1" x14ac:dyDescent="0.25">
      <c r="B144" s="808" t="str">
        <f>IF('SV Findings'!G240="Not Met", 'SV Findings'!Q240,"")</f>
        <v/>
      </c>
      <c r="C144" s="809"/>
      <c r="D144" s="810" t="str">
        <f>IF('SV Findings'!G240="Not Met", 'SV Findings'!J240,"")</f>
        <v/>
      </c>
      <c r="E144" s="811"/>
      <c r="F144" s="812"/>
      <c r="G144" s="237"/>
      <c r="Q144" s="238"/>
      <c r="R144" s="238"/>
      <c r="S144" s="238"/>
      <c r="T144" s="238"/>
      <c r="U144" s="238"/>
      <c r="V144" s="238"/>
      <c r="W144" s="238"/>
    </row>
    <row r="145" spans="2:23" s="3" customFormat="1" ht="18" customHeight="1" x14ac:dyDescent="0.25">
      <c r="B145" s="808" t="str">
        <f>IF('SV Findings'!G242="Not Met", 'SV Findings'!Q242,"")</f>
        <v/>
      </c>
      <c r="C145" s="809"/>
      <c r="D145" s="810" t="str">
        <f>IF('SV Findings'!G242="Not Met", 'SV Findings'!J242,"")</f>
        <v/>
      </c>
      <c r="E145" s="811"/>
      <c r="F145" s="812"/>
      <c r="G145" s="237"/>
      <c r="Q145" s="238"/>
      <c r="R145" s="238"/>
      <c r="S145" s="238"/>
      <c r="T145" s="238"/>
      <c r="U145" s="238"/>
      <c r="V145" s="238"/>
      <c r="W145" s="238"/>
    </row>
    <row r="146" spans="2:23" s="3" customFormat="1" ht="18" customHeight="1" x14ac:dyDescent="0.25">
      <c r="B146" s="808" t="str">
        <f>IF('SV Findings'!G243="Not Met", 'SV Findings'!Q243,"")</f>
        <v/>
      </c>
      <c r="C146" s="809"/>
      <c r="D146" s="810" t="str">
        <f>IF('SV Findings'!G243="Not Met", 'SV Findings'!J243,"")</f>
        <v/>
      </c>
      <c r="E146" s="811"/>
      <c r="F146" s="812"/>
      <c r="G146" s="237"/>
      <c r="Q146" s="238"/>
      <c r="R146" s="238"/>
      <c r="S146" s="238"/>
      <c r="T146" s="238"/>
      <c r="U146" s="238"/>
      <c r="V146" s="238"/>
      <c r="W146" s="238"/>
    </row>
    <row r="147" spans="2:23" s="3" customFormat="1" ht="18" customHeight="1" x14ac:dyDescent="0.25">
      <c r="B147" s="808" t="str">
        <f>IF('SV Findings'!G245="Not Met", 'SV Findings'!Q245,"")</f>
        <v/>
      </c>
      <c r="C147" s="809"/>
      <c r="D147" s="810" t="str">
        <f>IF('SV Findings'!G245="Not Met", 'SV Findings'!J245,"")</f>
        <v/>
      </c>
      <c r="E147" s="811"/>
      <c r="F147" s="812"/>
      <c r="G147" s="237"/>
      <c r="Q147" s="238"/>
      <c r="R147" s="238"/>
      <c r="S147" s="238"/>
      <c r="T147" s="238"/>
      <c r="U147" s="238"/>
      <c r="V147" s="238"/>
      <c r="W147" s="238"/>
    </row>
    <row r="148" spans="2:23" s="3" customFormat="1" ht="18" customHeight="1" x14ac:dyDescent="0.25">
      <c r="B148" s="808" t="str">
        <f>IF('SV Findings'!G248="Not Met", 'SV Findings'!Q248,"")</f>
        <v/>
      </c>
      <c r="C148" s="809"/>
      <c r="D148" s="810" t="str">
        <f>IF('SV Findings'!G248="Not Met", 'SV Findings'!J248,"")</f>
        <v/>
      </c>
      <c r="E148" s="811"/>
      <c r="F148" s="812"/>
      <c r="G148" s="237"/>
      <c r="R148" s="238"/>
      <c r="S148" s="238"/>
      <c r="T148" s="238"/>
      <c r="U148" s="238"/>
      <c r="V148" s="238"/>
      <c r="W148" s="238"/>
    </row>
    <row r="149" spans="2:23" s="3" customFormat="1" ht="18" customHeight="1" x14ac:dyDescent="0.25">
      <c r="B149" s="808" t="str">
        <f>IF('SV Findings'!G250="Not Met", 'SV Findings'!Q250,"")</f>
        <v/>
      </c>
      <c r="C149" s="809"/>
      <c r="D149" s="810" t="str">
        <f>IF('SV Findings'!G250="Not Met", 'SV Findings'!J250,"")</f>
        <v/>
      </c>
      <c r="E149" s="811"/>
      <c r="F149" s="812"/>
      <c r="G149" s="237"/>
      <c r="R149" s="238"/>
      <c r="S149" s="238"/>
      <c r="T149" s="238"/>
      <c r="U149" s="238"/>
      <c r="V149" s="238"/>
      <c r="W149" s="238"/>
    </row>
    <row r="150" spans="2:23" s="3" customFormat="1" ht="18" customHeight="1" x14ac:dyDescent="0.25">
      <c r="B150" s="808" t="str">
        <f>IF('SV Findings'!G253="Not Met", 'SV Findings'!Q253,"")</f>
        <v/>
      </c>
      <c r="C150" s="809"/>
      <c r="D150" s="810" t="str">
        <f>IF('SV Findings'!G253="Not Met", 'SV Findings'!J253,"")</f>
        <v/>
      </c>
      <c r="E150" s="811"/>
      <c r="F150" s="812"/>
      <c r="G150" s="237"/>
      <c r="R150" s="238"/>
      <c r="S150" s="238"/>
      <c r="T150" s="238"/>
      <c r="U150" s="238"/>
      <c r="V150" s="238"/>
      <c r="W150" s="238"/>
    </row>
    <row r="151" spans="2:23" s="3" customFormat="1" ht="18" customHeight="1" x14ac:dyDescent="0.25">
      <c r="B151" s="808" t="str">
        <f>IF('SV Findings'!G255="Not Met", 'SV Findings'!Q255,"")</f>
        <v/>
      </c>
      <c r="C151" s="809"/>
      <c r="D151" s="810" t="str">
        <f>IF('SV Findings'!G255="Not Met", 'SV Findings'!J255,"")</f>
        <v/>
      </c>
      <c r="E151" s="811"/>
      <c r="F151" s="812"/>
      <c r="G151" s="237"/>
      <c r="R151" s="238"/>
      <c r="S151" s="238"/>
      <c r="T151" s="238"/>
      <c r="U151" s="238"/>
      <c r="V151" s="238"/>
      <c r="W151" s="238"/>
    </row>
    <row r="152" spans="2:23" s="3" customFormat="1" ht="18" customHeight="1" x14ac:dyDescent="0.25">
      <c r="B152" s="808" t="str">
        <f>IF('SV Findings'!G257="Not Met", 'SV Findings'!Q257,"")</f>
        <v/>
      </c>
      <c r="C152" s="809"/>
      <c r="D152" s="810" t="str">
        <f>IF('SV Findings'!G257="Not Met", 'SV Findings'!J257,"")</f>
        <v/>
      </c>
      <c r="E152" s="811"/>
      <c r="F152" s="812"/>
      <c r="G152" s="237"/>
      <c r="Q152" s="238"/>
      <c r="R152" s="238"/>
      <c r="S152" s="238"/>
      <c r="T152" s="238"/>
      <c r="U152" s="238"/>
      <c r="V152" s="238"/>
      <c r="W152" s="238"/>
    </row>
    <row r="153" spans="2:23" s="3" customFormat="1" ht="18" customHeight="1" x14ac:dyDescent="0.25">
      <c r="B153" s="808" t="str">
        <f>IF('SV Findings'!G258="Not Met", 'SV Findings'!Q258,"")</f>
        <v/>
      </c>
      <c r="C153" s="809"/>
      <c r="D153" s="810" t="str">
        <f>IF('SV Findings'!G258="Not Met", 'SV Findings'!J258,"")</f>
        <v/>
      </c>
      <c r="E153" s="811"/>
      <c r="F153" s="812"/>
      <c r="G153" s="237"/>
      <c r="Q153" s="238"/>
      <c r="R153" s="238"/>
      <c r="S153" s="238"/>
      <c r="T153" s="238"/>
      <c r="U153" s="238"/>
      <c r="V153" s="238"/>
      <c r="W153" s="238"/>
    </row>
    <row r="154" spans="2:23" s="3" customFormat="1" ht="18" customHeight="1" x14ac:dyDescent="0.25">
      <c r="B154" s="808" t="str">
        <f>IF('SV Findings'!G259="Not Met", 'SV Findings'!Q259,"")</f>
        <v/>
      </c>
      <c r="C154" s="809"/>
      <c r="D154" s="810" t="str">
        <f>IF('SV Findings'!G259="Not Met", 'SV Findings'!J259,"")</f>
        <v/>
      </c>
      <c r="E154" s="811"/>
      <c r="F154" s="812"/>
      <c r="G154" s="237"/>
      <c r="Q154" s="238"/>
      <c r="R154" s="238"/>
      <c r="S154" s="238"/>
      <c r="T154" s="238"/>
      <c r="U154" s="238"/>
      <c r="V154" s="238"/>
      <c r="W154" s="238"/>
    </row>
    <row r="155" spans="2:23" s="3" customFormat="1" ht="18" customHeight="1" x14ac:dyDescent="0.25">
      <c r="B155" s="808" t="str">
        <f>IF('SV Findings'!G260="Not Met", 'SV Findings'!Q260,"")</f>
        <v/>
      </c>
      <c r="C155" s="809"/>
      <c r="D155" s="810" t="str">
        <f>IF('SV Findings'!G260="Not Met", 'SV Findings'!J260,"")</f>
        <v/>
      </c>
      <c r="E155" s="811"/>
      <c r="F155" s="812"/>
      <c r="G155" s="237"/>
      <c r="Q155" s="238"/>
      <c r="R155" s="238"/>
      <c r="S155" s="238"/>
      <c r="T155" s="238"/>
      <c r="U155" s="238"/>
      <c r="V155" s="238"/>
      <c r="W155" s="238"/>
    </row>
    <row r="156" spans="2:23" s="3" customFormat="1" ht="18" customHeight="1" x14ac:dyDescent="0.25">
      <c r="B156" s="808" t="str">
        <f>IF('SV Findings'!G261="Not Met", 'SV Findings'!Q261,"")</f>
        <v/>
      </c>
      <c r="C156" s="809"/>
      <c r="D156" s="810" t="str">
        <f>IF('SV Findings'!G261="Not Met", 'SV Findings'!J261,"")</f>
        <v/>
      </c>
      <c r="E156" s="811"/>
      <c r="F156" s="812"/>
      <c r="G156" s="237"/>
      <c r="Q156" s="238"/>
      <c r="R156" s="238"/>
      <c r="S156" s="238"/>
      <c r="T156" s="238"/>
      <c r="U156" s="238"/>
      <c r="V156" s="238"/>
      <c r="W156" s="238"/>
    </row>
    <row r="157" spans="2:23" s="3" customFormat="1" ht="18" customHeight="1" x14ac:dyDescent="0.25">
      <c r="B157" s="808" t="str">
        <f>IF('SV Findings'!G264="Not Met", 'SV Findings'!Q264,"")</f>
        <v/>
      </c>
      <c r="C157" s="809"/>
      <c r="D157" s="810" t="str">
        <f>IF('SV Findings'!G264="Not Met", 'SV Findings'!J264,"")</f>
        <v/>
      </c>
      <c r="E157" s="811"/>
      <c r="F157" s="812"/>
      <c r="G157" s="237"/>
      <c r="Q157" s="238"/>
      <c r="R157" s="238"/>
      <c r="S157" s="238"/>
      <c r="T157" s="238"/>
      <c r="U157" s="238"/>
      <c r="V157" s="238"/>
      <c r="W157" s="238"/>
    </row>
    <row r="158" spans="2:23" s="3" customFormat="1" ht="18" customHeight="1" x14ac:dyDescent="0.25">
      <c r="B158" s="808" t="str">
        <f>IF('SV Findings'!G269="Not Met", 'SV Findings'!Q269,"")</f>
        <v/>
      </c>
      <c r="C158" s="809"/>
      <c r="D158" s="810" t="str">
        <f>IF('SV Findings'!G269="Not Met", 'SV Findings'!J269,"")</f>
        <v/>
      </c>
      <c r="E158" s="811"/>
      <c r="F158" s="812"/>
      <c r="G158" s="237"/>
      <c r="R158" s="238"/>
      <c r="S158" s="238"/>
      <c r="T158" s="238"/>
      <c r="U158" s="238"/>
      <c r="V158" s="238"/>
      <c r="W158" s="238"/>
    </row>
    <row r="159" spans="2:23" s="3" customFormat="1" ht="18" customHeight="1" x14ac:dyDescent="0.25">
      <c r="B159" s="808"/>
      <c r="C159" s="809"/>
      <c r="D159" s="810"/>
      <c r="E159" s="811"/>
      <c r="F159" s="812"/>
      <c r="G159" s="237"/>
      <c r="R159" s="238"/>
      <c r="S159" s="238"/>
      <c r="T159" s="238"/>
      <c r="U159" s="238"/>
      <c r="V159" s="238"/>
      <c r="W159" s="238"/>
    </row>
    <row r="160" spans="2:23" s="3" customFormat="1" ht="18" customHeight="1" x14ac:dyDescent="0.25">
      <c r="B160" s="808"/>
      <c r="C160" s="809"/>
      <c r="D160" s="810"/>
      <c r="E160" s="811"/>
      <c r="F160" s="812"/>
      <c r="G160" s="237"/>
      <c r="R160" s="238"/>
      <c r="S160" s="238"/>
      <c r="T160" s="238"/>
      <c r="U160" s="238"/>
      <c r="V160" s="238"/>
      <c r="W160" s="238"/>
    </row>
    <row r="161" spans="2:23" s="3" customFormat="1" ht="18" customHeight="1" x14ac:dyDescent="0.25">
      <c r="B161" s="808"/>
      <c r="C161" s="809"/>
      <c r="D161" s="810"/>
      <c r="E161" s="811"/>
      <c r="F161" s="812"/>
      <c r="G161" s="237"/>
      <c r="R161" s="238"/>
      <c r="S161" s="238"/>
      <c r="T161" s="238"/>
      <c r="U161" s="238"/>
      <c r="V161" s="238"/>
      <c r="W161" s="238"/>
    </row>
    <row r="162" spans="2:23" ht="14.45" customHeight="1" x14ac:dyDescent="0.25">
      <c r="B162" s="839"/>
      <c r="C162" s="840"/>
      <c r="D162" s="840"/>
      <c r="E162" s="824"/>
      <c r="F162" s="824"/>
      <c r="G162" s="825"/>
      <c r="Q162" s="52"/>
      <c r="R162" s="52"/>
      <c r="S162" s="52"/>
      <c r="T162" s="52"/>
      <c r="U162" s="52"/>
      <c r="V162" s="52"/>
      <c r="W162" s="52"/>
    </row>
    <row r="163" spans="2:23" ht="63" customHeight="1" x14ac:dyDescent="0.25">
      <c r="B163" s="867" t="s">
        <v>993</v>
      </c>
      <c r="C163" s="868"/>
      <c r="D163" s="868"/>
      <c r="E163" s="868"/>
      <c r="F163" s="868"/>
      <c r="G163" s="866"/>
      <c r="Q163" s="52"/>
      <c r="R163" s="52"/>
      <c r="S163" s="52"/>
      <c r="T163" s="52"/>
      <c r="U163" s="52"/>
      <c r="V163" s="52"/>
      <c r="W163" s="52"/>
    </row>
    <row r="164" spans="2:23" s="3" customFormat="1" ht="18" customHeight="1" x14ac:dyDescent="0.25">
      <c r="B164" s="254" t="s">
        <v>888</v>
      </c>
      <c r="C164" s="821"/>
      <c r="D164" s="821"/>
      <c r="E164" s="821"/>
      <c r="F164" s="821"/>
      <c r="G164" s="822"/>
      <c r="Q164" s="238"/>
      <c r="R164" s="238"/>
      <c r="S164" s="238"/>
      <c r="T164" s="238"/>
      <c r="U164" s="238"/>
      <c r="V164" s="238"/>
      <c r="W164" s="238"/>
    </row>
    <row r="165" spans="2:23" s="3" customFormat="1" ht="18" customHeight="1" x14ac:dyDescent="0.25">
      <c r="B165" s="254" t="s">
        <v>889</v>
      </c>
      <c r="C165" s="821"/>
      <c r="D165" s="821"/>
      <c r="E165" s="821"/>
      <c r="F165" s="821"/>
      <c r="G165" s="822"/>
      <c r="Q165" s="238"/>
      <c r="R165" s="238"/>
      <c r="S165" s="238"/>
      <c r="T165" s="238"/>
      <c r="U165" s="238"/>
      <c r="V165" s="238"/>
      <c r="W165" s="238"/>
    </row>
    <row r="166" spans="2:23" s="3" customFormat="1" ht="18" customHeight="1" x14ac:dyDescent="0.25">
      <c r="B166" s="254" t="s">
        <v>890</v>
      </c>
      <c r="C166" s="821"/>
      <c r="D166" s="821"/>
      <c r="E166" s="821"/>
      <c r="F166" s="821"/>
      <c r="G166" s="822"/>
      <c r="Q166" s="238"/>
      <c r="R166" s="238"/>
      <c r="S166" s="238"/>
      <c r="T166" s="238"/>
      <c r="U166" s="238"/>
      <c r="V166" s="238"/>
      <c r="W166" s="238"/>
    </row>
    <row r="167" spans="2:23" s="3" customFormat="1" ht="18" customHeight="1" x14ac:dyDescent="0.25">
      <c r="B167" s="254" t="s">
        <v>891</v>
      </c>
      <c r="C167" s="821"/>
      <c r="D167" s="821"/>
      <c r="E167" s="821"/>
      <c r="F167" s="821"/>
      <c r="G167" s="822"/>
      <c r="Q167" s="238"/>
      <c r="R167" s="238"/>
      <c r="S167" s="238"/>
      <c r="T167" s="238"/>
      <c r="U167" s="238"/>
      <c r="V167" s="238"/>
      <c r="W167" s="238"/>
    </row>
    <row r="168" spans="2:23" s="3" customFormat="1" ht="18" customHeight="1" x14ac:dyDescent="0.25">
      <c r="B168" s="254" t="s">
        <v>892</v>
      </c>
      <c r="C168" s="821"/>
      <c r="D168" s="821"/>
      <c r="E168" s="821"/>
      <c r="F168" s="821"/>
      <c r="G168" s="822"/>
      <c r="Q168" s="238"/>
      <c r="R168" s="238"/>
      <c r="S168" s="238"/>
      <c r="T168" s="238"/>
      <c r="U168" s="238"/>
      <c r="V168" s="238"/>
      <c r="W168" s="238"/>
    </row>
    <row r="169" spans="2:23" s="3" customFormat="1" ht="18" customHeight="1" x14ac:dyDescent="0.25">
      <c r="B169" s="254" t="s">
        <v>893</v>
      </c>
      <c r="C169" s="821"/>
      <c r="D169" s="821"/>
      <c r="E169" s="821"/>
      <c r="F169" s="821"/>
      <c r="G169" s="822"/>
      <c r="Q169" s="238"/>
      <c r="R169" s="238"/>
      <c r="S169" s="238"/>
      <c r="T169" s="238"/>
      <c r="U169" s="238"/>
      <c r="V169" s="238"/>
      <c r="W169" s="238"/>
    </row>
    <row r="170" spans="2:23" s="3" customFormat="1" ht="18" customHeight="1" x14ac:dyDescent="0.25">
      <c r="B170" s="254" t="s">
        <v>894</v>
      </c>
      <c r="C170" s="821"/>
      <c r="D170" s="821"/>
      <c r="E170" s="821"/>
      <c r="F170" s="821"/>
      <c r="G170" s="822"/>
      <c r="Q170" s="238"/>
      <c r="R170" s="238"/>
      <c r="S170" s="238"/>
      <c r="T170" s="238"/>
      <c r="U170" s="238"/>
      <c r="V170" s="238"/>
      <c r="W170" s="238"/>
    </row>
    <row r="171" spans="2:23" s="3" customFormat="1" ht="18" customHeight="1" x14ac:dyDescent="0.25">
      <c r="B171" s="254" t="s">
        <v>895</v>
      </c>
      <c r="C171" s="821"/>
      <c r="D171" s="821"/>
      <c r="E171" s="821"/>
      <c r="F171" s="821"/>
      <c r="G171" s="822"/>
      <c r="Q171" s="238"/>
      <c r="R171" s="238"/>
      <c r="S171" s="238"/>
      <c r="T171" s="238"/>
      <c r="U171" s="238"/>
      <c r="V171" s="238"/>
      <c r="W171" s="238"/>
    </row>
    <row r="172" spans="2:23" s="3" customFormat="1" ht="18" customHeight="1" x14ac:dyDescent="0.25">
      <c r="B172" s="254" t="s">
        <v>896</v>
      </c>
      <c r="C172" s="821"/>
      <c r="D172" s="821"/>
      <c r="E172" s="821"/>
      <c r="F172" s="821"/>
      <c r="G172" s="822"/>
      <c r="Q172" s="238"/>
      <c r="R172" s="238"/>
      <c r="S172" s="238"/>
      <c r="T172" s="238"/>
      <c r="U172" s="238"/>
      <c r="V172" s="238"/>
      <c r="W172" s="238"/>
    </row>
    <row r="173" spans="2:23" s="3" customFormat="1" ht="18" customHeight="1" x14ac:dyDescent="0.25">
      <c r="B173" s="254" t="s">
        <v>897</v>
      </c>
      <c r="C173" s="821"/>
      <c r="D173" s="821"/>
      <c r="E173" s="821"/>
      <c r="F173" s="821"/>
      <c r="G173" s="822"/>
      <c r="Q173" s="238"/>
      <c r="R173" s="238"/>
      <c r="S173" s="238"/>
      <c r="T173" s="238"/>
      <c r="U173" s="238"/>
      <c r="V173" s="238"/>
      <c r="W173" s="238"/>
    </row>
    <row r="174" spans="2:23" s="3" customFormat="1" ht="18" customHeight="1" x14ac:dyDescent="0.25">
      <c r="B174" s="254" t="s">
        <v>898</v>
      </c>
      <c r="C174" s="821"/>
      <c r="D174" s="821"/>
      <c r="E174" s="821"/>
      <c r="F174" s="821"/>
      <c r="G174" s="822"/>
      <c r="Q174" s="238"/>
      <c r="R174" s="238"/>
      <c r="S174" s="238"/>
      <c r="T174" s="238"/>
      <c r="U174" s="238"/>
      <c r="V174" s="238"/>
      <c r="W174" s="238"/>
    </row>
    <row r="175" spans="2:23" s="3" customFormat="1" ht="18" customHeight="1" x14ac:dyDescent="0.25">
      <c r="B175" s="254" t="s">
        <v>899</v>
      </c>
      <c r="C175" s="821"/>
      <c r="D175" s="821"/>
      <c r="E175" s="821"/>
      <c r="F175" s="821"/>
      <c r="G175" s="822"/>
      <c r="Q175" s="238"/>
      <c r="R175" s="238"/>
      <c r="S175" s="238"/>
      <c r="T175" s="238"/>
      <c r="U175" s="238"/>
      <c r="V175" s="238"/>
      <c r="W175" s="238"/>
    </row>
    <row r="176" spans="2:23" s="3" customFormat="1" ht="18" customHeight="1" x14ac:dyDescent="0.25">
      <c r="B176" s="254" t="s">
        <v>900</v>
      </c>
      <c r="C176" s="821"/>
      <c r="D176" s="821"/>
      <c r="E176" s="821"/>
      <c r="F176" s="821"/>
      <c r="G176" s="822"/>
      <c r="Q176" s="238"/>
      <c r="R176" s="238"/>
      <c r="S176" s="238"/>
      <c r="T176" s="238"/>
      <c r="U176" s="238"/>
      <c r="V176" s="238"/>
      <c r="W176" s="238"/>
    </row>
    <row r="177" spans="2:23" s="3" customFormat="1" ht="18" customHeight="1" x14ac:dyDescent="0.25">
      <c r="B177" s="254" t="s">
        <v>901</v>
      </c>
      <c r="C177" s="821"/>
      <c r="D177" s="821"/>
      <c r="E177" s="821"/>
      <c r="F177" s="821"/>
      <c r="G177" s="822"/>
      <c r="Q177" s="238"/>
      <c r="R177" s="238"/>
      <c r="S177" s="238"/>
      <c r="T177" s="238"/>
      <c r="U177" s="238"/>
      <c r="V177" s="238"/>
      <c r="W177" s="238"/>
    </row>
    <row r="178" spans="2:23" s="3" customFormat="1" ht="18" customHeight="1" x14ac:dyDescent="0.25">
      <c r="B178" s="254" t="s">
        <v>902</v>
      </c>
      <c r="C178" s="821"/>
      <c r="D178" s="821"/>
      <c r="E178" s="821"/>
      <c r="F178" s="821"/>
      <c r="G178" s="822"/>
      <c r="Q178" s="238"/>
      <c r="R178" s="238"/>
      <c r="S178" s="238"/>
      <c r="T178" s="238"/>
      <c r="U178" s="238"/>
      <c r="V178" s="238"/>
      <c r="W178" s="238"/>
    </row>
    <row r="179" spans="2:23" ht="33" customHeight="1" x14ac:dyDescent="0.25">
      <c r="B179" s="829" t="s">
        <v>904</v>
      </c>
      <c r="C179" s="830"/>
      <c r="D179" s="831"/>
      <c r="E179" s="831"/>
      <c r="F179" s="831"/>
      <c r="G179" s="832"/>
      <c r="Q179" s="52"/>
      <c r="R179" s="52"/>
      <c r="S179" s="52"/>
      <c r="T179" s="52"/>
      <c r="U179" s="52"/>
      <c r="V179" s="52"/>
      <c r="W179" s="52"/>
    </row>
    <row r="180" spans="2:23" ht="8.25" customHeight="1" x14ac:dyDescent="0.25">
      <c r="B180" s="823"/>
      <c r="C180" s="824"/>
      <c r="D180" s="824"/>
      <c r="E180" s="824"/>
      <c r="F180" s="824"/>
      <c r="G180" s="825"/>
      <c r="Q180" s="52"/>
      <c r="R180" s="52"/>
      <c r="S180" s="52"/>
      <c r="T180" s="52"/>
      <c r="U180" s="52"/>
      <c r="V180" s="52"/>
      <c r="W180" s="52"/>
    </row>
    <row r="181" spans="2:23" ht="18.75" x14ac:dyDescent="0.25">
      <c r="B181" s="826" t="s">
        <v>905</v>
      </c>
      <c r="C181" s="827"/>
      <c r="D181" s="827"/>
      <c r="E181" s="827"/>
      <c r="F181" s="827"/>
      <c r="G181" s="828"/>
      <c r="Q181" s="52"/>
      <c r="R181" s="52"/>
      <c r="S181" s="52"/>
      <c r="T181" s="52"/>
      <c r="U181" s="52"/>
      <c r="V181" s="52"/>
      <c r="W181" s="52"/>
    </row>
    <row r="182" spans="2:23" s="16" customFormat="1" ht="21.75" customHeight="1" x14ac:dyDescent="0.25">
      <c r="B182" s="836" t="s">
        <v>1030</v>
      </c>
      <c r="C182" s="837"/>
      <c r="D182" s="837"/>
      <c r="E182" s="837"/>
      <c r="F182" s="837"/>
      <c r="G182" s="838"/>
      <c r="Q182" s="281"/>
      <c r="R182" s="281"/>
      <c r="S182" s="281"/>
      <c r="T182" s="281"/>
      <c r="U182" s="281"/>
      <c r="V182" s="281"/>
      <c r="W182" s="281"/>
    </row>
    <row r="183" spans="2:23" x14ac:dyDescent="0.25">
      <c r="B183" s="833" t="s">
        <v>907</v>
      </c>
      <c r="C183" s="834"/>
      <c r="D183" s="835" t="s">
        <v>906</v>
      </c>
      <c r="E183" s="835"/>
      <c r="F183" s="240"/>
      <c r="G183" s="232"/>
      <c r="Q183" s="52"/>
      <c r="R183" s="52"/>
      <c r="S183" s="52"/>
      <c r="T183" s="52"/>
      <c r="U183" s="52"/>
      <c r="V183" s="52"/>
      <c r="W183" s="52"/>
    </row>
    <row r="184" spans="2:23" s="3" customFormat="1" ht="18.75" customHeight="1" x14ac:dyDescent="0.25">
      <c r="B184" s="804"/>
      <c r="C184" s="805"/>
      <c r="D184" s="804"/>
      <c r="E184" s="805"/>
      <c r="F184" s="275"/>
      <c r="G184" s="276"/>
      <c r="Q184" s="238"/>
      <c r="R184" s="238"/>
      <c r="S184" s="238"/>
      <c r="T184" s="238"/>
      <c r="U184" s="238"/>
      <c r="V184" s="238"/>
      <c r="W184" s="238"/>
    </row>
    <row r="185" spans="2:23" s="3" customFormat="1" ht="18.75" customHeight="1" x14ac:dyDescent="0.25">
      <c r="B185" s="804"/>
      <c r="C185" s="805"/>
      <c r="D185" s="804"/>
      <c r="E185" s="805"/>
      <c r="F185" s="275"/>
      <c r="G185" s="276"/>
      <c r="Q185" s="238"/>
      <c r="R185" s="238"/>
      <c r="S185" s="238"/>
      <c r="T185" s="238"/>
      <c r="U185" s="238"/>
      <c r="V185" s="238"/>
      <c r="W185" s="238"/>
    </row>
    <row r="186" spans="2:23" s="3" customFormat="1" ht="18.75" customHeight="1" x14ac:dyDescent="0.25">
      <c r="B186" s="804"/>
      <c r="C186" s="805"/>
      <c r="D186" s="804"/>
      <c r="E186" s="805"/>
      <c r="F186" s="275"/>
      <c r="G186" s="276"/>
      <c r="Q186" s="238"/>
      <c r="R186" s="238"/>
      <c r="S186" s="238"/>
      <c r="T186" s="238"/>
      <c r="U186" s="238"/>
      <c r="V186" s="238"/>
      <c r="W186" s="238"/>
    </row>
    <row r="187" spans="2:23" s="3" customFormat="1" ht="18.75" customHeight="1" x14ac:dyDescent="0.25">
      <c r="B187" s="804"/>
      <c r="C187" s="805"/>
      <c r="D187" s="804"/>
      <c r="E187" s="805"/>
      <c r="F187" s="275"/>
      <c r="G187" s="276"/>
      <c r="Q187" s="238"/>
      <c r="R187" s="238"/>
      <c r="S187" s="238"/>
      <c r="T187" s="238"/>
      <c r="U187" s="238"/>
      <c r="V187" s="238"/>
      <c r="W187" s="238"/>
    </row>
    <row r="188" spans="2:23" s="3" customFormat="1" ht="18.75" customHeight="1" x14ac:dyDescent="0.25">
      <c r="B188" s="804"/>
      <c r="C188" s="805"/>
      <c r="D188" s="804"/>
      <c r="E188" s="805"/>
      <c r="F188" s="275"/>
      <c r="G188" s="276"/>
      <c r="Q188" s="238"/>
      <c r="R188" s="238"/>
      <c r="S188" s="238"/>
      <c r="T188" s="238"/>
      <c r="U188" s="238"/>
      <c r="V188" s="238"/>
      <c r="W188" s="238"/>
    </row>
    <row r="189" spans="2:23" s="3" customFormat="1" ht="18.75" customHeight="1" x14ac:dyDescent="0.25">
      <c r="B189" s="804"/>
      <c r="C189" s="805"/>
      <c r="D189" s="804"/>
      <c r="E189" s="805"/>
      <c r="F189" s="275"/>
      <c r="G189" s="276"/>
      <c r="Q189" s="238"/>
      <c r="R189" s="238"/>
      <c r="S189" s="238"/>
      <c r="T189" s="238"/>
      <c r="U189" s="238"/>
      <c r="V189" s="238"/>
      <c r="W189" s="238"/>
    </row>
    <row r="190" spans="2:23" s="3" customFormat="1" ht="18.75" customHeight="1" x14ac:dyDescent="0.25">
      <c r="B190" s="804"/>
      <c r="C190" s="805"/>
      <c r="D190" s="804"/>
      <c r="E190" s="805"/>
      <c r="F190" s="275"/>
      <c r="G190" s="276"/>
      <c r="Q190" s="238"/>
      <c r="R190" s="238"/>
      <c r="S190" s="238"/>
      <c r="T190" s="238"/>
      <c r="U190" s="238"/>
      <c r="V190" s="238"/>
      <c r="W190" s="238"/>
    </row>
    <row r="191" spans="2:23" s="3" customFormat="1" ht="18.75" customHeight="1" x14ac:dyDescent="0.25">
      <c r="B191" s="804"/>
      <c r="C191" s="805"/>
      <c r="D191" s="804"/>
      <c r="E191" s="805"/>
      <c r="F191" s="275"/>
      <c r="G191" s="276"/>
      <c r="Q191" s="238"/>
      <c r="R191" s="238"/>
      <c r="S191" s="238"/>
      <c r="T191" s="238"/>
      <c r="U191" s="238"/>
      <c r="V191" s="238"/>
      <c r="W191" s="238"/>
    </row>
    <row r="192" spans="2:23" s="3" customFormat="1" ht="18.75" customHeight="1" x14ac:dyDescent="0.25">
      <c r="B192" s="804"/>
      <c r="C192" s="805"/>
      <c r="D192" s="804"/>
      <c r="E192" s="805"/>
      <c r="F192" s="275"/>
      <c r="G192" s="276"/>
      <c r="Q192" s="238"/>
      <c r="R192" s="238"/>
      <c r="S192" s="238"/>
      <c r="T192" s="238"/>
      <c r="U192" s="238"/>
      <c r="V192" s="238"/>
      <c r="W192" s="238"/>
    </row>
    <row r="193" spans="2:23" s="3" customFormat="1" ht="18.75" customHeight="1" x14ac:dyDescent="0.25">
      <c r="B193" s="804"/>
      <c r="C193" s="805"/>
      <c r="D193" s="804"/>
      <c r="E193" s="805"/>
      <c r="F193" s="275"/>
      <c r="G193" s="276"/>
      <c r="Q193" s="238"/>
      <c r="R193" s="238"/>
      <c r="S193" s="238"/>
      <c r="T193" s="238"/>
      <c r="U193" s="238"/>
      <c r="V193" s="238"/>
      <c r="W193" s="238"/>
    </row>
    <row r="194" spans="2:23" s="3" customFormat="1" ht="18.75" customHeight="1" x14ac:dyDescent="0.25">
      <c r="B194" s="804"/>
      <c r="C194" s="805"/>
      <c r="D194" s="804"/>
      <c r="E194" s="805"/>
      <c r="F194" s="275"/>
      <c r="G194" s="276"/>
      <c r="H194" s="248"/>
      <c r="I194" s="248"/>
      <c r="Q194" s="238"/>
      <c r="R194" s="238"/>
      <c r="S194" s="238"/>
      <c r="T194" s="238"/>
      <c r="U194" s="238"/>
      <c r="V194" s="238"/>
      <c r="W194" s="238"/>
    </row>
    <row r="195" spans="2:23" s="277" customFormat="1" ht="18.75" customHeight="1" x14ac:dyDescent="0.25">
      <c r="B195" s="804"/>
      <c r="C195" s="805"/>
      <c r="D195" s="804"/>
      <c r="E195" s="805"/>
      <c r="F195" s="275"/>
      <c r="G195" s="276"/>
      <c r="Q195" s="238"/>
      <c r="R195" s="278"/>
      <c r="S195" s="278"/>
      <c r="T195" s="278"/>
      <c r="U195" s="278"/>
      <c r="V195" s="278"/>
      <c r="W195" s="278"/>
    </row>
    <row r="196" spans="2:23" s="3" customFormat="1" ht="18.75" customHeight="1" x14ac:dyDescent="0.25">
      <c r="B196" s="804"/>
      <c r="C196" s="805"/>
      <c r="D196" s="804"/>
      <c r="E196" s="805"/>
      <c r="F196" s="275"/>
      <c r="G196" s="276"/>
      <c r="Q196" s="238"/>
      <c r="R196" s="238"/>
      <c r="S196" s="238"/>
      <c r="T196" s="238"/>
      <c r="U196" s="238"/>
      <c r="V196" s="238"/>
      <c r="W196" s="238"/>
    </row>
    <row r="197" spans="2:23" s="3" customFormat="1" ht="18.75" customHeight="1" x14ac:dyDescent="0.25">
      <c r="B197" s="804"/>
      <c r="C197" s="805"/>
      <c r="D197" s="804"/>
      <c r="E197" s="805"/>
      <c r="F197" s="275"/>
      <c r="G197" s="276"/>
      <c r="H197" s="248"/>
      <c r="I197" s="248"/>
      <c r="Q197" s="238"/>
      <c r="R197" s="238"/>
      <c r="S197" s="238"/>
      <c r="T197" s="238"/>
      <c r="U197" s="238"/>
      <c r="V197" s="238"/>
      <c r="W197" s="238"/>
    </row>
    <row r="198" spans="2:23" s="3" customFormat="1" ht="18.75" customHeight="1" x14ac:dyDescent="0.25">
      <c r="B198" s="804"/>
      <c r="C198" s="805"/>
      <c r="D198" s="804"/>
      <c r="E198" s="805"/>
      <c r="F198" s="275"/>
      <c r="G198" s="276"/>
    </row>
    <row r="199" spans="2:23" s="3" customFormat="1" ht="18.75" customHeight="1" x14ac:dyDescent="0.25">
      <c r="B199" s="804"/>
      <c r="C199" s="805"/>
      <c r="D199" s="804"/>
      <c r="E199" s="805"/>
      <c r="F199" s="275"/>
      <c r="G199" s="276"/>
    </row>
    <row r="200" spans="2:23" s="279" customFormat="1" ht="18.75" customHeight="1" x14ac:dyDescent="0.25">
      <c r="B200" s="804"/>
      <c r="C200" s="805"/>
      <c r="D200" s="804"/>
      <c r="E200" s="805"/>
      <c r="F200" s="275"/>
      <c r="G200" s="276"/>
    </row>
    <row r="201" spans="2:23" s="3" customFormat="1" ht="18.75" customHeight="1" x14ac:dyDescent="0.25">
      <c r="B201" s="804"/>
      <c r="C201" s="805"/>
      <c r="D201" s="804"/>
      <c r="E201" s="805"/>
      <c r="F201" s="275"/>
      <c r="G201" s="276"/>
      <c r="H201" s="248"/>
      <c r="I201" s="248"/>
    </row>
    <row r="202" spans="2:23" s="3" customFormat="1" ht="18.75" customHeight="1" x14ac:dyDescent="0.25">
      <c r="B202" s="804"/>
      <c r="C202" s="805"/>
      <c r="D202" s="804"/>
      <c r="E202" s="805"/>
      <c r="F202" s="275"/>
      <c r="G202" s="276"/>
      <c r="H202" s="248"/>
      <c r="I202" s="248"/>
    </row>
    <row r="203" spans="2:23" s="3" customFormat="1" ht="18.75" customHeight="1" x14ac:dyDescent="0.25">
      <c r="B203" s="804"/>
      <c r="C203" s="805"/>
      <c r="D203" s="804"/>
      <c r="E203" s="805"/>
      <c r="F203" s="275"/>
      <c r="G203" s="276"/>
    </row>
    <row r="204" spans="2:23" ht="38.25" customHeight="1" x14ac:dyDescent="0.25">
      <c r="B204" s="814" t="s">
        <v>908</v>
      </c>
      <c r="C204" s="815"/>
      <c r="D204" s="816"/>
      <c r="E204" s="816"/>
      <c r="F204" s="816"/>
      <c r="G204" s="817"/>
    </row>
    <row r="205" spans="2:23" x14ac:dyDescent="0.25">
      <c r="B205" s="806"/>
      <c r="C205" s="806"/>
      <c r="D205" s="806"/>
      <c r="E205" s="806"/>
      <c r="F205" s="806"/>
      <c r="G205" s="806"/>
    </row>
    <row r="206" spans="2:23" ht="24.75" customHeight="1" x14ac:dyDescent="0.25">
      <c r="B206" s="813"/>
      <c r="C206" s="813"/>
      <c r="D206" s="813"/>
      <c r="E206" s="326"/>
      <c r="F206" s="793" t="s">
        <v>1124</v>
      </c>
      <c r="G206" s="793"/>
    </row>
    <row r="207" spans="2:23" ht="19.5" customHeight="1" x14ac:dyDescent="0.25">
      <c r="B207" s="807" t="s">
        <v>909</v>
      </c>
      <c r="C207" s="807"/>
      <c r="D207" s="807"/>
      <c r="E207" s="326"/>
      <c r="F207" s="793"/>
      <c r="G207" s="793"/>
    </row>
    <row r="208" spans="2:23" x14ac:dyDescent="0.25">
      <c r="B208" s="325"/>
      <c r="C208" s="325"/>
      <c r="D208" s="325"/>
      <c r="E208" s="325"/>
      <c r="F208" s="793"/>
      <c r="G208" s="793"/>
    </row>
    <row r="209" spans="2:7" ht="18.75" x14ac:dyDescent="0.3">
      <c r="B209" s="324" t="s">
        <v>4</v>
      </c>
      <c r="C209" s="324"/>
      <c r="D209" s="324"/>
      <c r="E209" s="324"/>
      <c r="F209" s="324"/>
      <c r="G209" s="324"/>
    </row>
    <row r="210" spans="2:7" ht="30" customHeight="1" x14ac:dyDescent="0.25">
      <c r="B210" s="798">
        <f>'Cover Page'!H19</f>
        <v>0</v>
      </c>
      <c r="C210" s="799"/>
      <c r="D210" s="328"/>
      <c r="E210" s="280"/>
      <c r="F210" s="251"/>
      <c r="G210" s="252"/>
    </row>
    <row r="211" spans="2:7" ht="30" customHeight="1" x14ac:dyDescent="0.25">
      <c r="B211" s="800" t="s">
        <v>910</v>
      </c>
      <c r="C211" s="801"/>
      <c r="D211" s="234" t="s">
        <v>911</v>
      </c>
      <c r="E211" s="289" t="s">
        <v>912</v>
      </c>
      <c r="F211" s="245"/>
      <c r="G211" s="244"/>
    </row>
    <row r="212" spans="2:7" ht="22.5" customHeight="1" x14ac:dyDescent="0.25">
      <c r="B212" s="246"/>
      <c r="C212" s="802" t="s">
        <v>971</v>
      </c>
      <c r="D212" s="803"/>
      <c r="E212" s="230"/>
      <c r="F212" s="230"/>
      <c r="G212" s="230"/>
    </row>
    <row r="213" spans="2:7" ht="23.25" customHeight="1" x14ac:dyDescent="0.25">
      <c r="B213" s="806"/>
      <c r="C213" s="806"/>
      <c r="D213" s="806"/>
      <c r="E213" s="806"/>
      <c r="F213" s="806"/>
      <c r="G213" s="806"/>
    </row>
    <row r="214" spans="2:7" ht="18.75" x14ac:dyDescent="0.3">
      <c r="B214" s="797" t="s">
        <v>5</v>
      </c>
      <c r="C214" s="797"/>
      <c r="D214" s="797"/>
      <c r="E214" s="797"/>
      <c r="F214" s="797"/>
      <c r="G214" s="797"/>
    </row>
    <row r="215" spans="2:7" ht="30" customHeight="1" x14ac:dyDescent="0.25">
      <c r="B215" s="798">
        <f>'Cover Page'!H21</f>
        <v>0</v>
      </c>
      <c r="C215" s="799"/>
      <c r="D215" s="328"/>
      <c r="E215" s="327"/>
      <c r="F215" s="251"/>
      <c r="G215" s="252"/>
    </row>
    <row r="216" spans="2:7" ht="30" customHeight="1" x14ac:dyDescent="0.25">
      <c r="B216" s="800" t="s">
        <v>910</v>
      </c>
      <c r="C216" s="801"/>
      <c r="D216" s="234" t="s">
        <v>911</v>
      </c>
      <c r="E216" s="289" t="s">
        <v>912</v>
      </c>
      <c r="F216" s="245"/>
      <c r="G216" s="244"/>
    </row>
    <row r="217" spans="2:7" ht="22.5" customHeight="1" x14ac:dyDescent="0.25">
      <c r="B217" s="246"/>
      <c r="C217" s="802" t="s">
        <v>971</v>
      </c>
      <c r="D217" s="803"/>
      <c r="E217" s="230"/>
      <c r="F217" s="230"/>
      <c r="G217" s="230"/>
    </row>
    <row r="220" spans="2:7" ht="18.75" x14ac:dyDescent="0.3">
      <c r="B220" s="797" t="s">
        <v>996</v>
      </c>
      <c r="C220" s="797"/>
      <c r="D220" s="797"/>
      <c r="E220" s="797"/>
      <c r="F220" s="797"/>
      <c r="G220" s="797"/>
    </row>
    <row r="221" spans="2:7" ht="30" customHeight="1" x14ac:dyDescent="0.25">
      <c r="B221" s="798" t="str">
        <f>IF('Cover Page'!H23&lt;&gt;"",'Cover Page'!H23,"N/A")</f>
        <v>N/A</v>
      </c>
      <c r="C221" s="799"/>
      <c r="D221" s="233"/>
      <c r="E221" s="327"/>
      <c r="F221" s="251"/>
      <c r="G221" s="252"/>
    </row>
    <row r="222" spans="2:7" ht="30" customHeight="1" x14ac:dyDescent="0.25">
      <c r="B222" s="800" t="s">
        <v>910</v>
      </c>
      <c r="C222" s="801"/>
      <c r="D222" s="284" t="s">
        <v>911</v>
      </c>
      <c r="E222" s="289" t="s">
        <v>912</v>
      </c>
      <c r="F222" s="245"/>
      <c r="G222" s="244"/>
    </row>
    <row r="223" spans="2:7" ht="22.5" customHeight="1" x14ac:dyDescent="0.25">
      <c r="B223" s="246"/>
      <c r="C223" s="802" t="s">
        <v>971</v>
      </c>
      <c r="D223" s="803"/>
      <c r="E223" s="230"/>
      <c r="F223" s="230"/>
      <c r="G223" s="230"/>
    </row>
    <row r="226" spans="2:7" ht="18.75" x14ac:dyDescent="0.3">
      <c r="B226" s="797" t="s">
        <v>996</v>
      </c>
      <c r="C226" s="797"/>
      <c r="D226" s="797"/>
      <c r="E226" s="797"/>
      <c r="F226" s="797"/>
      <c r="G226" s="797"/>
    </row>
    <row r="227" spans="2:7" ht="30" customHeight="1" x14ac:dyDescent="0.25">
      <c r="B227" s="798" t="str">
        <f>IF('Cover Page'!H25&lt;&gt;"",'Cover Page'!H25,"N/A")</f>
        <v>N/A</v>
      </c>
      <c r="C227" s="799"/>
      <c r="D227" s="233"/>
      <c r="E227" s="327"/>
      <c r="F227" s="251"/>
      <c r="G227" s="252"/>
    </row>
    <row r="228" spans="2:7" ht="30" customHeight="1" x14ac:dyDescent="0.25">
      <c r="B228" s="800" t="s">
        <v>910</v>
      </c>
      <c r="C228" s="801"/>
      <c r="D228" s="284" t="s">
        <v>911</v>
      </c>
      <c r="E228" s="289" t="s">
        <v>912</v>
      </c>
      <c r="F228" s="245"/>
      <c r="G228" s="244"/>
    </row>
    <row r="229" spans="2:7" ht="22.5" customHeight="1" x14ac:dyDescent="0.25">
      <c r="B229" s="246"/>
      <c r="C229" s="802" t="s">
        <v>971</v>
      </c>
      <c r="D229" s="803"/>
      <c r="E229" s="230"/>
      <c r="F229" s="230"/>
      <c r="G229" s="230"/>
    </row>
  </sheetData>
  <sheetProtection algorithmName="SHA-512" hashValue="gltMVBp17Ynpz7Nmsfv0DyU/B1Kv+R35p29qsP1QVN9gIxUMOJawFRtI0Oas1hfH7WvLtAtsiOk2QXMjY6YStA==" saltValue="fXhBejO+LDtto84IR7c8Ig==" spinCount="100000" sheet="1" objects="1" scenarios="1" formatRows="0" deleteRows="0" selectLockedCells="1"/>
  <protectedRanges>
    <protectedRange sqref="A58:XFD62 A68:XFD72 A129:XFD131 A148:XFD151 A158:XFD161 A29:XFD39" name="Range1"/>
  </protectedRanges>
  <customSheetViews>
    <customSheetView guid="{C17C9B4A-0866-4AA0-BC6D-B2274E9D30D3}" showGridLines="0" fitToPage="1" topLeftCell="A216">
      <selection activeCell="D40" sqref="D40:F40"/>
      <rowBreaks count="5" manualBreakCount="5">
        <brk id="8" max="6" man="1"/>
        <brk id="24" max="6" man="1"/>
        <brk id="160" max="6" man="1"/>
        <brk id="177" max="6" man="1"/>
        <brk id="202" max="6" man="1"/>
      </rowBreaks>
      <colBreaks count="1" manualBreakCount="1">
        <brk id="7" max="1048575" man="1"/>
      </colBreaks>
      <pageMargins left="0.45" right="0.45" top="0.5" bottom="0.5" header="0.3" footer="0.3"/>
      <pageSetup scale="87" fitToHeight="0" orientation="landscape" horizontalDpi="1200" verticalDpi="1200" r:id="rId1"/>
    </customSheetView>
    <customSheetView guid="{6FDBC1BF-99FD-492F-9A38-B1FC9531BD14}" showGridLines="0" fitToPage="1" topLeftCell="A216">
      <selection activeCell="D40" sqref="D40:F40"/>
      <rowBreaks count="5" manualBreakCount="5">
        <brk id="8" max="6" man="1"/>
        <brk id="24" max="6" man="1"/>
        <brk id="160" max="6" man="1"/>
        <brk id="177" max="6" man="1"/>
        <brk id="202" max="6" man="1"/>
      </rowBreaks>
      <colBreaks count="1" manualBreakCount="1">
        <brk id="7" max="1048575" man="1"/>
      </colBreaks>
      <pageMargins left="0.45" right="0.45" top="0.5" bottom="0.5" header="0.3" footer="0.3"/>
      <pageSetup scale="87" fitToHeight="0" orientation="landscape" horizontalDpi="1200" verticalDpi="1200" r:id="rId2"/>
    </customSheetView>
  </customSheetViews>
  <mergeCells count="378">
    <mergeCell ref="C19:G19"/>
    <mergeCell ref="C20:G20"/>
    <mergeCell ref="D35:F35"/>
    <mergeCell ref="C177:G177"/>
    <mergeCell ref="C178:G178"/>
    <mergeCell ref="B42:C42"/>
    <mergeCell ref="B43:C43"/>
    <mergeCell ref="B44:C44"/>
    <mergeCell ref="B45:C45"/>
    <mergeCell ref="B79:C79"/>
    <mergeCell ref="B72:C72"/>
    <mergeCell ref="D72:F72"/>
    <mergeCell ref="B73:C73"/>
    <mergeCell ref="D73:F73"/>
    <mergeCell ref="B74:C74"/>
    <mergeCell ref="D74:F74"/>
    <mergeCell ref="B75:C75"/>
    <mergeCell ref="D75:F75"/>
    <mergeCell ref="D47:F47"/>
    <mergeCell ref="D48:F48"/>
    <mergeCell ref="B27:G27"/>
    <mergeCell ref="B163:G163"/>
    <mergeCell ref="C173:G173"/>
    <mergeCell ref="C174:G174"/>
    <mergeCell ref="B35:C35"/>
    <mergeCell ref="B38:C38"/>
    <mergeCell ref="B39:C39"/>
    <mergeCell ref="B40:C40"/>
    <mergeCell ref="B41:C41"/>
    <mergeCell ref="B32:C32"/>
    <mergeCell ref="D32:F32"/>
    <mergeCell ref="D49:F49"/>
    <mergeCell ref="D50:F50"/>
    <mergeCell ref="B33:C33"/>
    <mergeCell ref="B34:C34"/>
    <mergeCell ref="D34:F34"/>
    <mergeCell ref="D39:F39"/>
    <mergeCell ref="B36:C36"/>
    <mergeCell ref="D36:F36"/>
    <mergeCell ref="B37:C37"/>
    <mergeCell ref="D37:F37"/>
    <mergeCell ref="D40:F40"/>
    <mergeCell ref="D41:F41"/>
    <mergeCell ref="D42:F42"/>
    <mergeCell ref="D43:F43"/>
    <mergeCell ref="D44:F44"/>
    <mergeCell ref="D38:F38"/>
    <mergeCell ref="B46:C46"/>
    <mergeCell ref="D3:G3"/>
    <mergeCell ref="B4:G4"/>
    <mergeCell ref="B5:G5"/>
    <mergeCell ref="B10:G10"/>
    <mergeCell ref="B26:G26"/>
    <mergeCell ref="B6:G6"/>
    <mergeCell ref="B8:G8"/>
    <mergeCell ref="B9:G9"/>
    <mergeCell ref="B28:C28"/>
    <mergeCell ref="D28:F28"/>
    <mergeCell ref="C21:G21"/>
    <mergeCell ref="C22:G22"/>
    <mergeCell ref="C23:G23"/>
    <mergeCell ref="C24:G24"/>
    <mergeCell ref="C25:G25"/>
    <mergeCell ref="C17:G17"/>
    <mergeCell ref="C18:G18"/>
    <mergeCell ref="B3:C3"/>
    <mergeCell ref="C12:G12"/>
    <mergeCell ref="C13:G13"/>
    <mergeCell ref="C14:G14"/>
    <mergeCell ref="C15:G15"/>
    <mergeCell ref="C16:G16"/>
    <mergeCell ref="C11:G11"/>
    <mergeCell ref="B203:C203"/>
    <mergeCell ref="D202:E202"/>
    <mergeCell ref="D203:E203"/>
    <mergeCell ref="C212:D212"/>
    <mergeCell ref="B211:C211"/>
    <mergeCell ref="C172:G172"/>
    <mergeCell ref="B65:C65"/>
    <mergeCell ref="D65:F65"/>
    <mergeCell ref="B184:C184"/>
    <mergeCell ref="B183:C183"/>
    <mergeCell ref="B191:C191"/>
    <mergeCell ref="B192:C192"/>
    <mergeCell ref="D183:E183"/>
    <mergeCell ref="B185:C185"/>
    <mergeCell ref="B186:C186"/>
    <mergeCell ref="B187:C187"/>
    <mergeCell ref="B188:C188"/>
    <mergeCell ref="B189:C189"/>
    <mergeCell ref="B190:C190"/>
    <mergeCell ref="D184:E184"/>
    <mergeCell ref="D185:E185"/>
    <mergeCell ref="B182:G182"/>
    <mergeCell ref="B162:G162"/>
    <mergeCell ref="C175:G175"/>
    <mergeCell ref="B62:C62"/>
    <mergeCell ref="D62:F62"/>
    <mergeCell ref="B63:C63"/>
    <mergeCell ref="D63:F63"/>
    <mergeCell ref="B64:C64"/>
    <mergeCell ref="D64:F64"/>
    <mergeCell ref="B67:C67"/>
    <mergeCell ref="D67:F67"/>
    <mergeCell ref="B202:C202"/>
    <mergeCell ref="C176:G176"/>
    <mergeCell ref="B180:G180"/>
    <mergeCell ref="B181:G181"/>
    <mergeCell ref="B179:G179"/>
    <mergeCell ref="C164:G164"/>
    <mergeCell ref="C165:G165"/>
    <mergeCell ref="C166:G166"/>
    <mergeCell ref="C167:G167"/>
    <mergeCell ref="C170:G170"/>
    <mergeCell ref="C171:G171"/>
    <mergeCell ref="C168:G168"/>
    <mergeCell ref="C169:G169"/>
    <mergeCell ref="B82:C82"/>
    <mergeCell ref="D82:F82"/>
    <mergeCell ref="B83:C83"/>
    <mergeCell ref="D83:F83"/>
    <mergeCell ref="B29:C29"/>
    <mergeCell ref="D29:F29"/>
    <mergeCell ref="B30:C30"/>
    <mergeCell ref="D30:F30"/>
    <mergeCell ref="B31:C31"/>
    <mergeCell ref="D31:F31"/>
    <mergeCell ref="B66:C66"/>
    <mergeCell ref="D66:F66"/>
    <mergeCell ref="B57:C57"/>
    <mergeCell ref="B52:C52"/>
    <mergeCell ref="B53:C53"/>
    <mergeCell ref="B54:C54"/>
    <mergeCell ref="B47:C47"/>
    <mergeCell ref="B48:C48"/>
    <mergeCell ref="B49:C49"/>
    <mergeCell ref="B50:C50"/>
    <mergeCell ref="D52:F52"/>
    <mergeCell ref="D53:F53"/>
    <mergeCell ref="D54:F54"/>
    <mergeCell ref="D55:F55"/>
    <mergeCell ref="D33:F33"/>
    <mergeCell ref="B55:C55"/>
    <mergeCell ref="B80:C80"/>
    <mergeCell ref="D80:F80"/>
    <mergeCell ref="B81:C81"/>
    <mergeCell ref="D81:F81"/>
    <mergeCell ref="B76:C76"/>
    <mergeCell ref="D76:F76"/>
    <mergeCell ref="B77:C77"/>
    <mergeCell ref="D77:F77"/>
    <mergeCell ref="B78:C78"/>
    <mergeCell ref="D78:F78"/>
    <mergeCell ref="B58:C58"/>
    <mergeCell ref="D79:F79"/>
    <mergeCell ref="B68:C68"/>
    <mergeCell ref="D68:F68"/>
    <mergeCell ref="B69:C69"/>
    <mergeCell ref="D69:F69"/>
    <mergeCell ref="B70:C70"/>
    <mergeCell ref="D70:F70"/>
    <mergeCell ref="D45:F45"/>
    <mergeCell ref="D46:F46"/>
    <mergeCell ref="B71:C71"/>
    <mergeCell ref="D71:F71"/>
    <mergeCell ref="B56:C56"/>
    <mergeCell ref="D51:F51"/>
    <mergeCell ref="B51:C51"/>
    <mergeCell ref="D58:F58"/>
    <mergeCell ref="B59:C59"/>
    <mergeCell ref="D59:F59"/>
    <mergeCell ref="B60:C60"/>
    <mergeCell ref="D60:F60"/>
    <mergeCell ref="B61:C61"/>
    <mergeCell ref="D61:F61"/>
    <mergeCell ref="D56:F56"/>
    <mergeCell ref="D57:F57"/>
    <mergeCell ref="B84:C84"/>
    <mergeCell ref="D84:F84"/>
    <mergeCell ref="B85:C85"/>
    <mergeCell ref="D85:F85"/>
    <mergeCell ref="B86:C86"/>
    <mergeCell ref="D86:F86"/>
    <mergeCell ref="B87:C87"/>
    <mergeCell ref="D87:F87"/>
    <mergeCell ref="B88:C88"/>
    <mergeCell ref="D88:F88"/>
    <mergeCell ref="B89:C89"/>
    <mergeCell ref="D89:F89"/>
    <mergeCell ref="B90:C90"/>
    <mergeCell ref="D90:F90"/>
    <mergeCell ref="B91:C91"/>
    <mergeCell ref="D91:F91"/>
    <mergeCell ref="B92:C92"/>
    <mergeCell ref="D92:F92"/>
    <mergeCell ref="B93:C93"/>
    <mergeCell ref="D93:F93"/>
    <mergeCell ref="B94:C94"/>
    <mergeCell ref="D94:F94"/>
    <mergeCell ref="B117:C117"/>
    <mergeCell ref="D117:F117"/>
    <mergeCell ref="B118:C118"/>
    <mergeCell ref="D118:F118"/>
    <mergeCell ref="B105:C105"/>
    <mergeCell ref="D105:F105"/>
    <mergeCell ref="B106:C106"/>
    <mergeCell ref="D106:F106"/>
    <mergeCell ref="B107:C107"/>
    <mergeCell ref="D107:F107"/>
    <mergeCell ref="B108:C108"/>
    <mergeCell ref="D108:F108"/>
    <mergeCell ref="B109:C109"/>
    <mergeCell ref="D109:F109"/>
    <mergeCell ref="B110:C110"/>
    <mergeCell ref="D110:F110"/>
    <mergeCell ref="B111:C111"/>
    <mergeCell ref="D111:F111"/>
    <mergeCell ref="B120:C120"/>
    <mergeCell ref="D120:F120"/>
    <mergeCell ref="B100:C100"/>
    <mergeCell ref="D100:F100"/>
    <mergeCell ref="B95:C95"/>
    <mergeCell ref="D95:F95"/>
    <mergeCell ref="B96:C96"/>
    <mergeCell ref="D96:F96"/>
    <mergeCell ref="B97:C97"/>
    <mergeCell ref="D97:F97"/>
    <mergeCell ref="B98:C98"/>
    <mergeCell ref="D98:F98"/>
    <mergeCell ref="B99:C99"/>
    <mergeCell ref="D99:F99"/>
    <mergeCell ref="B101:C101"/>
    <mergeCell ref="D101:F101"/>
    <mergeCell ref="B102:C102"/>
    <mergeCell ref="D102:F102"/>
    <mergeCell ref="B103:C103"/>
    <mergeCell ref="D103:F103"/>
    <mergeCell ref="B104:C104"/>
    <mergeCell ref="D104:F104"/>
    <mergeCell ref="B123:C123"/>
    <mergeCell ref="D123:F123"/>
    <mergeCell ref="B124:C124"/>
    <mergeCell ref="D124:F124"/>
    <mergeCell ref="B125:C125"/>
    <mergeCell ref="D125:F125"/>
    <mergeCell ref="B126:C126"/>
    <mergeCell ref="D126:F126"/>
    <mergeCell ref="B112:C112"/>
    <mergeCell ref="D112:F112"/>
    <mergeCell ref="B113:C113"/>
    <mergeCell ref="D113:F113"/>
    <mergeCell ref="B114:C114"/>
    <mergeCell ref="D114:F114"/>
    <mergeCell ref="B115:C115"/>
    <mergeCell ref="D115:F115"/>
    <mergeCell ref="B122:C122"/>
    <mergeCell ref="D122:F122"/>
    <mergeCell ref="B121:C121"/>
    <mergeCell ref="D121:F121"/>
    <mergeCell ref="B116:C116"/>
    <mergeCell ref="D116:F116"/>
    <mergeCell ref="B119:C119"/>
    <mergeCell ref="D119:F119"/>
    <mergeCell ref="B127:C127"/>
    <mergeCell ref="D127:F127"/>
    <mergeCell ref="B128:C128"/>
    <mergeCell ref="D128:F128"/>
    <mergeCell ref="B129:C129"/>
    <mergeCell ref="D129:F129"/>
    <mergeCell ref="B130:C130"/>
    <mergeCell ref="D130:F130"/>
    <mergeCell ref="B131:C131"/>
    <mergeCell ref="D131:F131"/>
    <mergeCell ref="B132:C132"/>
    <mergeCell ref="D132:F132"/>
    <mergeCell ref="B133:C133"/>
    <mergeCell ref="D133:F133"/>
    <mergeCell ref="B134:C134"/>
    <mergeCell ref="D134:F134"/>
    <mergeCell ref="B135:C135"/>
    <mergeCell ref="D135:F135"/>
    <mergeCell ref="B136:C136"/>
    <mergeCell ref="D136:F136"/>
    <mergeCell ref="B137:C137"/>
    <mergeCell ref="D137:F137"/>
    <mergeCell ref="B138:C138"/>
    <mergeCell ref="D138:F138"/>
    <mergeCell ref="B139:C139"/>
    <mergeCell ref="D139:F139"/>
    <mergeCell ref="B140:C140"/>
    <mergeCell ref="D140:F140"/>
    <mergeCell ref="B141:C141"/>
    <mergeCell ref="D141:F141"/>
    <mergeCell ref="B142:C142"/>
    <mergeCell ref="D142:F142"/>
    <mergeCell ref="B143:C143"/>
    <mergeCell ref="D143:F143"/>
    <mergeCell ref="B144:C144"/>
    <mergeCell ref="D144:F144"/>
    <mergeCell ref="B145:C145"/>
    <mergeCell ref="D145:F145"/>
    <mergeCell ref="B146:C146"/>
    <mergeCell ref="D146:F146"/>
    <mergeCell ref="B147:C147"/>
    <mergeCell ref="D147:F147"/>
    <mergeCell ref="B148:C148"/>
    <mergeCell ref="D148:F148"/>
    <mergeCell ref="B149:C149"/>
    <mergeCell ref="D149:F149"/>
    <mergeCell ref="B150:C150"/>
    <mergeCell ref="D150:F150"/>
    <mergeCell ref="B151:C151"/>
    <mergeCell ref="D151:F151"/>
    <mergeCell ref="D158:F158"/>
    <mergeCell ref="B159:C159"/>
    <mergeCell ref="D159:F159"/>
    <mergeCell ref="B160:C160"/>
    <mergeCell ref="D160:F160"/>
    <mergeCell ref="B161:C161"/>
    <mergeCell ref="D161:F161"/>
    <mergeCell ref="B153:C153"/>
    <mergeCell ref="D153:F153"/>
    <mergeCell ref="B154:C154"/>
    <mergeCell ref="D154:F154"/>
    <mergeCell ref="B155:C155"/>
    <mergeCell ref="D155:F155"/>
    <mergeCell ref="B156:C156"/>
    <mergeCell ref="D156:F156"/>
    <mergeCell ref="B157:C157"/>
    <mergeCell ref="D157:F157"/>
    <mergeCell ref="C229:D229"/>
    <mergeCell ref="B205:G205"/>
    <mergeCell ref="B214:G214"/>
    <mergeCell ref="B210:C210"/>
    <mergeCell ref="B206:D206"/>
    <mergeCell ref="B204:G204"/>
    <mergeCell ref="D186:E186"/>
    <mergeCell ref="D187:E187"/>
    <mergeCell ref="D188:E188"/>
    <mergeCell ref="D189:E189"/>
    <mergeCell ref="D190:E190"/>
    <mergeCell ref="D191:E191"/>
    <mergeCell ref="D192:E192"/>
    <mergeCell ref="C217:D217"/>
    <mergeCell ref="D193:E193"/>
    <mergeCell ref="D194:E194"/>
    <mergeCell ref="D195:E195"/>
    <mergeCell ref="D196:E196"/>
    <mergeCell ref="D197:E197"/>
    <mergeCell ref="D198:E198"/>
    <mergeCell ref="D199:E199"/>
    <mergeCell ref="D200:E200"/>
    <mergeCell ref="D201:E201"/>
    <mergeCell ref="B193:C193"/>
    <mergeCell ref="F206:G208"/>
    <mergeCell ref="B7:G7"/>
    <mergeCell ref="B220:G220"/>
    <mergeCell ref="B221:C221"/>
    <mergeCell ref="B222:C222"/>
    <mergeCell ref="C223:D223"/>
    <mergeCell ref="B226:G226"/>
    <mergeCell ref="B227:C227"/>
    <mergeCell ref="B228:C228"/>
    <mergeCell ref="B194:C194"/>
    <mergeCell ref="B195:C195"/>
    <mergeCell ref="B196:C196"/>
    <mergeCell ref="B197:C197"/>
    <mergeCell ref="B198:C198"/>
    <mergeCell ref="B199:C199"/>
    <mergeCell ref="B200:C200"/>
    <mergeCell ref="B216:C216"/>
    <mergeCell ref="B215:C215"/>
    <mergeCell ref="B201:C201"/>
    <mergeCell ref="B213:G213"/>
    <mergeCell ref="B207:D207"/>
    <mergeCell ref="B152:C152"/>
    <mergeCell ref="D152:F152"/>
    <mergeCell ref="B158:C158"/>
  </mergeCells>
  <pageMargins left="0.45" right="0.45" top="0.5" bottom="0.5" header="0.3" footer="0.3"/>
  <pageSetup scale="44" fitToHeight="0" orientation="landscape" horizontalDpi="1200" verticalDpi="1200" r:id="rId3"/>
  <rowBreaks count="5" manualBreakCount="5">
    <brk id="9" max="6" man="1"/>
    <brk id="25" max="6" man="1"/>
    <brk id="161" max="6" man="1"/>
    <brk id="178" max="6" man="1"/>
    <brk id="203" max="6" man="1"/>
  </rowBreaks>
  <colBreaks count="1" manualBreakCount="1">
    <brk id="7" max="1048575" man="1"/>
  </colBreaks>
  <drawing r:id="rId4"/>
  <legacyDrawing r:id="rId5"/>
  <mc:AlternateContent xmlns:mc="http://schemas.openxmlformats.org/markup-compatibility/2006">
    <mc:Choice Requires="x14">
      <controls>
        <mc:AlternateContent xmlns:mc="http://schemas.openxmlformats.org/markup-compatibility/2006">
          <mc:Choice Requires="x14">
            <control shapeId="8194" r:id="rId6" name="Check Box 2">
              <controlPr defaultSize="0" autoFill="0" autoLine="0" autoPict="0">
                <anchor moveWithCells="1">
                  <from>
                    <xdr:col>1</xdr:col>
                    <xdr:colOff>304800</xdr:colOff>
                    <xdr:row>211</xdr:row>
                    <xdr:rowOff>57150</xdr:rowOff>
                  </from>
                  <to>
                    <xdr:col>1</xdr:col>
                    <xdr:colOff>495300</xdr:colOff>
                    <xdr:row>211</xdr:row>
                    <xdr:rowOff>190500</xdr:rowOff>
                  </to>
                </anchor>
              </controlPr>
            </control>
          </mc:Choice>
        </mc:AlternateContent>
        <mc:AlternateContent xmlns:mc="http://schemas.openxmlformats.org/markup-compatibility/2006">
          <mc:Choice Requires="x14">
            <control shapeId="8195" r:id="rId7" name="Check Box 3">
              <controlPr defaultSize="0" autoFill="0" autoLine="0" autoPict="0">
                <anchor moveWithCells="1">
                  <from>
                    <xdr:col>1</xdr:col>
                    <xdr:colOff>304800</xdr:colOff>
                    <xdr:row>216</xdr:row>
                    <xdr:rowOff>57150</xdr:rowOff>
                  </from>
                  <to>
                    <xdr:col>1</xdr:col>
                    <xdr:colOff>495300</xdr:colOff>
                    <xdr:row>216</xdr:row>
                    <xdr:rowOff>190500</xdr:rowOff>
                  </to>
                </anchor>
              </controlPr>
            </control>
          </mc:Choice>
        </mc:AlternateContent>
        <mc:AlternateContent xmlns:mc="http://schemas.openxmlformats.org/markup-compatibility/2006">
          <mc:Choice Requires="x14">
            <control shapeId="8196" r:id="rId8" name="Check Box 4">
              <controlPr defaultSize="0" autoFill="0" autoLine="0" autoPict="0">
                <anchor moveWithCells="1">
                  <from>
                    <xdr:col>1</xdr:col>
                    <xdr:colOff>304800</xdr:colOff>
                    <xdr:row>222</xdr:row>
                    <xdr:rowOff>19050</xdr:rowOff>
                  </from>
                  <to>
                    <xdr:col>1</xdr:col>
                    <xdr:colOff>495300</xdr:colOff>
                    <xdr:row>222</xdr:row>
                    <xdr:rowOff>247650</xdr:rowOff>
                  </to>
                </anchor>
              </controlPr>
            </control>
          </mc:Choice>
        </mc:AlternateContent>
        <mc:AlternateContent xmlns:mc="http://schemas.openxmlformats.org/markup-compatibility/2006">
          <mc:Choice Requires="x14">
            <control shapeId="8197" r:id="rId9" name="Check Box 5">
              <controlPr defaultSize="0" autoFill="0" autoLine="0" autoPict="0">
                <anchor moveWithCells="1">
                  <from>
                    <xdr:col>1</xdr:col>
                    <xdr:colOff>295275</xdr:colOff>
                    <xdr:row>228</xdr:row>
                    <xdr:rowOff>28575</xdr:rowOff>
                  </from>
                  <to>
                    <xdr:col>1</xdr:col>
                    <xdr:colOff>514350</xdr:colOff>
                    <xdr:row>228</xdr:row>
                    <xdr:rowOff>238125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9" tint="0.59999389629810485"/>
  </sheetPr>
  <dimension ref="B1:G118"/>
  <sheetViews>
    <sheetView showGridLines="0" zoomScaleNormal="100" workbookViewId="0">
      <pane ySplit="6" topLeftCell="A7" activePane="bottomLeft" state="frozen"/>
      <selection activeCell="D69" sqref="D69:E69"/>
      <selection pane="bottomLeft" activeCell="E116" sqref="E116"/>
    </sheetView>
  </sheetViews>
  <sheetFormatPr defaultRowHeight="15" x14ac:dyDescent="0.25"/>
  <cols>
    <col min="1" max="1" width="3.7109375" customWidth="1"/>
    <col min="2" max="2" width="28.7109375" customWidth="1"/>
    <col min="3" max="3" width="16.5703125" customWidth="1"/>
    <col min="4" max="4" width="59.85546875" customWidth="1"/>
    <col min="5" max="5" width="67.28515625" customWidth="1"/>
  </cols>
  <sheetData>
    <row r="1" spans="2:5" ht="9" customHeight="1" x14ac:dyDescent="0.25"/>
    <row r="2" spans="2:5" s="1" customFormat="1" ht="58.5" customHeight="1" x14ac:dyDescent="0.25">
      <c r="B2" s="132" t="s">
        <v>356</v>
      </c>
      <c r="C2" s="133"/>
      <c r="D2" s="133"/>
      <c r="E2" s="134"/>
    </row>
    <row r="3" spans="2:5" s="1" customFormat="1" ht="18.75" x14ac:dyDescent="0.3">
      <c r="B3" s="91">
        <f>'EA-I-CSSR'!C5</f>
        <v>0</v>
      </c>
      <c r="C3" s="841">
        <f>'EA-I-CSSR'!C6</f>
        <v>0</v>
      </c>
      <c r="D3" s="841"/>
      <c r="E3" s="842"/>
    </row>
    <row r="4" spans="2:5" s="1" customFormat="1" ht="24" customHeight="1" x14ac:dyDescent="0.25">
      <c r="B4" s="869" t="s">
        <v>988</v>
      </c>
      <c r="C4" s="870"/>
      <c r="D4" s="870"/>
      <c r="E4" s="871"/>
    </row>
    <row r="5" spans="2:5" s="16" customFormat="1" ht="35.25" customHeight="1" x14ac:dyDescent="0.25">
      <c r="B5" s="875" t="s">
        <v>357</v>
      </c>
      <c r="C5" s="876"/>
      <c r="D5" s="876"/>
      <c r="E5" s="877"/>
    </row>
    <row r="6" spans="2:5" s="1" customFormat="1" ht="18.75" customHeight="1" x14ac:dyDescent="0.25">
      <c r="B6" s="884" t="s">
        <v>298</v>
      </c>
      <c r="C6" s="885"/>
      <c r="D6" s="95" t="s">
        <v>1096</v>
      </c>
      <c r="E6" s="136" t="s">
        <v>297</v>
      </c>
    </row>
    <row r="7" spans="2:5" x14ac:dyDescent="0.25">
      <c r="B7" s="96" t="s">
        <v>1266</v>
      </c>
      <c r="C7" s="97"/>
      <c r="D7" s="138" t="str">
        <f>IF(OR('EA-I-CSSR'!D15="SVT Review",'EA-I-CSSR'!D15="FSV Item"), 'EA-I-CSSR'!E15, "N/A")</f>
        <v>N/A</v>
      </c>
      <c r="E7" s="124"/>
    </row>
    <row r="8" spans="2:5" x14ac:dyDescent="0.25">
      <c r="B8" s="98" t="s">
        <v>1267</v>
      </c>
      <c r="C8" s="97"/>
      <c r="D8" s="138" t="str">
        <f>IF(OR('EA-I-CSSR'!$D16="SVT Review",'EA-I-CSSR'!$D16="FSV Item"), 'EA-I-CSSR'!E16, "N/A")</f>
        <v>N/A</v>
      </c>
      <c r="E8" s="124"/>
    </row>
    <row r="9" spans="2:5" s="1" customFormat="1" x14ac:dyDescent="0.25">
      <c r="B9" s="872" t="s">
        <v>269</v>
      </c>
      <c r="C9" s="873"/>
      <c r="D9" s="873"/>
      <c r="E9" s="874"/>
    </row>
    <row r="10" spans="2:5" x14ac:dyDescent="0.25">
      <c r="B10" s="103" t="s">
        <v>270</v>
      </c>
      <c r="C10" s="93"/>
      <c r="D10" s="138" t="str">
        <f>IF(OR('EA-I-CSSR'!$D18="SVT Review",'EA-I-CSSR'!$D18="FSV Item"), 'EA-I-CSSR'!E18, "N/A")</f>
        <v>N/A</v>
      </c>
      <c r="E10" s="124"/>
    </row>
    <row r="11" spans="2:5" x14ac:dyDescent="0.25">
      <c r="B11" s="105" t="s">
        <v>1265</v>
      </c>
      <c r="C11" s="94"/>
      <c r="D11" s="138" t="str">
        <f>IF(OR('EA-I-CSSR'!$D23="SVT Review",'EA-I-CSSR'!$D23="FSV Item"), 'EA-I-CSSR'!E23, "N/A")</f>
        <v>N/A</v>
      </c>
      <c r="E11" s="124"/>
    </row>
    <row r="12" spans="2:5" s="1" customFormat="1" ht="14.45" customHeight="1" x14ac:dyDescent="0.25">
      <c r="B12" s="889" t="s">
        <v>271</v>
      </c>
      <c r="C12" s="890"/>
      <c r="D12" s="890"/>
      <c r="E12" s="891"/>
    </row>
    <row r="13" spans="2:5" ht="15.75" x14ac:dyDescent="0.25">
      <c r="B13" s="168" t="s">
        <v>1268</v>
      </c>
      <c r="C13" s="892" t="str">
        <f>"Based on EA:   "&amp;'EA-I-CSSR'!D25</f>
        <v>Based on EA:   ~ Please Select ~</v>
      </c>
      <c r="D13" s="892"/>
      <c r="E13" s="264" t="str">
        <f>"Based on Site Visit:   "&amp;'SV Findings'!C10</f>
        <v>Based on Site Visit:   Please Select</v>
      </c>
    </row>
    <row r="14" spans="2:5" ht="14.25" customHeight="1" x14ac:dyDescent="0.25">
      <c r="B14" s="101" t="str">
        <f>'EA-I-CSSR'!B26</f>
        <v xml:space="preserve">   Institutional Accreditator</v>
      </c>
      <c r="C14" s="109"/>
      <c r="D14" s="138" t="str">
        <f>IF(OR('EA-I-CSSR'!$D26="SVT Review",'EA-I-CSSR'!$D26="FSV Item"),'EA-I-CSSR'!F26,"N/A")</f>
        <v>N/A</v>
      </c>
      <c r="E14" s="124"/>
    </row>
    <row r="15" spans="2:5" x14ac:dyDescent="0.25">
      <c r="B15" s="440" t="s">
        <v>1269</v>
      </c>
      <c r="C15" s="74"/>
      <c r="D15" s="138" t="str">
        <f>IF(OR('EA-I-CSSR'!$D27="SVT Review",'EA-I-CSSR'!$D27="FSV Item"), 'EA-I-CSSR'!E27, "N/A")</f>
        <v>N/A</v>
      </c>
      <c r="E15" s="124"/>
    </row>
    <row r="16" spans="2:5" x14ac:dyDescent="0.25">
      <c r="B16" s="101" t="s">
        <v>1270</v>
      </c>
      <c r="C16" s="76"/>
      <c r="D16" s="138" t="str">
        <f>IF(OR('EA-I-CSSR'!$D28="SVT Review",'EA-I-CSSR'!$D28="FSV Item"), 'EA-I-CSSR'!E28, "N/A")</f>
        <v>N/A</v>
      </c>
      <c r="E16" s="124"/>
    </row>
    <row r="17" spans="2:7" s="432" customFormat="1" x14ac:dyDescent="0.25">
      <c r="B17" s="433" t="s">
        <v>1271</v>
      </c>
      <c r="C17" s="76"/>
      <c r="D17" s="138" t="str">
        <f>IF(OR('EA-I-CSSR'!$D29="SVT Review",'EA-I-CSSR'!$D29="FSV Item"), 'EA-I-CSSR'!F29, "N/A")</f>
        <v>N/A</v>
      </c>
      <c r="E17" s="124"/>
    </row>
    <row r="18" spans="2:7" s="432" customFormat="1" x14ac:dyDescent="0.25">
      <c r="B18" s="433" t="s">
        <v>1272</v>
      </c>
      <c r="C18" s="76"/>
      <c r="D18" s="138" t="str">
        <f>IF(OR('EA-I-CSSR'!$D30="SVT Review",'EA-I-CSSR'!$D30="FSV Item"), 'EA-I-CSSR'!F30, "N/A")</f>
        <v>N/A</v>
      </c>
      <c r="E18" s="124"/>
    </row>
    <row r="19" spans="2:7" ht="15.75" customHeight="1" x14ac:dyDescent="0.25">
      <c r="B19" s="101" t="s">
        <v>1274</v>
      </c>
      <c r="C19" s="109"/>
      <c r="D19" s="138" t="str">
        <f>IF(OR('EA-I-CSSR'!$D31="SVT Review",'EA-I-CSSR'!$D31="FSV Item"), 'EA-I-CSSR'!E31, "N/A")</f>
        <v>N/A</v>
      </c>
      <c r="E19" s="124"/>
    </row>
    <row r="20" spans="2:7" ht="15" customHeight="1" x14ac:dyDescent="0.25">
      <c r="B20" s="108" t="s">
        <v>1273</v>
      </c>
      <c r="C20" s="109"/>
      <c r="D20" s="138" t="str">
        <f>IF(OR('EA-I-CSSR'!$D32="SVT Review",'EA-I-CSSR'!$D32="FSV Item"), 'EA-I-CSSR'!F32, "N/A")</f>
        <v>N/A</v>
      </c>
      <c r="E20" s="124"/>
    </row>
    <row r="21" spans="2:7" x14ac:dyDescent="0.25">
      <c r="B21" s="101" t="s">
        <v>1275</v>
      </c>
      <c r="C21" s="109"/>
      <c r="D21" s="138" t="str">
        <f>IF(OR('EA-I-CSSR'!$D33="SVT Review",'EA-I-CSSR'!$D33="FSV Item"), 'EA-I-CSSR'!F33, "N/A")</f>
        <v>N/A</v>
      </c>
      <c r="E21" s="124"/>
    </row>
    <row r="22" spans="2:7" x14ac:dyDescent="0.25">
      <c r="B22" s="99" t="str">
        <f>IF(LEFT('EA-I-CSSR'!D25,3)="I.B", "   Consortium Agreement", "N/A")</f>
        <v>N/A</v>
      </c>
      <c r="C22" s="110" t="str">
        <f>IF(LEFT(C13,3)="I.B", "(APP L)", "")</f>
        <v/>
      </c>
      <c r="D22" s="138" t="str">
        <f>IF(OR('EA-I-CSSR'!$D34="SVT Review",'EA-I-CSSR'!$D34="FSV Item"), 'EA-I-CSSR'!E34, "N/A")</f>
        <v>N/A</v>
      </c>
      <c r="E22" s="124"/>
    </row>
    <row r="23" spans="2:7" x14ac:dyDescent="0.25">
      <c r="B23" s="99" t="str">
        <f>IF(LEFT('EA-I-CSSR'!D25,3)="I.B", "   Standard I.A Member (at least 1)", "N/A")</f>
        <v>N/A</v>
      </c>
      <c r="C23" s="110" t="str">
        <f>IF(LEFT(C13,3)="I.B", "(APP L)", "")</f>
        <v/>
      </c>
      <c r="D23" s="138" t="str">
        <f>IF(OR('EA-I-CSSR'!$D35="SVT Review",'EA-I-CSSR'!$D35="FSV Item"), 'EA-I-CSSR'!E35, "N/A")</f>
        <v>N/A</v>
      </c>
      <c r="E23" s="124"/>
    </row>
    <row r="24" spans="2:7" x14ac:dyDescent="0.25">
      <c r="B24" s="880" t="str">
        <f>IF(LEFT('EA-I-CSSR'!D25,3)="I.B", "   Consortium Governing Body Minutes (3yrs)", "N/A")</f>
        <v>N/A</v>
      </c>
      <c r="C24" s="881"/>
      <c r="D24" s="138" t="str">
        <f>IF(OR('EA-I-CSSR'!$D36="SVT Review",'EA-I-CSSR'!$D36="FSV Item"), 'EA-I-CSSR'!E36, "N/A")</f>
        <v>N/A</v>
      </c>
      <c r="E24" s="124"/>
    </row>
    <row r="25" spans="2:7" s="1" customFormat="1" x14ac:dyDescent="0.25">
      <c r="B25" s="886" t="s">
        <v>1150</v>
      </c>
      <c r="C25" s="887"/>
      <c r="D25" s="887"/>
      <c r="E25" s="888"/>
      <c r="F25" s="65"/>
      <c r="G25" s="65" t="s">
        <v>273</v>
      </c>
    </row>
    <row r="26" spans="2:7" x14ac:dyDescent="0.25">
      <c r="B26" s="99" t="s">
        <v>1276</v>
      </c>
      <c r="C26" s="110"/>
      <c r="D26" s="138" t="str">
        <f>IF(OR('EA-I-CSSR'!$D38="SVT Review",'EA-I-CSSR'!$D38="FSV Item"), 'EA-I-CSSR'!E38, "N/A")</f>
        <v>N/A</v>
      </c>
      <c r="E26" s="124"/>
    </row>
    <row r="27" spans="2:7" x14ac:dyDescent="0.25">
      <c r="B27" s="880" t="s">
        <v>1277</v>
      </c>
      <c r="C27" s="881"/>
      <c r="D27" s="138" t="str">
        <f>IF(OR('EA-I-CSSR'!$D39="SVT Review",'EA-I-CSSR'!$D39="FSV Item"), 'EA-I-CSSR'!E39, "N/A")</f>
        <v>N/A</v>
      </c>
      <c r="E27" s="124"/>
    </row>
    <row r="28" spans="2:7" ht="15" customHeight="1" x14ac:dyDescent="0.25">
      <c r="B28" s="878" t="s">
        <v>1278</v>
      </c>
      <c r="C28" s="879"/>
      <c r="D28" s="138" t="str">
        <f>IF(OR('EA-I-CSSR'!$D40="SVT Review",'EA-I-CSSR'!$D40="FSV Item"), 'EA-I-CSSR'!E40, "N/A")</f>
        <v>N/A</v>
      </c>
      <c r="E28" s="124"/>
    </row>
    <row r="29" spans="2:7" x14ac:dyDescent="0.25">
      <c r="B29" s="99" t="s">
        <v>1279</v>
      </c>
      <c r="C29" s="100"/>
      <c r="D29" s="138" t="str">
        <f>IF(OR('EA-I-CSSR'!$D41="SVT Review",'EA-I-CSSR'!$D41="FSV Item"), 'EA-I-CSSR'!E41, "N/A")</f>
        <v>N/A</v>
      </c>
      <c r="E29" s="124"/>
    </row>
    <row r="30" spans="2:7" s="432" customFormat="1" x14ac:dyDescent="0.25">
      <c r="B30" s="111" t="s">
        <v>1281</v>
      </c>
      <c r="C30" s="113"/>
      <c r="D30" s="138" t="str">
        <f>IF(OR('EA-I-CSSR'!$D42="SVT Review",'EA-I-CSSR'!$D42="FSV Item"), 'EA-I-CSSR'!E42, "N/A")</f>
        <v>N/A</v>
      </c>
      <c r="E30" s="124"/>
    </row>
    <row r="31" spans="2:7" x14ac:dyDescent="0.25">
      <c r="B31" s="111" t="str">
        <f>IF(LEFT('EA-I-CSSR'!D25,3)="I.B", "   Corporate Organizational Chart", "N/A")</f>
        <v>N/A</v>
      </c>
      <c r="C31" s="113"/>
      <c r="D31" s="138" t="str">
        <f>IF(OR('EA-I-CSSR'!$D43="SVT Review",'EA-I-CSSR'!$D43="FSV Item"), 'EA-I-CSSR'!E43, "N/A")</f>
        <v>N/A</v>
      </c>
      <c r="E31" s="124"/>
    </row>
    <row r="32" spans="2:7" ht="15" customHeight="1" x14ac:dyDescent="0.25">
      <c r="B32" s="111" t="s">
        <v>1280</v>
      </c>
      <c r="C32" s="100"/>
      <c r="D32" s="138" t="str">
        <f>IF(OR('EA-I-CSSR'!$D44="SVT Review",'EA-I-CSSR'!$D44="FSV Item"), 'EA-I-CSSR'!E44, "N/A")</f>
        <v>N/A</v>
      </c>
      <c r="E32" s="124"/>
    </row>
    <row r="33" spans="2:7" s="1" customFormat="1" x14ac:dyDescent="0.25">
      <c r="B33" s="886" t="s">
        <v>1152</v>
      </c>
      <c r="C33" s="887"/>
      <c r="D33" s="887"/>
      <c r="E33" s="888"/>
      <c r="F33" s="65"/>
      <c r="G33" s="65" t="s">
        <v>274</v>
      </c>
    </row>
    <row r="34" spans="2:7" x14ac:dyDescent="0.25">
      <c r="B34" s="880" t="s">
        <v>1282</v>
      </c>
      <c r="C34" s="881"/>
      <c r="D34" s="138" t="str">
        <f>IF(OR('EA-I-CSSR'!$D46="SVT Review",'EA-I-CSSR'!$D46="FSV Item"), 'EA-I-CSSR'!E46, "N/A")</f>
        <v>N/A</v>
      </c>
      <c r="E34" s="124"/>
    </row>
    <row r="35" spans="2:7" x14ac:dyDescent="0.25">
      <c r="B35" s="105" t="s">
        <v>1283</v>
      </c>
      <c r="C35" s="100"/>
      <c r="D35" s="138" t="str">
        <f>IF(OR('EA-I-CSSR'!$D47="SVT Review",'EA-I-CSSR'!$D47="FSV Item"), 'EA-I-CSSR'!E47, "N/A")</f>
        <v>N/A</v>
      </c>
      <c r="E35" s="124"/>
    </row>
    <row r="36" spans="2:7" x14ac:dyDescent="0.25">
      <c r="B36" s="486" t="s">
        <v>1284</v>
      </c>
      <c r="C36" s="487"/>
      <c r="D36" s="138" t="str">
        <f>IF(OR('EA-I-CSSR'!$D48="SVT Review",'EA-I-CSSR'!$D48="FSV Item"), 'EA-I-CSSR'!E48, "N/A")</f>
        <v>N/A</v>
      </c>
      <c r="E36" s="124"/>
    </row>
    <row r="37" spans="2:7" ht="15" customHeight="1" x14ac:dyDescent="0.25">
      <c r="B37" s="105" t="s">
        <v>1286</v>
      </c>
      <c r="C37" s="100"/>
      <c r="D37" s="138" t="str">
        <f>IF(OR('EA-I-CSSR'!$D49="SVT Review",'EA-I-CSSR'!$D49="FSV Item"), 'EA-I-CSSR'!E49, "N/A")</f>
        <v>N/A</v>
      </c>
      <c r="E37" s="124"/>
    </row>
    <row r="38" spans="2:7" s="439" customFormat="1" ht="15" customHeight="1" x14ac:dyDescent="0.25">
      <c r="B38" s="105" t="s">
        <v>1361</v>
      </c>
      <c r="C38" s="441"/>
      <c r="D38" s="138" t="str">
        <f>IF(OR('EA-I-CSSR'!$D50="SVT Review",'EA-I-CSSR'!$D50="FSV Item"), 'EA-I-CSSR'!E50, "N/A")</f>
        <v>N/A</v>
      </c>
      <c r="E38" s="124"/>
    </row>
    <row r="39" spans="2:7" ht="15" customHeight="1" x14ac:dyDescent="0.25">
      <c r="B39" s="486" t="s">
        <v>1287</v>
      </c>
      <c r="C39" s="487"/>
      <c r="D39" s="138" t="str">
        <f>IF(OR('EA-I-CSSR'!$D51="SVT Review",'EA-I-CSSR'!$D51="FSV Item"), 'EA-I-CSSR'!E51, "N/A")</f>
        <v>N/A</v>
      </c>
      <c r="E39" s="124"/>
    </row>
    <row r="40" spans="2:7" x14ac:dyDescent="0.25">
      <c r="B40" s="498" t="s">
        <v>1288</v>
      </c>
      <c r="C40" s="499"/>
      <c r="D40" s="138" t="str">
        <f>IF(OR('EA-I-CSSR'!$D52="SVT Review",'EA-I-CSSR'!$D52="FSV Item"), 'EA-I-CSSR'!E52, "N/A")</f>
        <v>N/A</v>
      </c>
      <c r="E40" s="124"/>
    </row>
    <row r="41" spans="2:7" s="432" customFormat="1" x14ac:dyDescent="0.25">
      <c r="B41" s="435" t="s">
        <v>1289</v>
      </c>
      <c r="C41" s="116"/>
      <c r="D41" s="138" t="str">
        <f>IF(OR('EA-I-CSSR'!$D53="SVT Review",'EA-I-CSSR'!$D53="FSV Item"), 'EA-I-CSSR'!E53, "N/A")</f>
        <v>N/A</v>
      </c>
      <c r="E41" s="124"/>
    </row>
    <row r="42" spans="2:7" x14ac:dyDescent="0.25">
      <c r="B42" s="106" t="s">
        <v>1291</v>
      </c>
      <c r="C42" s="116"/>
      <c r="D42" s="138" t="str">
        <f>IF(OR('EA-I-CSSR'!$D54="SVT Review",'EA-I-CSSR'!$D54="FSV Item"), 'EA-I-CSSR'!E54, "N/A")</f>
        <v>N/A</v>
      </c>
      <c r="E42" s="124"/>
    </row>
    <row r="43" spans="2:7" x14ac:dyDescent="0.25">
      <c r="B43" s="106" t="s">
        <v>1290</v>
      </c>
      <c r="C43" s="109"/>
      <c r="D43" s="138" t="str">
        <f>IF(OR('EA-I-CSSR'!$D55="SVT Review",'EA-I-CSSR'!$D55="FSV Item"), 'EA-I-CSSR'!E55, "N/A")</f>
        <v>N/A</v>
      </c>
      <c r="E43" s="124"/>
    </row>
    <row r="44" spans="2:7" s="432" customFormat="1" x14ac:dyDescent="0.25">
      <c r="B44" s="886" t="s">
        <v>1130</v>
      </c>
      <c r="C44" s="887"/>
      <c r="D44" s="887"/>
      <c r="E44" s="888"/>
      <c r="F44" s="65"/>
      <c r="G44" s="65" t="s">
        <v>274</v>
      </c>
    </row>
    <row r="45" spans="2:7" s="432" customFormat="1" x14ac:dyDescent="0.25">
      <c r="B45" s="118" t="s">
        <v>1154</v>
      </c>
      <c r="C45" s="116"/>
      <c r="D45" s="138" t="str">
        <f>IF(OR('EA-I-CSSR'!$D57="SVT Review",'EA-I-CSSR'!$D57="FSV Item"), 'EA-I-CSSR'!E57, "N/A")</f>
        <v>N/A</v>
      </c>
      <c r="E45" s="124"/>
    </row>
    <row r="46" spans="2:7" x14ac:dyDescent="0.25">
      <c r="B46" s="442" t="s">
        <v>1292</v>
      </c>
      <c r="C46" s="443"/>
      <c r="D46" s="444"/>
      <c r="E46" s="445"/>
    </row>
    <row r="47" spans="2:7" ht="15" customHeight="1" x14ac:dyDescent="0.25">
      <c r="B47" s="446" t="s">
        <v>1294</v>
      </c>
      <c r="C47" s="116"/>
      <c r="D47" s="138" t="str">
        <f>IF(OR('EA-I-CSSR'!$D59="SVT Review",'EA-I-CSSR'!$D59="FSV Item"), 'EA-I-CSSR'!E59, "N/A")</f>
        <v>N/A</v>
      </c>
      <c r="E47" s="124"/>
    </row>
    <row r="48" spans="2:7" x14ac:dyDescent="0.25">
      <c r="B48" s="446" t="s">
        <v>1295</v>
      </c>
      <c r="C48" s="116"/>
      <c r="D48" s="138" t="str">
        <f>IF(OR('EA-I-CSSR'!$D60="SVT Review",'EA-I-CSSR'!$D60="FSV Item"), 'EA-I-CSSR'!E60, "N/A")</f>
        <v>N/A</v>
      </c>
      <c r="E48" s="124"/>
    </row>
    <row r="49" spans="2:6" ht="15" customHeight="1" x14ac:dyDescent="0.25">
      <c r="B49" s="447" t="s">
        <v>1296</v>
      </c>
      <c r="C49" s="117" t="s">
        <v>277</v>
      </c>
      <c r="D49" s="138" t="str">
        <f>IF(OR('EA-I-CSSR'!$D61="SVT Review",'EA-I-CSSR'!$D61="FSV Item"), 'EA-I-CSSR'!F61, "N/A")</f>
        <v>N/A</v>
      </c>
      <c r="E49" s="124"/>
    </row>
    <row r="50" spans="2:6" x14ac:dyDescent="0.25">
      <c r="B50" s="447" t="s">
        <v>1297</v>
      </c>
      <c r="C50" s="117" t="s">
        <v>277</v>
      </c>
      <c r="D50" s="138" t="str">
        <f>IF(OR('EA-I-CSSR'!$D62="SVT Review",'EA-I-CSSR'!$D62="FSV Item"), 'EA-I-CSSR'!F62, "N/A")</f>
        <v>N/A</v>
      </c>
      <c r="E50" s="124"/>
    </row>
    <row r="51" spans="2:6" x14ac:dyDescent="0.25">
      <c r="B51" s="447" t="s">
        <v>1298</v>
      </c>
      <c r="C51" s="117" t="s">
        <v>277</v>
      </c>
      <c r="D51" s="138" t="str">
        <f>IF(OR('EA-I-CSSR'!$D63="SVT Review",'EA-I-CSSR'!$D63="FSV Item"), 'EA-I-CSSR'!F63, "N/A")</f>
        <v>N/A</v>
      </c>
      <c r="E51" s="124"/>
    </row>
    <row r="52" spans="2:6" ht="15" customHeight="1" x14ac:dyDescent="0.25">
      <c r="B52" s="446" t="s">
        <v>1299</v>
      </c>
      <c r="C52" s="117" t="s">
        <v>277</v>
      </c>
      <c r="D52" s="138" t="str">
        <f>IF(OR('EA-I-CSSR'!$D64="SVT Review",'EA-I-CSSR'!$D64="FSV Item"), 'EA-I-CSSR'!E64, "N/A")</f>
        <v>N/A</v>
      </c>
      <c r="E52" s="124"/>
    </row>
    <row r="53" spans="2:6" x14ac:dyDescent="0.25">
      <c r="B53" s="448" t="s">
        <v>1293</v>
      </c>
      <c r="C53" s="117"/>
      <c r="D53" s="138" t="str">
        <f>IF(OR('EA-I-CSSR'!$D65="SVT Review",'EA-I-CSSR'!$D65="FSV Item"), 'EA-I-CSSR'!E65, "N/A")</f>
        <v>N/A</v>
      </c>
      <c r="E53" s="124"/>
    </row>
    <row r="54" spans="2:6" x14ac:dyDescent="0.25">
      <c r="B54" s="449" t="s">
        <v>1300</v>
      </c>
      <c r="C54" s="116"/>
      <c r="D54" s="138" t="str">
        <f>IF(OR('EA-I-CSSR'!$D66="SVT Review",'EA-I-CSSR'!$D66="FSV Item"), 'EA-I-CSSR'!E66, "N/A")</f>
        <v>N/A</v>
      </c>
      <c r="E54" s="124"/>
    </row>
    <row r="55" spans="2:6" s="432" customFormat="1" x14ac:dyDescent="0.25">
      <c r="B55" s="449" t="s">
        <v>1301</v>
      </c>
      <c r="C55" s="116"/>
      <c r="D55" s="138" t="str">
        <f>IF(OR('EA-I-CSSR'!$D67="SVT Review",'EA-I-CSSR'!$D67="FSV Item"), 'EA-I-CSSR'!E67, "N/A")</f>
        <v>N/A</v>
      </c>
      <c r="E55" s="124"/>
    </row>
    <row r="56" spans="2:6" s="432" customFormat="1" x14ac:dyDescent="0.25">
      <c r="B56" s="446" t="s">
        <v>1302</v>
      </c>
      <c r="C56" s="116"/>
      <c r="D56" s="138" t="str">
        <f>IF(OR('EA-I-CSSR'!$D68="SVT Review",'EA-I-CSSR'!$D68="FSV Item"), 'EA-I-CSSR'!E68, "N/A")</f>
        <v>N/A</v>
      </c>
      <c r="E56" s="124"/>
    </row>
    <row r="57" spans="2:6" s="432" customFormat="1" x14ac:dyDescent="0.25">
      <c r="B57" s="449" t="s">
        <v>1300</v>
      </c>
      <c r="C57" s="116"/>
      <c r="D57" s="138" t="str">
        <f>IF(OR('EA-I-CSSR'!$D69="SVT Review",'EA-I-CSSR'!$D69="FSV Item"), 'EA-I-CSSR'!E69, "N/A")</f>
        <v>N/A</v>
      </c>
      <c r="E57" s="124"/>
    </row>
    <row r="58" spans="2:6" x14ac:dyDescent="0.25">
      <c r="B58" s="450" t="s">
        <v>1303</v>
      </c>
      <c r="C58" s="117"/>
      <c r="D58" s="138" t="str">
        <f>IF(OR('EA-I-CSSR'!$D70="SVT Review",'EA-I-CSSR'!$D70="FSV Item"), 'EA-I-CSSR'!E70, "N/A")</f>
        <v>N/A</v>
      </c>
      <c r="E58" s="124"/>
      <c r="F58" s="82"/>
    </row>
    <row r="59" spans="2:6" s="432" customFormat="1" x14ac:dyDescent="0.25">
      <c r="B59" s="449" t="s">
        <v>1304</v>
      </c>
      <c r="C59" s="116"/>
      <c r="D59" s="138" t="str">
        <f>IF(OR('EA-I-CSSR'!$D71="SVT Review",'EA-I-CSSR'!$D71="FSV Item"), 'EA-I-CSSR'!E71, "N/A")</f>
        <v>N/A</v>
      </c>
      <c r="E59" s="124"/>
    </row>
    <row r="60" spans="2:6" s="432" customFormat="1" x14ac:dyDescent="0.25">
      <c r="B60" s="450" t="s">
        <v>1305</v>
      </c>
      <c r="C60" s="117"/>
      <c r="D60" s="138" t="str">
        <f>IF(OR('EA-I-CSSR'!$D72="SVT Review",'EA-I-CSSR'!$D72="FSV Item"), 'EA-I-CSSR'!E72, "N/A")</f>
        <v>N/A</v>
      </c>
      <c r="E60" s="124"/>
      <c r="F60" s="82"/>
    </row>
    <row r="61" spans="2:6" s="1" customFormat="1" ht="14.45" customHeight="1" x14ac:dyDescent="0.25">
      <c r="B61" s="872" t="s">
        <v>1131</v>
      </c>
      <c r="C61" s="873"/>
      <c r="D61" s="873"/>
      <c r="E61" s="874"/>
    </row>
    <row r="62" spans="2:6" s="432" customFormat="1" x14ac:dyDescent="0.25">
      <c r="B62" s="442" t="s">
        <v>1306</v>
      </c>
      <c r="C62" s="443"/>
      <c r="D62" s="444"/>
      <c r="E62" s="445"/>
    </row>
    <row r="63" spans="2:6" ht="15" customHeight="1" x14ac:dyDescent="0.25">
      <c r="B63" s="451" t="s">
        <v>1307</v>
      </c>
      <c r="C63" s="452"/>
      <c r="D63" s="138" t="str">
        <f>IF(OR('EA-I-CSSR'!$D75="SVT Review",'EA-I-CSSR'!$D75="FSV Item"), 'EA-I-CSSR'!F75, "N/A")</f>
        <v>N/A</v>
      </c>
      <c r="E63" s="124"/>
    </row>
    <row r="64" spans="2:6" s="1" customFormat="1" x14ac:dyDescent="0.25">
      <c r="B64" s="446" t="s">
        <v>1250</v>
      </c>
      <c r="C64" s="109"/>
      <c r="D64" s="138" t="str">
        <f>IF(OR('EA-I-CSSR'!$D76="SVT Review",'EA-I-CSSR'!$D76="FSV Item"), 'EA-I-CSSR'!F76, "N/A")</f>
        <v>N/A</v>
      </c>
      <c r="E64" s="124"/>
    </row>
    <row r="65" spans="2:5" x14ac:dyDescent="0.25">
      <c r="B65" s="106" t="s">
        <v>1308</v>
      </c>
      <c r="C65" s="109"/>
      <c r="D65" s="138" t="str">
        <f>IF(OR('EA-I-CSSR'!$D77="SVT Review",'EA-I-CSSR'!$D77="FSV Item"), 'EA-I-CSSR'!E77, "N/A")</f>
        <v>N/A</v>
      </c>
      <c r="E65" s="124"/>
    </row>
    <row r="66" spans="2:5" x14ac:dyDescent="0.25">
      <c r="B66" s="106" t="str">
        <f>'EA-I-CSSR'!B78</f>
        <v>N/A</v>
      </c>
      <c r="C66" s="109"/>
      <c r="D66" s="138" t="str">
        <f>IF(OR('EA-I-CSSR'!$D78="SVT Review",'EA-I-CSSR'!$D78="FSV Item"), 'EA-I-CSSR'!E78, "N/A")</f>
        <v>N/A</v>
      </c>
      <c r="E66" s="124"/>
    </row>
    <row r="67" spans="2:5" s="432" customFormat="1" x14ac:dyDescent="0.25">
      <c r="B67" s="442" t="s">
        <v>1253</v>
      </c>
      <c r="C67" s="443"/>
      <c r="D67" s="444"/>
      <c r="E67" s="445"/>
    </row>
    <row r="68" spans="2:5" s="432" customFormat="1" ht="15" customHeight="1" x14ac:dyDescent="0.25">
      <c r="B68" s="451" t="s">
        <v>1307</v>
      </c>
      <c r="C68" s="452"/>
      <c r="D68" s="138" t="str">
        <f>IF(OR('EA-I-CSSR'!$D80="SVT Review",'EA-I-CSSR'!$D80="FSV Item"), 'EA-I-CSSR'!F80, "N/A")</f>
        <v>N/A</v>
      </c>
      <c r="E68" s="124"/>
    </row>
    <row r="69" spans="2:5" s="432" customFormat="1" x14ac:dyDescent="0.25">
      <c r="B69" s="446" t="s">
        <v>1250</v>
      </c>
      <c r="C69" s="109"/>
      <c r="D69" s="138" t="str">
        <f>IF(OR('EA-I-CSSR'!$D81="SVT Review",'EA-I-CSSR'!$D81="FSV Item"), 'EA-I-CSSR'!F81, "N/A")</f>
        <v>N/A</v>
      </c>
      <c r="E69" s="124"/>
    </row>
    <row r="70" spans="2:5" s="432" customFormat="1" x14ac:dyDescent="0.25">
      <c r="B70" s="435" t="s">
        <v>1308</v>
      </c>
      <c r="C70" s="109"/>
      <c r="D70" s="138" t="str">
        <f>IF(OR('EA-I-CSSR'!$D82="SVT Review",'EA-I-CSSR'!$D82="FSV Item"), 'EA-I-CSSR'!E82, "N/A")</f>
        <v>N/A</v>
      </c>
      <c r="E70" s="124"/>
    </row>
    <row r="71" spans="2:5" s="432" customFormat="1" x14ac:dyDescent="0.25">
      <c r="B71" s="435" t="str">
        <f>'EA-I-CSSR'!B83</f>
        <v>N/A</v>
      </c>
      <c r="C71" s="109"/>
      <c r="D71" s="138" t="str">
        <f>IF(OR('EA-I-CSSR'!$D83="SVT Review",'EA-I-CSSR'!$D83="FSV Item"), 'EA-I-CSSR'!E83, "N/A")</f>
        <v>N/A</v>
      </c>
      <c r="E71" s="124"/>
    </row>
    <row r="72" spans="2:5" s="1" customFormat="1" ht="14.45" customHeight="1" x14ac:dyDescent="0.25">
      <c r="B72" s="872" t="s">
        <v>1132</v>
      </c>
      <c r="C72" s="873"/>
      <c r="D72" s="873"/>
      <c r="E72" s="874"/>
    </row>
    <row r="73" spans="2:5" ht="15" customHeight="1" x14ac:dyDescent="0.25">
      <c r="B73" s="451" t="s">
        <v>1311</v>
      </c>
      <c r="C73" s="452"/>
      <c r="D73" s="138" t="str">
        <f>IF(OR('EA-I-CSSR'!$D86="SVT Review",'EA-I-CSSR'!$D86="FSV Item"), 'EA-I-CSSR'!E86, "N/A")</f>
        <v>N/A</v>
      </c>
      <c r="E73" s="124"/>
    </row>
    <row r="74" spans="2:5" x14ac:dyDescent="0.25">
      <c r="B74" s="446" t="s">
        <v>1312</v>
      </c>
      <c r="C74" s="109"/>
      <c r="D74" s="138" t="str">
        <f>IF(OR('EA-I-CSSR'!$D87="SVT Review",'EA-I-CSSR'!$D87="FSV Item"), 'EA-I-CSSR'!E87, "N/A")</f>
        <v>N/A</v>
      </c>
      <c r="E74" s="124"/>
    </row>
    <row r="75" spans="2:5" s="1" customFormat="1" x14ac:dyDescent="0.25">
      <c r="B75" s="446" t="s">
        <v>1313</v>
      </c>
      <c r="C75" s="109"/>
      <c r="D75" s="138" t="str">
        <f>IF(OR('EA-I-CSSR'!$D88="SVT Review",'EA-I-CSSR'!$D88="FSV Item"), 'EA-I-CSSR'!F88, "N/A")</f>
        <v>N/A</v>
      </c>
      <c r="E75" s="124"/>
    </row>
    <row r="76" spans="2:5" x14ac:dyDescent="0.25">
      <c r="B76" s="106" t="s">
        <v>1314</v>
      </c>
      <c r="C76" s="109"/>
      <c r="D76" s="138" t="str">
        <f>IF(OR('EA-I-CSSR'!$D89="SVT Review",'EA-I-CSSR'!$D89="FSV Item"), 'EA-I-CSSR'!E89, "N/A")</f>
        <v>N/A</v>
      </c>
      <c r="E76" s="124"/>
    </row>
    <row r="77" spans="2:5" ht="3" customHeight="1" x14ac:dyDescent="0.25">
      <c r="B77" s="1"/>
      <c r="C77" s="64"/>
      <c r="E77" s="3"/>
    </row>
    <row r="78" spans="2:5" s="1" customFormat="1" x14ac:dyDescent="0.25">
      <c r="B78" s="886" t="s">
        <v>280</v>
      </c>
      <c r="C78" s="887"/>
      <c r="D78" s="887"/>
      <c r="E78" s="888"/>
    </row>
    <row r="79" spans="2:5" x14ac:dyDescent="0.25">
      <c r="B79" s="101" t="s">
        <v>1315</v>
      </c>
      <c r="C79" s="120"/>
      <c r="D79" s="138" t="str">
        <f>IF(OR('EA-I-CSSR'!$D92="SVT Review",'EA-I-CSSR'!$D92="FSV Item"), 'EA-I-CSSR'!E92, "N/A")</f>
        <v>N/A</v>
      </c>
      <c r="E79" s="124"/>
    </row>
    <row r="80" spans="2:5" x14ac:dyDescent="0.25">
      <c r="B80" s="119" t="s">
        <v>1316</v>
      </c>
      <c r="C80" s="120"/>
      <c r="D80" s="138" t="str">
        <f>IF(OR('EA-I-CSSR'!$D93="SVT Review",'EA-I-CSSR'!$D93="FSV Item"), 'EA-I-CSSR'!E93, "N/A")</f>
        <v>N/A</v>
      </c>
      <c r="E80" s="124"/>
    </row>
    <row r="81" spans="2:7" x14ac:dyDescent="0.25">
      <c r="B81" s="101" t="s">
        <v>1317</v>
      </c>
      <c r="C81" s="109"/>
      <c r="D81" s="138" t="str">
        <f>IF(OR('EA-I-CSSR'!$D94="SVT Review",'EA-I-CSSR'!$D94="FSV Item"), 'EA-I-CSSR'!E94, "N/A")</f>
        <v>N/A</v>
      </c>
      <c r="E81" s="124"/>
    </row>
    <row r="82" spans="2:7" ht="15" customHeight="1" x14ac:dyDescent="0.25">
      <c r="B82" s="121" t="s">
        <v>1318</v>
      </c>
      <c r="C82" s="113"/>
      <c r="D82" s="138" t="str">
        <f>IF(OR('EA-I-CSSR'!$D95="SVT Review",'EA-I-CSSR'!$D95="FSV Item"), 'EA-I-CSSR'!E95, "N/A")</f>
        <v>N/A</v>
      </c>
      <c r="E82" s="124"/>
    </row>
    <row r="83" spans="2:7" x14ac:dyDescent="0.25">
      <c r="B83" s="106" t="s">
        <v>1319</v>
      </c>
      <c r="C83" s="94"/>
      <c r="D83" s="138" t="str">
        <f>IF(OR('EA-I-CSSR'!$D96="SVT Review",'EA-I-CSSR'!$D96="FSV Item"), 'EA-I-CSSR'!E96, "N/A")</f>
        <v>N/A</v>
      </c>
      <c r="E83" s="124"/>
      <c r="G83" s="107"/>
    </row>
    <row r="84" spans="2:7" x14ac:dyDescent="0.25">
      <c r="B84" s="106" t="s">
        <v>1320</v>
      </c>
      <c r="C84" s="102"/>
      <c r="D84" s="138" t="str">
        <f>IF(OR('EA-I-CSSR'!$D97="SVT Review",'EA-I-CSSR'!$D97="FSV Item"), 'EA-I-CSSR'!E97, "N/A")</f>
        <v>N/A</v>
      </c>
      <c r="E84" s="124"/>
    </row>
    <row r="85" spans="2:7" s="1" customFormat="1" x14ac:dyDescent="0.25">
      <c r="B85" s="886" t="s">
        <v>282</v>
      </c>
      <c r="C85" s="887"/>
      <c r="D85" s="887"/>
      <c r="E85" s="888"/>
    </row>
    <row r="86" spans="2:7" s="432" customFormat="1" x14ac:dyDescent="0.25">
      <c r="B86" s="442" t="s">
        <v>1209</v>
      </c>
      <c r="C86" s="443"/>
      <c r="D86" s="444"/>
      <c r="E86" s="445"/>
    </row>
    <row r="87" spans="2:7" ht="15" customHeight="1" x14ac:dyDescent="0.25">
      <c r="B87" s="92" t="s">
        <v>1242</v>
      </c>
      <c r="C87" s="109"/>
      <c r="D87" s="138" t="str">
        <f>IF(OR('EA-I-CSSR'!$D100="SVT Review",'EA-I-CSSR'!$D100="FSV Item"), 'EA-I-CSSR'!E100, "N/A")</f>
        <v>N/A</v>
      </c>
      <c r="E87" s="124"/>
    </row>
    <row r="88" spans="2:7" s="432" customFormat="1" x14ac:dyDescent="0.25">
      <c r="B88" s="446" t="s">
        <v>1322</v>
      </c>
      <c r="C88" s="453"/>
      <c r="D88" s="138" t="str">
        <f>IF(OR('EA-I-CSSR'!$D101="SVT Review",'EA-I-CSSR'!$D101="FSV Item"), 'EA-I-CSSR'!F101, "N/A")</f>
        <v>N/A</v>
      </c>
      <c r="E88" s="124"/>
    </row>
    <row r="89" spans="2:7" s="432" customFormat="1" x14ac:dyDescent="0.25">
      <c r="B89" s="498" t="s">
        <v>1321</v>
      </c>
      <c r="C89" s="499"/>
      <c r="D89" s="138" t="str">
        <f>IF(OR('EA-I-CSSR'!$D102="SVT Review",'EA-I-CSSR'!$D102="FSV Item"), 'EA-I-CSSR'!E102, "N/A")</f>
        <v>N/A</v>
      </c>
      <c r="E89" s="124"/>
    </row>
    <row r="90" spans="2:7" s="432" customFormat="1" x14ac:dyDescent="0.25">
      <c r="B90" s="498" t="s">
        <v>1323</v>
      </c>
      <c r="C90" s="499"/>
      <c r="D90" s="138" t="str">
        <f>IF(OR('EA-I-CSSR'!$D103="SVT Review",'EA-I-CSSR'!$D103="FSV Item"), 'EA-I-CSSR'!E103, "N/A")</f>
        <v>N/A</v>
      </c>
      <c r="E90" s="124"/>
    </row>
    <row r="91" spans="2:7" s="432" customFormat="1" x14ac:dyDescent="0.25">
      <c r="B91" s="442" t="s">
        <v>1211</v>
      </c>
      <c r="C91" s="443"/>
      <c r="D91" s="444"/>
      <c r="E91" s="445"/>
    </row>
    <row r="92" spans="2:7" s="320" customFormat="1" ht="15" customHeight="1" x14ac:dyDescent="0.25">
      <c r="B92" s="92" t="s">
        <v>1324</v>
      </c>
      <c r="C92" s="109"/>
      <c r="D92" s="138" t="str">
        <f>IF(OR('EA-I-CSSR'!$D105="SVT Review",'EA-I-CSSR'!$D105="FSV Item"), 'EA-I-CSSR'!E105, "N/A")</f>
        <v>N/A</v>
      </c>
      <c r="E92" s="124"/>
    </row>
    <row r="93" spans="2:7" s="432" customFormat="1" ht="15" customHeight="1" x14ac:dyDescent="0.25">
      <c r="B93" s="882" t="s">
        <v>1325</v>
      </c>
      <c r="C93" s="883"/>
      <c r="D93" s="138" t="str">
        <f>IF(OR('EA-I-CSSR'!$D106="SVT Review",'EA-I-CSSR'!$D106="FSV Item"), 'EA-I-CSSR'!E106, "N/A")</f>
        <v>N/A</v>
      </c>
      <c r="E93" s="124"/>
    </row>
    <row r="94" spans="2:7" x14ac:dyDescent="0.25">
      <c r="B94" s="75" t="s">
        <v>1327</v>
      </c>
      <c r="C94" s="102"/>
      <c r="D94" s="138" t="str">
        <f>IF(OR('EA-I-CSSR'!$D107="SVT Review",'EA-I-CSSR'!$D107="FSV Item"), 'EA-I-CSSR'!E107, "N/A")</f>
        <v>N/A</v>
      </c>
      <c r="E94" s="124"/>
    </row>
    <row r="95" spans="2:7" x14ac:dyDescent="0.25">
      <c r="B95" s="75" t="s">
        <v>1343</v>
      </c>
      <c r="C95" s="102"/>
      <c r="D95" s="138" t="str">
        <f>IF(OR('EA-I-CSSR'!$D108="SVT Review",'EA-I-CSSR'!$D108="FSV Item"), 'EA-I-CSSR'!E108, "N/A")</f>
        <v>N/A</v>
      </c>
      <c r="E95" s="124"/>
    </row>
    <row r="96" spans="2:7" x14ac:dyDescent="0.25">
      <c r="B96" s="71" t="s">
        <v>1344</v>
      </c>
      <c r="C96" s="109"/>
      <c r="D96" s="138" t="str">
        <f>IF(OR('EA-I-CSSR'!$D109="SVT Review",'EA-I-CSSR'!$D109="FSV Item"), 'EA-I-CSSR'!E109, "N/A")</f>
        <v>N/A</v>
      </c>
      <c r="E96" s="124"/>
    </row>
    <row r="97" spans="2:5" s="432" customFormat="1" x14ac:dyDescent="0.25">
      <c r="B97" s="498" t="s">
        <v>1345</v>
      </c>
      <c r="C97" s="499"/>
      <c r="D97" s="138" t="str">
        <f>IF(OR('EA-I-CSSR'!$D110="SVT Review",'EA-I-CSSR'!$D110="FSV Item"), 'EA-I-CSSR'!E110, "N/A")</f>
        <v>N/A</v>
      </c>
      <c r="E97" s="124"/>
    </row>
    <row r="98" spans="2:5" s="432" customFormat="1" x14ac:dyDescent="0.25">
      <c r="B98" s="498" t="s">
        <v>1346</v>
      </c>
      <c r="C98" s="499"/>
      <c r="D98" s="138" t="str">
        <f>IF(OR('EA-I-CSSR'!$D111="SVT Review",'EA-I-CSSR'!$D111="FSV Item"), 'EA-I-CSSR'!E111, "N/A")</f>
        <v>N/A</v>
      </c>
      <c r="E98" s="124"/>
    </row>
    <row r="99" spans="2:5" s="432" customFormat="1" x14ac:dyDescent="0.25">
      <c r="B99" s="498" t="s">
        <v>1347</v>
      </c>
      <c r="C99" s="499"/>
      <c r="D99" s="138" t="str">
        <f>IF(OR('EA-I-CSSR'!$D112="SVT Review",'EA-I-CSSR'!$D112="FSV Item"), 'EA-I-CSSR'!E112, "N/A")</f>
        <v>N/A</v>
      </c>
      <c r="E99" s="124"/>
    </row>
    <row r="100" spans="2:5" s="432" customFormat="1" x14ac:dyDescent="0.25">
      <c r="B100" s="498" t="s">
        <v>1348</v>
      </c>
      <c r="C100" s="499"/>
      <c r="D100" s="138" t="str">
        <f>IF(OR('EA-I-CSSR'!$D113="SVT Review",'EA-I-CSSR'!$D113="FSV Item"), 'EA-I-CSSR'!E113, "N/A")</f>
        <v>N/A</v>
      </c>
      <c r="E100" s="124"/>
    </row>
    <row r="101" spans="2:5" s="432" customFormat="1" ht="15" customHeight="1" x14ac:dyDescent="0.25">
      <c r="B101" s="498" t="s">
        <v>1349</v>
      </c>
      <c r="C101" s="499"/>
      <c r="D101" s="138" t="str">
        <f>IF(OR('EA-I-CSSR'!$D114="SVT Review",'EA-I-CSSR'!$D114="FSV Item"), 'EA-I-CSSR'!E114, "N/A")</f>
        <v>N/A</v>
      </c>
      <c r="E101" s="124"/>
    </row>
    <row r="102" spans="2:5" s="432" customFormat="1" ht="15" customHeight="1" x14ac:dyDescent="0.25">
      <c r="B102" s="498" t="s">
        <v>1350</v>
      </c>
      <c r="C102" s="499"/>
      <c r="D102" s="138" t="str">
        <f>IF(OR('EA-I-CSSR'!$D115="SVT Review",'EA-I-CSSR'!$D115="FSV Item"), 'EA-I-CSSR'!E115, "N/A")</f>
        <v>N/A</v>
      </c>
      <c r="E102" s="124"/>
    </row>
    <row r="103" spans="2:5" x14ac:dyDescent="0.25">
      <c r="B103" s="435" t="s">
        <v>1351</v>
      </c>
      <c r="C103" s="436"/>
      <c r="D103" s="138" t="str">
        <f>IF(OR('EA-I-CSSR'!$D116="SVT Review",'EA-I-CSSR'!$D116="FSV Item"), 'EA-I-CSSR'!E116, "N/A")</f>
        <v>N/A</v>
      </c>
      <c r="E103" s="124"/>
    </row>
    <row r="104" spans="2:5" s="432" customFormat="1" x14ac:dyDescent="0.25">
      <c r="B104" s="75" t="s">
        <v>1333</v>
      </c>
      <c r="C104" s="434"/>
      <c r="D104" s="138" t="str">
        <f>IF(OR('EA-I-CSSR'!$D117="SVT Review",'EA-I-CSSR'!$D117="FSV Item"), 'EA-I-CSSR'!E117, "N/A")</f>
        <v>N/A</v>
      </c>
      <c r="E104" s="124"/>
    </row>
    <row r="105" spans="2:5" ht="15" customHeight="1" x14ac:dyDescent="0.25">
      <c r="B105" s="435" t="s">
        <v>1352</v>
      </c>
      <c r="C105" s="436"/>
      <c r="D105" s="138" t="str">
        <f>IF(OR('EA-I-CSSR'!$D118="SVT Review",'EA-I-CSSR'!$D118="FSV Item"), 'EA-I-CSSR'!E118, "N/A")</f>
        <v>N/A</v>
      </c>
      <c r="E105" s="124"/>
    </row>
    <row r="106" spans="2:5" s="432" customFormat="1" x14ac:dyDescent="0.25">
      <c r="B106" s="71" t="s">
        <v>1353</v>
      </c>
      <c r="C106" s="434"/>
      <c r="D106" s="138" t="str">
        <f>IF(OR('EA-I-CSSR'!$D119="SVT Review",'EA-I-CSSR'!$D119="FSV Item"), 'EA-I-CSSR'!E119, "N/A")</f>
        <v>N/A</v>
      </c>
      <c r="E106" s="124"/>
    </row>
    <row r="107" spans="2:5" ht="15" customHeight="1" x14ac:dyDescent="0.25">
      <c r="B107" s="75" t="s">
        <v>1354</v>
      </c>
      <c r="C107" s="109"/>
      <c r="D107" s="138" t="str">
        <f>IF(OR('EA-I-CSSR'!$D120="SVT Review",'EA-I-CSSR'!$D120="FSV Item"), 'EA-I-CSSR'!E120, "N/A")</f>
        <v>N/A</v>
      </c>
      <c r="E107" s="124"/>
    </row>
    <row r="108" spans="2:5" x14ac:dyDescent="0.25">
      <c r="B108" s="75" t="s">
        <v>1247</v>
      </c>
      <c r="C108" s="109"/>
      <c r="D108" s="138" t="str">
        <f>IF(OR('EA-I-CSSR'!$D121="SVT Review",'EA-I-CSSR'!$D121="FSV Item"), 'EA-I-CSSR'!E121, "N/A")</f>
        <v>N/A</v>
      </c>
      <c r="E108" s="124"/>
    </row>
    <row r="109" spans="2:5" s="432" customFormat="1" x14ac:dyDescent="0.25">
      <c r="B109" s="75" t="s">
        <v>1337</v>
      </c>
      <c r="C109" s="434"/>
      <c r="D109" s="138" t="str">
        <f>IF(OR('EA-I-CSSR'!$D122="SVT Review",'EA-I-CSSR'!$D122="FSV Item"), 'EA-I-CSSR'!E122, "N/A")</f>
        <v>N/A</v>
      </c>
      <c r="E109" s="124"/>
    </row>
    <row r="110" spans="2:5" x14ac:dyDescent="0.25">
      <c r="B110" s="75" t="s">
        <v>1338</v>
      </c>
      <c r="C110" s="434"/>
      <c r="D110" s="138" t="str">
        <f>IF(OR('EA-I-CSSR'!$D123="SVT Review",'EA-I-CSSR'!$D123="FSV Item"), 'EA-I-CSSR'!E123, "N/A")</f>
        <v>N/A</v>
      </c>
      <c r="E110" s="124"/>
    </row>
    <row r="111" spans="2:5" x14ac:dyDescent="0.25">
      <c r="B111" s="75" t="s">
        <v>1339</v>
      </c>
      <c r="C111" s="434"/>
      <c r="D111" s="138" t="str">
        <f>IF(OR('EA-I-CSSR'!$D124="SVT Review",'EA-I-CSSR'!$D124="FSV Item"), 'EA-I-CSSR'!E124, "N/A")</f>
        <v>N/A</v>
      </c>
      <c r="E111" s="124"/>
    </row>
    <row r="112" spans="2:5" s="320" customFormat="1" x14ac:dyDescent="0.25">
      <c r="B112" s="435" t="s">
        <v>1355</v>
      </c>
      <c r="C112" s="436"/>
      <c r="D112" s="138" t="str">
        <f>IF(OR('EA-I-CSSR'!$D125="SVT Review",'EA-I-CSSR'!$D125="FSV Item"), 'EA-I-CSSR'!E125, "N/A")</f>
        <v>N/A</v>
      </c>
      <c r="E112" s="124"/>
    </row>
    <row r="113" spans="2:5" s="432" customFormat="1" ht="39.75" customHeight="1" x14ac:dyDescent="0.25">
      <c r="B113" s="435" t="s">
        <v>1356</v>
      </c>
      <c r="C113" s="436"/>
      <c r="D113" s="138" t="str">
        <f>IF(OR('EA-I-CSSR'!$D126="SVT Review",'EA-I-CSSR'!$D126="FSV Item"), 'EA-I-CSSR'!E126, "N/A")</f>
        <v>The site visit team will review student records during the on-site evaluation.</v>
      </c>
      <c r="E113" s="124"/>
    </row>
    <row r="114" spans="2:5" ht="15" customHeight="1" x14ac:dyDescent="0.25">
      <c r="B114" s="75" t="s">
        <v>1342</v>
      </c>
      <c r="C114" s="434"/>
      <c r="D114" s="138" t="str">
        <f>IF(OR('EA-I-CSSR'!$D127="SVT Review",'EA-I-CSSR'!$D127="FSV Item"), 'EA-I-CSSR'!E127, "N/A")</f>
        <v>N/A</v>
      </c>
      <c r="E114" s="124"/>
    </row>
    <row r="115" spans="2:5" s="432" customFormat="1" x14ac:dyDescent="0.25">
      <c r="B115" s="886" t="s">
        <v>1357</v>
      </c>
      <c r="C115" s="887"/>
      <c r="D115" s="887"/>
      <c r="E115" s="888"/>
    </row>
    <row r="116" spans="2:5" x14ac:dyDescent="0.25">
      <c r="B116" s="498" t="s">
        <v>1359</v>
      </c>
      <c r="C116" s="499"/>
      <c r="D116" s="138" t="str">
        <f>IF(OR('EA-I-CSSR'!$D129="SVT Review",'EA-I-CSSR'!$D129="FSV Item"), 'EA-I-CSSR'!E129, "N/A")</f>
        <v>N/A</v>
      </c>
      <c r="E116" s="124"/>
    </row>
    <row r="117" spans="2:5" s="16" customFormat="1" ht="18.75" customHeight="1" x14ac:dyDescent="0.25">
      <c r="B117" s="893" t="s">
        <v>1358</v>
      </c>
      <c r="C117" s="894"/>
      <c r="D117" s="894"/>
      <c r="E117" s="895"/>
    </row>
    <row r="118" spans="2:5" ht="138.75" customHeight="1" x14ac:dyDescent="0.25">
      <c r="B118" s="155" t="s">
        <v>283</v>
      </c>
      <c r="C118" s="80"/>
      <c r="D118" s="463" t="str">
        <f>IF(OR('EA-I-CSSR'!$D132="SVT Review",'EA-I-CSSR'!$D132="FSV Item"), 'EA-I-CSSR'!E132, "N/A")</f>
        <v>N/A</v>
      </c>
      <c r="E118" s="274"/>
    </row>
  </sheetData>
  <sheetProtection algorithmName="SHA-512" hashValue="qSz9ZikJMdqanzlWdnxnaE3a0XHsLUvnhjzyXnYcmXH3Nwm+bWZoWlMwQfbTZozmgIUki3X8/h05au4q1IEUyA==" saltValue="GuSUjefntXKBmyB0ujuKlQ==" spinCount="100000" sheet="1" formatRows="0" selectLockedCells="1"/>
  <customSheetViews>
    <customSheetView guid="{C17C9B4A-0866-4AA0-BC6D-B2274E9D30D3}" showGridLines="0">
      <pane ySplit="6" topLeftCell="A9" activePane="bottomLeft" state="frozen"/>
      <selection pane="bottomLeft" activeCell="E78" sqref="E78"/>
      <pageMargins left="0.45" right="0.45" top="0.5" bottom="0.75" header="0.3" footer="0.3"/>
      <pageSetup scale="72" fitToHeight="0" orientation="landscape" horizontalDpi="1200" verticalDpi="1200" r:id="rId1"/>
    </customSheetView>
    <customSheetView guid="{6FDBC1BF-99FD-492F-9A38-B1FC9531BD14}" showGridLines="0">
      <pane ySplit="6" topLeftCell="A9" activePane="bottomLeft" state="frozen"/>
      <selection pane="bottomLeft" activeCell="E78" sqref="E78"/>
      <pageMargins left="0.45" right="0.45" top="0.5" bottom="0.75" header="0.3" footer="0.3"/>
      <pageSetup scale="72" fitToHeight="0" orientation="landscape" horizontalDpi="1200" verticalDpi="1200" r:id="rId2"/>
    </customSheetView>
  </customSheetViews>
  <mergeCells count="33">
    <mergeCell ref="B101:C101"/>
    <mergeCell ref="B116:C116"/>
    <mergeCell ref="B27:C27"/>
    <mergeCell ref="B117:E117"/>
    <mergeCell ref="B89:C89"/>
    <mergeCell ref="B90:C90"/>
    <mergeCell ref="B115:E115"/>
    <mergeCell ref="B40:C40"/>
    <mergeCell ref="B44:E44"/>
    <mergeCell ref="B24:C24"/>
    <mergeCell ref="B72:E72"/>
    <mergeCell ref="B61:E61"/>
    <mergeCell ref="B12:E12"/>
    <mergeCell ref="B25:E25"/>
    <mergeCell ref="B33:E33"/>
    <mergeCell ref="C13:D13"/>
    <mergeCell ref="B39:C39"/>
    <mergeCell ref="C3:E3"/>
    <mergeCell ref="B4:E4"/>
    <mergeCell ref="B9:E9"/>
    <mergeCell ref="B5:E5"/>
    <mergeCell ref="B102:C102"/>
    <mergeCell ref="B28:C28"/>
    <mergeCell ref="B34:C34"/>
    <mergeCell ref="B36:C36"/>
    <mergeCell ref="B93:C93"/>
    <mergeCell ref="B97:C97"/>
    <mergeCell ref="B98:C98"/>
    <mergeCell ref="B100:C100"/>
    <mergeCell ref="B99:C99"/>
    <mergeCell ref="B6:C6"/>
    <mergeCell ref="B78:E78"/>
    <mergeCell ref="B85:E85"/>
  </mergeCells>
  <conditionalFormatting sqref="B22:B24">
    <cfRule type="expression" dxfId="320" priority="492">
      <formula>B22="N/A"</formula>
    </cfRule>
  </conditionalFormatting>
  <conditionalFormatting sqref="B65:B66">
    <cfRule type="expression" dxfId="319" priority="491">
      <formula>B65="N/A"</formula>
    </cfRule>
  </conditionalFormatting>
  <conditionalFormatting sqref="B74 B76">
    <cfRule type="expression" dxfId="318" priority="490">
      <formula>B74="N/A"</formula>
    </cfRule>
  </conditionalFormatting>
  <conditionalFormatting sqref="C22:C23 C70:C71">
    <cfRule type="expression" dxfId="317" priority="489">
      <formula>B22="N/A"</formula>
    </cfRule>
  </conditionalFormatting>
  <conditionalFormatting sqref="E7">
    <cfRule type="expression" dxfId="316" priority="487">
      <formula>$E7&lt;&gt;""</formula>
    </cfRule>
    <cfRule type="expression" dxfId="315" priority="4451">
      <formula>$D$7&lt;&gt;"N/A"</formula>
    </cfRule>
  </conditionalFormatting>
  <conditionalFormatting sqref="C65:C66">
    <cfRule type="expression" dxfId="314" priority="455">
      <formula>B65="N/A"</formula>
    </cfRule>
  </conditionalFormatting>
  <conditionalFormatting sqref="C74 C76">
    <cfRule type="expression" dxfId="313" priority="448">
      <formula>B74="N/A"</formula>
    </cfRule>
  </conditionalFormatting>
  <conditionalFormatting sqref="B64">
    <cfRule type="expression" dxfId="312" priority="408">
      <formula>B64="N/A"</formula>
    </cfRule>
  </conditionalFormatting>
  <conditionalFormatting sqref="C64">
    <cfRule type="expression" dxfId="311" priority="406">
      <formula>B64="N/A"</formula>
    </cfRule>
  </conditionalFormatting>
  <conditionalFormatting sqref="B75">
    <cfRule type="expression" dxfId="310" priority="404">
      <formula>B75="N/A"</formula>
    </cfRule>
  </conditionalFormatting>
  <conditionalFormatting sqref="C75">
    <cfRule type="expression" dxfId="309" priority="400">
      <formula>B75="N/A"</formula>
    </cfRule>
  </conditionalFormatting>
  <conditionalFormatting sqref="D7">
    <cfRule type="expression" dxfId="308" priority="4684">
      <formula>$D7&lt;&gt;"N/A"</formula>
    </cfRule>
  </conditionalFormatting>
  <conditionalFormatting sqref="B70:B72">
    <cfRule type="expression" dxfId="307" priority="328">
      <formula>B70="N/A"</formula>
    </cfRule>
  </conditionalFormatting>
  <conditionalFormatting sqref="B69">
    <cfRule type="expression" dxfId="306" priority="325">
      <formula>B69="N/A"</formula>
    </cfRule>
  </conditionalFormatting>
  <conditionalFormatting sqref="C69">
    <cfRule type="expression" dxfId="305" priority="323">
      <formula>B69="N/A"</formula>
    </cfRule>
  </conditionalFormatting>
  <conditionalFormatting sqref="D8">
    <cfRule type="expression" dxfId="304" priority="297">
      <formula>$D8&lt;&gt;"N/A"</formula>
    </cfRule>
  </conditionalFormatting>
  <conditionalFormatting sqref="D10">
    <cfRule type="expression" dxfId="303" priority="296">
      <formula>$D10&lt;&gt;"N/A"</formula>
    </cfRule>
  </conditionalFormatting>
  <conditionalFormatting sqref="D11">
    <cfRule type="expression" dxfId="302" priority="295">
      <formula>$D11&lt;&gt;"N/A"</formula>
    </cfRule>
  </conditionalFormatting>
  <conditionalFormatting sqref="D14">
    <cfRule type="expression" dxfId="301" priority="294">
      <formula>$D14&lt;&gt;"N/A"</formula>
    </cfRule>
  </conditionalFormatting>
  <conditionalFormatting sqref="D15">
    <cfRule type="expression" dxfId="300" priority="293">
      <formula>$D15&lt;&gt;"N/A"</formula>
    </cfRule>
  </conditionalFormatting>
  <conditionalFormatting sqref="D16">
    <cfRule type="expression" dxfId="299" priority="292">
      <formula>$D16&lt;&gt;"N/A"</formula>
    </cfRule>
  </conditionalFormatting>
  <conditionalFormatting sqref="D17">
    <cfRule type="expression" dxfId="298" priority="288">
      <formula>$D17&lt;&gt;"N/A"</formula>
    </cfRule>
  </conditionalFormatting>
  <conditionalFormatting sqref="D18">
    <cfRule type="expression" dxfId="297" priority="287">
      <formula>$D18&lt;&gt;"N/A"</formula>
    </cfRule>
  </conditionalFormatting>
  <conditionalFormatting sqref="D19">
    <cfRule type="expression" dxfId="296" priority="286">
      <formula>$D19&lt;&gt;"N/A"</formula>
    </cfRule>
  </conditionalFormatting>
  <conditionalFormatting sqref="D20">
    <cfRule type="expression" dxfId="295" priority="285">
      <formula>$D20&lt;&gt;"N/A"</formula>
    </cfRule>
  </conditionalFormatting>
  <conditionalFormatting sqref="D21">
    <cfRule type="expression" dxfId="294" priority="284">
      <formula>$D21&lt;&gt;"N/A"</formula>
    </cfRule>
  </conditionalFormatting>
  <conditionalFormatting sqref="D22">
    <cfRule type="expression" dxfId="293" priority="283">
      <formula>$D22&lt;&gt;"N/A"</formula>
    </cfRule>
  </conditionalFormatting>
  <conditionalFormatting sqref="D23">
    <cfRule type="expression" dxfId="292" priority="282">
      <formula>$D23&lt;&gt;"N/A"</formula>
    </cfRule>
  </conditionalFormatting>
  <conditionalFormatting sqref="D24">
    <cfRule type="expression" dxfId="291" priority="281">
      <formula>$D24&lt;&gt;"N/A"</formula>
    </cfRule>
  </conditionalFormatting>
  <conditionalFormatting sqref="D26">
    <cfRule type="expression" dxfId="290" priority="280">
      <formula>$D26&lt;&gt;"N/A"</formula>
    </cfRule>
  </conditionalFormatting>
  <conditionalFormatting sqref="D27">
    <cfRule type="expression" dxfId="289" priority="279">
      <formula>$D27&lt;&gt;"N/A"</formula>
    </cfRule>
  </conditionalFormatting>
  <conditionalFormatting sqref="D28">
    <cfRule type="expression" dxfId="288" priority="278">
      <formula>$D28&lt;&gt;"N/A"</formula>
    </cfRule>
  </conditionalFormatting>
  <conditionalFormatting sqref="D29">
    <cfRule type="expression" dxfId="287" priority="277">
      <formula>$D29&lt;&gt;"N/A"</formula>
    </cfRule>
  </conditionalFormatting>
  <conditionalFormatting sqref="D30">
    <cfRule type="expression" dxfId="286" priority="276">
      <formula>$D30&lt;&gt;"N/A"</formula>
    </cfRule>
  </conditionalFormatting>
  <conditionalFormatting sqref="D31">
    <cfRule type="expression" dxfId="285" priority="275">
      <formula>$D31&lt;&gt;"N/A"</formula>
    </cfRule>
  </conditionalFormatting>
  <conditionalFormatting sqref="D32">
    <cfRule type="expression" dxfId="284" priority="274">
      <formula>$D32&lt;&gt;"N/A"</formula>
    </cfRule>
  </conditionalFormatting>
  <conditionalFormatting sqref="D34">
    <cfRule type="expression" dxfId="283" priority="273">
      <formula>$D34&lt;&gt;"N/A"</formula>
    </cfRule>
  </conditionalFormatting>
  <conditionalFormatting sqref="D35">
    <cfRule type="expression" dxfId="282" priority="272">
      <formula>$D35&lt;&gt;"N/A"</formula>
    </cfRule>
  </conditionalFormatting>
  <conditionalFormatting sqref="D36">
    <cfRule type="expression" dxfId="281" priority="271">
      <formula>$D36&lt;&gt;"N/A"</formula>
    </cfRule>
  </conditionalFormatting>
  <conditionalFormatting sqref="D37">
    <cfRule type="expression" dxfId="280" priority="270">
      <formula>$D37&lt;&gt;"N/A"</formula>
    </cfRule>
  </conditionalFormatting>
  <conditionalFormatting sqref="D39">
    <cfRule type="expression" dxfId="279" priority="269">
      <formula>$D39&lt;&gt;"N/A"</formula>
    </cfRule>
  </conditionalFormatting>
  <conditionalFormatting sqref="D40">
    <cfRule type="expression" dxfId="278" priority="268">
      <formula>$D40&lt;&gt;"N/A"</formula>
    </cfRule>
  </conditionalFormatting>
  <conditionalFormatting sqref="D41">
    <cfRule type="expression" dxfId="277" priority="267">
      <formula>$D41&lt;&gt;"N/A"</formula>
    </cfRule>
  </conditionalFormatting>
  <conditionalFormatting sqref="D42">
    <cfRule type="expression" dxfId="276" priority="266">
      <formula>$D42&lt;&gt;"N/A"</formula>
    </cfRule>
  </conditionalFormatting>
  <conditionalFormatting sqref="D43">
    <cfRule type="expression" dxfId="275" priority="265">
      <formula>$D43&lt;&gt;"N/A"</formula>
    </cfRule>
  </conditionalFormatting>
  <conditionalFormatting sqref="D45">
    <cfRule type="expression" dxfId="274" priority="264">
      <formula>$D45&lt;&gt;"N/A"</formula>
    </cfRule>
  </conditionalFormatting>
  <conditionalFormatting sqref="D47">
    <cfRule type="expression" dxfId="273" priority="263">
      <formula>$D47&lt;&gt;"N/A"</formula>
    </cfRule>
  </conditionalFormatting>
  <conditionalFormatting sqref="D48">
    <cfRule type="expression" dxfId="272" priority="262">
      <formula>$D48&lt;&gt;"N/A"</formula>
    </cfRule>
  </conditionalFormatting>
  <conditionalFormatting sqref="D49">
    <cfRule type="expression" dxfId="271" priority="261">
      <formula>$D49&lt;&gt;"N/A"</formula>
    </cfRule>
  </conditionalFormatting>
  <conditionalFormatting sqref="D50">
    <cfRule type="expression" dxfId="270" priority="260">
      <formula>$D50&lt;&gt;"N/A"</formula>
    </cfRule>
  </conditionalFormatting>
  <conditionalFormatting sqref="D51">
    <cfRule type="expression" dxfId="269" priority="259">
      <formula>$D51&lt;&gt;"N/A"</formula>
    </cfRule>
  </conditionalFormatting>
  <conditionalFormatting sqref="D52">
    <cfRule type="expression" dxfId="268" priority="258">
      <formula>$D52&lt;&gt;"N/A"</formula>
    </cfRule>
  </conditionalFormatting>
  <conditionalFormatting sqref="D53">
    <cfRule type="expression" dxfId="267" priority="257">
      <formula>$D53&lt;&gt;"N/A"</formula>
    </cfRule>
  </conditionalFormatting>
  <conditionalFormatting sqref="D54">
    <cfRule type="expression" dxfId="266" priority="256">
      <formula>$D54&lt;&gt;"N/A"</formula>
    </cfRule>
  </conditionalFormatting>
  <conditionalFormatting sqref="D55">
    <cfRule type="expression" dxfId="265" priority="255">
      <formula>$D55&lt;&gt;"N/A"</formula>
    </cfRule>
  </conditionalFormatting>
  <conditionalFormatting sqref="D56">
    <cfRule type="expression" dxfId="264" priority="254">
      <formula>$D56&lt;&gt;"N/A"</formula>
    </cfRule>
  </conditionalFormatting>
  <conditionalFormatting sqref="D57">
    <cfRule type="expression" dxfId="263" priority="253">
      <formula>$D57&lt;&gt;"N/A"</formula>
    </cfRule>
  </conditionalFormatting>
  <conditionalFormatting sqref="D58">
    <cfRule type="expression" dxfId="262" priority="252">
      <formula>$D58&lt;&gt;"N/A"</formula>
    </cfRule>
  </conditionalFormatting>
  <conditionalFormatting sqref="D59">
    <cfRule type="expression" dxfId="261" priority="251">
      <formula>$D59&lt;&gt;"N/A"</formula>
    </cfRule>
  </conditionalFormatting>
  <conditionalFormatting sqref="D60">
    <cfRule type="expression" dxfId="260" priority="250">
      <formula>$D60&lt;&gt;"N/A"</formula>
    </cfRule>
  </conditionalFormatting>
  <conditionalFormatting sqref="D63">
    <cfRule type="expression" dxfId="259" priority="249">
      <formula>$D63&lt;&gt;"N/A"</formula>
    </cfRule>
  </conditionalFormatting>
  <conditionalFormatting sqref="D64">
    <cfRule type="expression" dxfId="258" priority="248">
      <formula>$D64&lt;&gt;"N/A"</formula>
    </cfRule>
  </conditionalFormatting>
  <conditionalFormatting sqref="D65">
    <cfRule type="expression" dxfId="257" priority="247">
      <formula>$D65&lt;&gt;"N/A"</formula>
    </cfRule>
  </conditionalFormatting>
  <conditionalFormatting sqref="D66">
    <cfRule type="expression" dxfId="256" priority="246">
      <formula>$D66&lt;&gt;"N/A"</formula>
    </cfRule>
  </conditionalFormatting>
  <conditionalFormatting sqref="D68">
    <cfRule type="expression" dxfId="255" priority="245">
      <formula>$D68&lt;&gt;"N/A"</formula>
    </cfRule>
  </conditionalFormatting>
  <conditionalFormatting sqref="D69">
    <cfRule type="expression" dxfId="254" priority="244">
      <formula>$D69&lt;&gt;"N/A"</formula>
    </cfRule>
  </conditionalFormatting>
  <conditionalFormatting sqref="D70">
    <cfRule type="expression" dxfId="253" priority="243">
      <formula>$D70&lt;&gt;"N/A"</formula>
    </cfRule>
  </conditionalFormatting>
  <conditionalFormatting sqref="D71">
    <cfRule type="expression" dxfId="252" priority="242">
      <formula>$D71&lt;&gt;"N/A"</formula>
    </cfRule>
  </conditionalFormatting>
  <conditionalFormatting sqref="D73">
    <cfRule type="expression" dxfId="251" priority="241">
      <formula>$D73&lt;&gt;"N/A"</formula>
    </cfRule>
  </conditionalFormatting>
  <conditionalFormatting sqref="D74">
    <cfRule type="expression" dxfId="250" priority="240">
      <formula>$D74&lt;&gt;"N/A"</formula>
    </cfRule>
  </conditionalFormatting>
  <conditionalFormatting sqref="D75">
    <cfRule type="expression" dxfId="249" priority="239">
      <formula>$D75&lt;&gt;"N/A"</formula>
    </cfRule>
  </conditionalFormatting>
  <conditionalFormatting sqref="D76">
    <cfRule type="expression" dxfId="248" priority="238">
      <formula>$D76&lt;&gt;"N/A"</formula>
    </cfRule>
  </conditionalFormatting>
  <conditionalFormatting sqref="D79">
    <cfRule type="expression" dxfId="247" priority="237">
      <formula>$D79&lt;&gt;"N/A"</formula>
    </cfRule>
  </conditionalFormatting>
  <conditionalFormatting sqref="D80">
    <cfRule type="expression" dxfId="246" priority="236">
      <formula>$D80&lt;&gt;"N/A"</formula>
    </cfRule>
  </conditionalFormatting>
  <conditionalFormatting sqref="D81">
    <cfRule type="expression" dxfId="245" priority="235">
      <formula>$D81&lt;&gt;"N/A"</formula>
    </cfRule>
  </conditionalFormatting>
  <conditionalFormatting sqref="D82">
    <cfRule type="expression" dxfId="244" priority="234">
      <formula>$D82&lt;&gt;"N/A"</formula>
    </cfRule>
  </conditionalFormatting>
  <conditionalFormatting sqref="D83">
    <cfRule type="expression" dxfId="243" priority="233">
      <formula>$D83&lt;&gt;"N/A"</formula>
    </cfRule>
  </conditionalFormatting>
  <conditionalFormatting sqref="D84">
    <cfRule type="expression" dxfId="242" priority="232">
      <formula>$D84&lt;&gt;"N/A"</formula>
    </cfRule>
  </conditionalFormatting>
  <conditionalFormatting sqref="D87">
    <cfRule type="expression" dxfId="241" priority="231">
      <formula>$D87&lt;&gt;"N/A"</formula>
    </cfRule>
  </conditionalFormatting>
  <conditionalFormatting sqref="D88">
    <cfRule type="expression" dxfId="240" priority="230">
      <formula>$D88&lt;&gt;"N/A"</formula>
    </cfRule>
  </conditionalFormatting>
  <conditionalFormatting sqref="D89">
    <cfRule type="expression" dxfId="239" priority="229">
      <formula>$D89&lt;&gt;"N/A"</formula>
    </cfRule>
  </conditionalFormatting>
  <conditionalFormatting sqref="D90">
    <cfRule type="expression" dxfId="238" priority="228">
      <formula>$D90&lt;&gt;"N/A"</formula>
    </cfRule>
  </conditionalFormatting>
  <conditionalFormatting sqref="D92">
    <cfRule type="expression" dxfId="237" priority="227">
      <formula>$D92&lt;&gt;"N/A"</formula>
    </cfRule>
  </conditionalFormatting>
  <conditionalFormatting sqref="D93">
    <cfRule type="expression" dxfId="236" priority="226">
      <formula>$D93&lt;&gt;"N/A"</formula>
    </cfRule>
  </conditionalFormatting>
  <conditionalFormatting sqref="D94">
    <cfRule type="expression" dxfId="235" priority="225">
      <formula>$D94&lt;&gt;"N/A"</formula>
    </cfRule>
  </conditionalFormatting>
  <conditionalFormatting sqref="D95">
    <cfRule type="expression" dxfId="234" priority="224">
      <formula>$D95&lt;&gt;"N/A"</formula>
    </cfRule>
  </conditionalFormatting>
  <conditionalFormatting sqref="D96">
    <cfRule type="expression" dxfId="233" priority="223">
      <formula>$D96&lt;&gt;"N/A"</formula>
    </cfRule>
  </conditionalFormatting>
  <conditionalFormatting sqref="D97">
    <cfRule type="expression" dxfId="232" priority="222">
      <formula>$D97&lt;&gt;"N/A"</formula>
    </cfRule>
  </conditionalFormatting>
  <conditionalFormatting sqref="D98">
    <cfRule type="expression" dxfId="231" priority="221">
      <formula>$D98&lt;&gt;"N/A"</formula>
    </cfRule>
  </conditionalFormatting>
  <conditionalFormatting sqref="D99">
    <cfRule type="expression" dxfId="230" priority="220">
      <formula>$D99&lt;&gt;"N/A"</formula>
    </cfRule>
  </conditionalFormatting>
  <conditionalFormatting sqref="D100">
    <cfRule type="expression" dxfId="229" priority="219">
      <formula>$D100&lt;&gt;"N/A"</formula>
    </cfRule>
  </conditionalFormatting>
  <conditionalFormatting sqref="D101">
    <cfRule type="expression" dxfId="228" priority="218">
      <formula>$D101&lt;&gt;"N/A"</formula>
    </cfRule>
  </conditionalFormatting>
  <conditionalFormatting sqref="D102">
    <cfRule type="expression" dxfId="227" priority="217">
      <formula>$D102&lt;&gt;"N/A"</formula>
    </cfRule>
  </conditionalFormatting>
  <conditionalFormatting sqref="D103">
    <cfRule type="expression" dxfId="226" priority="216">
      <formula>$D103&lt;&gt;"N/A"</formula>
    </cfRule>
  </conditionalFormatting>
  <conditionalFormatting sqref="D104">
    <cfRule type="expression" dxfId="225" priority="215">
      <formula>$D104&lt;&gt;"N/A"</formula>
    </cfRule>
  </conditionalFormatting>
  <conditionalFormatting sqref="D105">
    <cfRule type="expression" dxfId="224" priority="214">
      <formula>$D105&lt;&gt;"N/A"</formula>
    </cfRule>
  </conditionalFormatting>
  <conditionalFormatting sqref="D106">
    <cfRule type="expression" dxfId="223" priority="213">
      <formula>$D106&lt;&gt;"N/A"</formula>
    </cfRule>
  </conditionalFormatting>
  <conditionalFormatting sqref="D107">
    <cfRule type="expression" dxfId="222" priority="212">
      <formula>$D107&lt;&gt;"N/A"</formula>
    </cfRule>
  </conditionalFormatting>
  <conditionalFormatting sqref="D108">
    <cfRule type="expression" dxfId="221" priority="211">
      <formula>$D108&lt;&gt;"N/A"</formula>
    </cfRule>
  </conditionalFormatting>
  <conditionalFormatting sqref="D109">
    <cfRule type="expression" dxfId="220" priority="210">
      <formula>$D109&lt;&gt;"N/A"</formula>
    </cfRule>
  </conditionalFormatting>
  <conditionalFormatting sqref="D110">
    <cfRule type="expression" dxfId="219" priority="209">
      <formula>$D110&lt;&gt;"N/A"</formula>
    </cfRule>
  </conditionalFormatting>
  <conditionalFormatting sqref="D111">
    <cfRule type="expression" dxfId="218" priority="206">
      <formula>$D111&lt;&gt;"N/A"</formula>
    </cfRule>
  </conditionalFormatting>
  <conditionalFormatting sqref="D112">
    <cfRule type="expression" dxfId="217" priority="204">
      <formula>$D112&lt;&gt;"N/A"</formula>
    </cfRule>
  </conditionalFormatting>
  <conditionalFormatting sqref="D113">
    <cfRule type="expression" dxfId="216" priority="202">
      <formula>$D113&lt;&gt;"N/A"</formula>
    </cfRule>
  </conditionalFormatting>
  <conditionalFormatting sqref="D114">
    <cfRule type="expression" dxfId="215" priority="201">
      <formula>$D114&lt;&gt;"N/A"</formula>
    </cfRule>
  </conditionalFormatting>
  <conditionalFormatting sqref="D116">
    <cfRule type="expression" dxfId="214" priority="200">
      <formula>$D116&lt;&gt;"N/A"</formula>
    </cfRule>
  </conditionalFormatting>
  <conditionalFormatting sqref="E8">
    <cfRule type="expression" dxfId="213" priority="194">
      <formula>$E8&lt;&gt;""</formula>
    </cfRule>
    <cfRule type="expression" dxfId="212" priority="195">
      <formula>$D8&lt;&gt;"N/A"</formula>
    </cfRule>
  </conditionalFormatting>
  <conditionalFormatting sqref="E10">
    <cfRule type="expression" dxfId="211" priority="192">
      <formula>$E10&lt;&gt;""</formula>
    </cfRule>
    <cfRule type="expression" dxfId="210" priority="193">
      <formula>$D10&lt;&gt;"N/A"</formula>
    </cfRule>
  </conditionalFormatting>
  <conditionalFormatting sqref="E11">
    <cfRule type="expression" dxfId="209" priority="190">
      <formula>$E11&lt;&gt;""</formula>
    </cfRule>
    <cfRule type="expression" dxfId="208" priority="191">
      <formula>$D11&lt;&gt;"N/A"</formula>
    </cfRule>
  </conditionalFormatting>
  <conditionalFormatting sqref="E14">
    <cfRule type="expression" dxfId="207" priority="188">
      <formula>$E14&lt;&gt;""</formula>
    </cfRule>
    <cfRule type="expression" dxfId="206" priority="189">
      <formula>$D14&lt;&gt;"N/A"</formula>
    </cfRule>
  </conditionalFormatting>
  <conditionalFormatting sqref="E15">
    <cfRule type="expression" dxfId="205" priority="186">
      <formula>$E15&lt;&gt;""</formula>
    </cfRule>
    <cfRule type="expression" dxfId="204" priority="187">
      <formula>$D15&lt;&gt;"N/A"</formula>
    </cfRule>
  </conditionalFormatting>
  <conditionalFormatting sqref="E16">
    <cfRule type="expression" dxfId="203" priority="184">
      <formula>$E16&lt;&gt;""</formula>
    </cfRule>
    <cfRule type="expression" dxfId="202" priority="185">
      <formula>$D16&lt;&gt;"N/A"</formula>
    </cfRule>
  </conditionalFormatting>
  <conditionalFormatting sqref="E17">
    <cfRule type="expression" dxfId="201" priority="180">
      <formula>$E17&lt;&gt;""</formula>
    </cfRule>
    <cfRule type="expression" dxfId="200" priority="181">
      <formula>$D17&lt;&gt;"N/A"</formula>
    </cfRule>
  </conditionalFormatting>
  <conditionalFormatting sqref="E18">
    <cfRule type="expression" dxfId="199" priority="178">
      <formula>$E18&lt;&gt;""</formula>
    </cfRule>
    <cfRule type="expression" dxfId="198" priority="179">
      <formula>$D18&lt;&gt;"N/A"</formula>
    </cfRule>
  </conditionalFormatting>
  <conditionalFormatting sqref="E19">
    <cfRule type="expression" dxfId="197" priority="176">
      <formula>$E19&lt;&gt;""</formula>
    </cfRule>
    <cfRule type="expression" dxfId="196" priority="177">
      <formula>$D19&lt;&gt;"N/A"</formula>
    </cfRule>
  </conditionalFormatting>
  <conditionalFormatting sqref="E20">
    <cfRule type="expression" dxfId="195" priority="174">
      <formula>$E20&lt;&gt;""</formula>
    </cfRule>
    <cfRule type="expression" dxfId="194" priority="175">
      <formula>$D20&lt;&gt;"N/A"</formula>
    </cfRule>
  </conditionalFormatting>
  <conditionalFormatting sqref="E21">
    <cfRule type="expression" dxfId="193" priority="172">
      <formula>$E21&lt;&gt;""</formula>
    </cfRule>
    <cfRule type="expression" dxfId="192" priority="173">
      <formula>$D21&lt;&gt;"N/A"</formula>
    </cfRule>
  </conditionalFormatting>
  <conditionalFormatting sqref="E22">
    <cfRule type="expression" dxfId="191" priority="170">
      <formula>$E22&lt;&gt;""</formula>
    </cfRule>
    <cfRule type="expression" dxfId="190" priority="171">
      <formula>$D22&lt;&gt;"N/A"</formula>
    </cfRule>
  </conditionalFormatting>
  <conditionalFormatting sqref="E23">
    <cfRule type="expression" dxfId="189" priority="168">
      <formula>$E23&lt;&gt;""</formula>
    </cfRule>
    <cfRule type="expression" dxfId="188" priority="169">
      <formula>$D23&lt;&gt;"N/A"</formula>
    </cfRule>
  </conditionalFormatting>
  <conditionalFormatting sqref="E24">
    <cfRule type="expression" dxfId="187" priority="166">
      <formula>$E24&lt;&gt;""</formula>
    </cfRule>
    <cfRule type="expression" dxfId="186" priority="167">
      <formula>$D24&lt;&gt;"N/A"</formula>
    </cfRule>
  </conditionalFormatting>
  <conditionalFormatting sqref="E26">
    <cfRule type="expression" dxfId="185" priority="164">
      <formula>$E26&lt;&gt;""</formula>
    </cfRule>
    <cfRule type="expression" dxfId="184" priority="165">
      <formula>$D26&lt;&gt;"N/A"</formula>
    </cfRule>
  </conditionalFormatting>
  <conditionalFormatting sqref="E27">
    <cfRule type="expression" dxfId="183" priority="162">
      <formula>$E27&lt;&gt;""</formula>
    </cfRule>
    <cfRule type="expression" dxfId="182" priority="163">
      <formula>$D27&lt;&gt;"N/A"</formula>
    </cfRule>
  </conditionalFormatting>
  <conditionalFormatting sqref="E28">
    <cfRule type="expression" dxfId="181" priority="160">
      <formula>$E28&lt;&gt;""</formula>
    </cfRule>
    <cfRule type="expression" dxfId="180" priority="161">
      <formula>$D28&lt;&gt;"N/A"</formula>
    </cfRule>
  </conditionalFormatting>
  <conditionalFormatting sqref="E29">
    <cfRule type="expression" dxfId="179" priority="158">
      <formula>$E29&lt;&gt;""</formula>
    </cfRule>
    <cfRule type="expression" dxfId="178" priority="159">
      <formula>$D29&lt;&gt;"N/A"</formula>
    </cfRule>
  </conditionalFormatting>
  <conditionalFormatting sqref="E30">
    <cfRule type="expression" dxfId="177" priority="156">
      <formula>$E30&lt;&gt;""</formula>
    </cfRule>
    <cfRule type="expression" dxfId="176" priority="157">
      <formula>$D30&lt;&gt;"N/A"</formula>
    </cfRule>
  </conditionalFormatting>
  <conditionalFormatting sqref="E31">
    <cfRule type="expression" dxfId="175" priority="154">
      <formula>$E31&lt;&gt;""</formula>
    </cfRule>
    <cfRule type="expression" dxfId="174" priority="155">
      <formula>$D31&lt;&gt;"N/A"</formula>
    </cfRule>
  </conditionalFormatting>
  <conditionalFormatting sqref="E32">
    <cfRule type="expression" dxfId="173" priority="152">
      <formula>$E32&lt;&gt;""</formula>
    </cfRule>
    <cfRule type="expression" dxfId="172" priority="153">
      <formula>$D32&lt;&gt;"N/A"</formula>
    </cfRule>
  </conditionalFormatting>
  <conditionalFormatting sqref="E34">
    <cfRule type="expression" dxfId="171" priority="150">
      <formula>$E34&lt;&gt;""</formula>
    </cfRule>
    <cfRule type="expression" dxfId="170" priority="151">
      <formula>$D34&lt;&gt;"N/A"</formula>
    </cfRule>
  </conditionalFormatting>
  <conditionalFormatting sqref="E35">
    <cfRule type="expression" dxfId="169" priority="148">
      <formula>$E35&lt;&gt;""</formula>
    </cfRule>
    <cfRule type="expression" dxfId="168" priority="149">
      <formula>$D35&lt;&gt;"N/A"</formula>
    </cfRule>
  </conditionalFormatting>
  <conditionalFormatting sqref="E36">
    <cfRule type="expression" dxfId="167" priority="146">
      <formula>$E36&lt;&gt;""</formula>
    </cfRule>
    <cfRule type="expression" dxfId="166" priority="147">
      <formula>$D36&lt;&gt;"N/A"</formula>
    </cfRule>
  </conditionalFormatting>
  <conditionalFormatting sqref="E37">
    <cfRule type="expression" dxfId="165" priority="144">
      <formula>$E37&lt;&gt;""</formula>
    </cfRule>
    <cfRule type="expression" dxfId="164" priority="145">
      <formula>$D37&lt;&gt;"N/A"</formula>
    </cfRule>
  </conditionalFormatting>
  <conditionalFormatting sqref="E39">
    <cfRule type="expression" dxfId="163" priority="142">
      <formula>$E39&lt;&gt;""</formula>
    </cfRule>
    <cfRule type="expression" dxfId="162" priority="143">
      <formula>$D39&lt;&gt;"N/A"</formula>
    </cfRule>
  </conditionalFormatting>
  <conditionalFormatting sqref="E40">
    <cfRule type="expression" dxfId="161" priority="140">
      <formula>$E40&lt;&gt;""</formula>
    </cfRule>
    <cfRule type="expression" dxfId="160" priority="141">
      <formula>$D40&lt;&gt;"N/A"</formula>
    </cfRule>
  </conditionalFormatting>
  <conditionalFormatting sqref="E41">
    <cfRule type="expression" dxfId="159" priority="138">
      <formula>$E41&lt;&gt;""</formula>
    </cfRule>
    <cfRule type="expression" dxfId="158" priority="139">
      <formula>$D41&lt;&gt;"N/A"</formula>
    </cfRule>
  </conditionalFormatting>
  <conditionalFormatting sqref="E42">
    <cfRule type="expression" dxfId="157" priority="136">
      <formula>$E42&lt;&gt;""</formula>
    </cfRule>
    <cfRule type="expression" dxfId="156" priority="137">
      <formula>$D42&lt;&gt;"N/A"</formula>
    </cfRule>
  </conditionalFormatting>
  <conditionalFormatting sqref="E43">
    <cfRule type="expression" dxfId="155" priority="134">
      <formula>$E43&lt;&gt;""</formula>
    </cfRule>
    <cfRule type="expression" dxfId="154" priority="135">
      <formula>$D43&lt;&gt;"N/A"</formula>
    </cfRule>
  </conditionalFormatting>
  <conditionalFormatting sqref="E45">
    <cfRule type="expression" dxfId="153" priority="132">
      <formula>$E45&lt;&gt;""</formula>
    </cfRule>
    <cfRule type="expression" dxfId="152" priority="133">
      <formula>$D45&lt;&gt;"N/A"</formula>
    </cfRule>
  </conditionalFormatting>
  <conditionalFormatting sqref="E47">
    <cfRule type="expression" dxfId="151" priority="130">
      <formula>$E47&lt;&gt;""</formula>
    </cfRule>
    <cfRule type="expression" dxfId="150" priority="131">
      <formula>$D47&lt;&gt;"N/A"</formula>
    </cfRule>
  </conditionalFormatting>
  <conditionalFormatting sqref="E48">
    <cfRule type="expression" dxfId="149" priority="128">
      <formula>$E48&lt;&gt;""</formula>
    </cfRule>
    <cfRule type="expression" dxfId="148" priority="129">
      <formula>$D48&lt;&gt;"N/A"</formula>
    </cfRule>
  </conditionalFormatting>
  <conditionalFormatting sqref="E49">
    <cfRule type="expression" dxfId="147" priority="126">
      <formula>$E49&lt;&gt;""</formula>
    </cfRule>
    <cfRule type="expression" dxfId="146" priority="127">
      <formula>$D49&lt;&gt;"N/A"</formula>
    </cfRule>
  </conditionalFormatting>
  <conditionalFormatting sqref="E50">
    <cfRule type="expression" dxfId="145" priority="124">
      <formula>$E50&lt;&gt;""</formula>
    </cfRule>
    <cfRule type="expression" dxfId="144" priority="125">
      <formula>$D50&lt;&gt;"N/A"</formula>
    </cfRule>
  </conditionalFormatting>
  <conditionalFormatting sqref="E51">
    <cfRule type="expression" dxfId="143" priority="122">
      <formula>$E51&lt;&gt;""</formula>
    </cfRule>
    <cfRule type="expression" dxfId="142" priority="123">
      <formula>$D51&lt;&gt;"N/A"</formula>
    </cfRule>
  </conditionalFormatting>
  <conditionalFormatting sqref="E52">
    <cfRule type="expression" dxfId="141" priority="120">
      <formula>$E52&lt;&gt;""</formula>
    </cfRule>
    <cfRule type="expression" dxfId="140" priority="121">
      <formula>$D52&lt;&gt;"N/A"</formula>
    </cfRule>
  </conditionalFormatting>
  <conditionalFormatting sqref="E53">
    <cfRule type="expression" dxfId="139" priority="118">
      <formula>$E53&lt;&gt;""</formula>
    </cfRule>
    <cfRule type="expression" dxfId="138" priority="119">
      <formula>$D53&lt;&gt;"N/A"</formula>
    </cfRule>
  </conditionalFormatting>
  <conditionalFormatting sqref="E54">
    <cfRule type="expression" dxfId="137" priority="116">
      <formula>$E54&lt;&gt;""</formula>
    </cfRule>
    <cfRule type="expression" dxfId="136" priority="117">
      <formula>$D54&lt;&gt;"N/A"</formula>
    </cfRule>
  </conditionalFormatting>
  <conditionalFormatting sqref="E55">
    <cfRule type="expression" dxfId="135" priority="114">
      <formula>$E55&lt;&gt;""</formula>
    </cfRule>
    <cfRule type="expression" dxfId="134" priority="115">
      <formula>$D55&lt;&gt;"N/A"</formula>
    </cfRule>
  </conditionalFormatting>
  <conditionalFormatting sqref="E56">
    <cfRule type="expression" dxfId="133" priority="112">
      <formula>$E56&lt;&gt;""</formula>
    </cfRule>
    <cfRule type="expression" dxfId="132" priority="113">
      <formula>$D56&lt;&gt;"N/A"</formula>
    </cfRule>
  </conditionalFormatting>
  <conditionalFormatting sqref="E57">
    <cfRule type="expression" dxfId="131" priority="110">
      <formula>$E57&lt;&gt;""</formula>
    </cfRule>
    <cfRule type="expression" dxfId="130" priority="111">
      <formula>$D57&lt;&gt;"N/A"</formula>
    </cfRule>
  </conditionalFormatting>
  <conditionalFormatting sqref="E58">
    <cfRule type="expression" dxfId="129" priority="108">
      <formula>$E58&lt;&gt;""</formula>
    </cfRule>
    <cfRule type="expression" dxfId="128" priority="109">
      <formula>$D58&lt;&gt;"N/A"</formula>
    </cfRule>
  </conditionalFormatting>
  <conditionalFormatting sqref="E59">
    <cfRule type="expression" dxfId="127" priority="106">
      <formula>$E59&lt;&gt;""</formula>
    </cfRule>
    <cfRule type="expression" dxfId="126" priority="107">
      <formula>$D59&lt;&gt;"N/A"</formula>
    </cfRule>
  </conditionalFormatting>
  <conditionalFormatting sqref="E60">
    <cfRule type="expression" dxfId="125" priority="104">
      <formula>$E60&lt;&gt;""</formula>
    </cfRule>
    <cfRule type="expression" dxfId="124" priority="105">
      <formula>$D60&lt;&gt;"N/A"</formula>
    </cfRule>
  </conditionalFormatting>
  <conditionalFormatting sqref="E63">
    <cfRule type="expression" dxfId="123" priority="102">
      <formula>$E63&lt;&gt;""</formula>
    </cfRule>
    <cfRule type="expression" dxfId="122" priority="103">
      <formula>$D63&lt;&gt;"N/A"</formula>
    </cfRule>
  </conditionalFormatting>
  <conditionalFormatting sqref="E64">
    <cfRule type="expression" dxfId="121" priority="100">
      <formula>$E64&lt;&gt;""</formula>
    </cfRule>
    <cfRule type="expression" dxfId="120" priority="101">
      <formula>$D64&lt;&gt;"N/A"</formula>
    </cfRule>
  </conditionalFormatting>
  <conditionalFormatting sqref="E65">
    <cfRule type="expression" dxfId="119" priority="98">
      <formula>$E65&lt;&gt;""</formula>
    </cfRule>
    <cfRule type="expression" dxfId="118" priority="99">
      <formula>$D65&lt;&gt;"N/A"</formula>
    </cfRule>
  </conditionalFormatting>
  <conditionalFormatting sqref="E66">
    <cfRule type="expression" dxfId="117" priority="96">
      <formula>$E66&lt;&gt;""</formula>
    </cfRule>
    <cfRule type="expression" dxfId="116" priority="97">
      <formula>$D66&lt;&gt;"N/A"</formula>
    </cfRule>
  </conditionalFormatting>
  <conditionalFormatting sqref="E68">
    <cfRule type="expression" dxfId="115" priority="94">
      <formula>$E68&lt;&gt;""</formula>
    </cfRule>
    <cfRule type="expression" dxfId="114" priority="95">
      <formula>$D68&lt;&gt;"N/A"</formula>
    </cfRule>
  </conditionalFormatting>
  <conditionalFormatting sqref="E69">
    <cfRule type="expression" dxfId="113" priority="92">
      <formula>$E69&lt;&gt;""</formula>
    </cfRule>
    <cfRule type="expression" dxfId="112" priority="93">
      <formula>$D69&lt;&gt;"N/A"</formula>
    </cfRule>
  </conditionalFormatting>
  <conditionalFormatting sqref="E70">
    <cfRule type="expression" dxfId="111" priority="90">
      <formula>$E70&lt;&gt;""</formula>
    </cfRule>
    <cfRule type="expression" dxfId="110" priority="91">
      <formula>$D70&lt;&gt;"N/A"</formula>
    </cfRule>
  </conditionalFormatting>
  <conditionalFormatting sqref="E71">
    <cfRule type="expression" dxfId="109" priority="88">
      <formula>$E71&lt;&gt;""</formula>
    </cfRule>
    <cfRule type="expression" dxfId="108" priority="89">
      <formula>$D71&lt;&gt;"N/A"</formula>
    </cfRule>
  </conditionalFormatting>
  <conditionalFormatting sqref="E73">
    <cfRule type="expression" dxfId="107" priority="86">
      <formula>$E73&lt;&gt;""</formula>
    </cfRule>
    <cfRule type="expression" dxfId="106" priority="87">
      <formula>$D73&lt;&gt;"N/A"</formula>
    </cfRule>
  </conditionalFormatting>
  <conditionalFormatting sqref="E74">
    <cfRule type="expression" dxfId="105" priority="84">
      <formula>$E74&lt;&gt;""</formula>
    </cfRule>
    <cfRule type="expression" dxfId="104" priority="85">
      <formula>$D74&lt;&gt;"N/A"</formula>
    </cfRule>
  </conditionalFormatting>
  <conditionalFormatting sqref="E75">
    <cfRule type="expression" dxfId="103" priority="82">
      <formula>$E75&lt;&gt;""</formula>
    </cfRule>
    <cfRule type="expression" dxfId="102" priority="83">
      <formula>$D75&lt;&gt;"N/A"</formula>
    </cfRule>
  </conditionalFormatting>
  <conditionalFormatting sqref="E76">
    <cfRule type="expression" dxfId="101" priority="80">
      <formula>$E76&lt;&gt;""</formula>
    </cfRule>
    <cfRule type="expression" dxfId="100" priority="81">
      <formula>$D76&lt;&gt;"N/A"</formula>
    </cfRule>
  </conditionalFormatting>
  <conditionalFormatting sqref="E79">
    <cfRule type="expression" dxfId="99" priority="78">
      <formula>$E79&lt;&gt;""</formula>
    </cfRule>
    <cfRule type="expression" dxfId="98" priority="79">
      <formula>$D79&lt;&gt;"N/A"</formula>
    </cfRule>
  </conditionalFormatting>
  <conditionalFormatting sqref="E80">
    <cfRule type="expression" dxfId="97" priority="76">
      <formula>$E80&lt;&gt;""</formula>
    </cfRule>
    <cfRule type="expression" dxfId="96" priority="77">
      <formula>$D80&lt;&gt;"N/A"</formula>
    </cfRule>
  </conditionalFormatting>
  <conditionalFormatting sqref="E81">
    <cfRule type="expression" dxfId="95" priority="74">
      <formula>$E81&lt;&gt;""</formula>
    </cfRule>
    <cfRule type="expression" dxfId="94" priority="75">
      <formula>$D81&lt;&gt;"N/A"</formula>
    </cfRule>
  </conditionalFormatting>
  <conditionalFormatting sqref="E82">
    <cfRule type="expression" dxfId="93" priority="72">
      <formula>$E82&lt;&gt;""</formula>
    </cfRule>
    <cfRule type="expression" dxfId="92" priority="73">
      <formula>$D82&lt;&gt;"N/A"</formula>
    </cfRule>
  </conditionalFormatting>
  <conditionalFormatting sqref="E83">
    <cfRule type="expression" dxfId="91" priority="70">
      <formula>$E83&lt;&gt;""</formula>
    </cfRule>
    <cfRule type="expression" dxfId="90" priority="71">
      <formula>$D83&lt;&gt;"N/A"</formula>
    </cfRule>
  </conditionalFormatting>
  <conditionalFormatting sqref="E84">
    <cfRule type="expression" dxfId="89" priority="68">
      <formula>$E84&lt;&gt;""</formula>
    </cfRule>
    <cfRule type="expression" dxfId="88" priority="69">
      <formula>$D84&lt;&gt;"N/A"</formula>
    </cfRule>
  </conditionalFormatting>
  <conditionalFormatting sqref="E87">
    <cfRule type="expression" dxfId="87" priority="66">
      <formula>$E87&lt;&gt;""</formula>
    </cfRule>
    <cfRule type="expression" dxfId="86" priority="67">
      <formula>$D87&lt;&gt;"N/A"</formula>
    </cfRule>
  </conditionalFormatting>
  <conditionalFormatting sqref="E88">
    <cfRule type="expression" dxfId="85" priority="64">
      <formula>$E88&lt;&gt;""</formula>
    </cfRule>
    <cfRule type="expression" dxfId="84" priority="65">
      <formula>$D88&lt;&gt;"N/A"</formula>
    </cfRule>
  </conditionalFormatting>
  <conditionalFormatting sqref="E89">
    <cfRule type="expression" dxfId="83" priority="62">
      <formula>$E89&lt;&gt;""</formula>
    </cfRule>
    <cfRule type="expression" dxfId="82" priority="63">
      <formula>$D89&lt;&gt;"N/A"</formula>
    </cfRule>
  </conditionalFormatting>
  <conditionalFormatting sqref="E90">
    <cfRule type="expression" dxfId="81" priority="60">
      <formula>$E90&lt;&gt;""</formula>
    </cfRule>
    <cfRule type="expression" dxfId="80" priority="61">
      <formula>$D90&lt;&gt;"N/A"</formula>
    </cfRule>
  </conditionalFormatting>
  <conditionalFormatting sqref="E92">
    <cfRule type="expression" dxfId="79" priority="58">
      <formula>$E92&lt;&gt;""</formula>
    </cfRule>
    <cfRule type="expression" dxfId="78" priority="59">
      <formula>$D92&lt;&gt;"N/A"</formula>
    </cfRule>
  </conditionalFormatting>
  <conditionalFormatting sqref="E93">
    <cfRule type="expression" dxfId="77" priority="56">
      <formula>$E93&lt;&gt;""</formula>
    </cfRule>
    <cfRule type="expression" dxfId="76" priority="57">
      <formula>$D93&lt;&gt;"N/A"</formula>
    </cfRule>
  </conditionalFormatting>
  <conditionalFormatting sqref="E94">
    <cfRule type="expression" dxfId="75" priority="54">
      <formula>$E94&lt;&gt;""</formula>
    </cfRule>
    <cfRule type="expression" dxfId="74" priority="55">
      <formula>$D94&lt;&gt;"N/A"</formula>
    </cfRule>
  </conditionalFormatting>
  <conditionalFormatting sqref="E95">
    <cfRule type="expression" dxfId="73" priority="52">
      <formula>$E95&lt;&gt;""</formula>
    </cfRule>
    <cfRule type="expression" dxfId="72" priority="53">
      <formula>$D95&lt;&gt;"N/A"</formula>
    </cfRule>
  </conditionalFormatting>
  <conditionalFormatting sqref="E96">
    <cfRule type="expression" dxfId="71" priority="50">
      <formula>$E96&lt;&gt;""</formula>
    </cfRule>
    <cfRule type="expression" dxfId="70" priority="51">
      <formula>$D96&lt;&gt;"N/A"</formula>
    </cfRule>
  </conditionalFormatting>
  <conditionalFormatting sqref="E97">
    <cfRule type="expression" dxfId="69" priority="48">
      <formula>$E97&lt;&gt;""</formula>
    </cfRule>
    <cfRule type="expression" dxfId="68" priority="49">
      <formula>$D97&lt;&gt;"N/A"</formula>
    </cfRule>
  </conditionalFormatting>
  <conditionalFormatting sqref="E98">
    <cfRule type="expression" dxfId="67" priority="46">
      <formula>$E98&lt;&gt;""</formula>
    </cfRule>
    <cfRule type="expression" dxfId="66" priority="47">
      <formula>$D98&lt;&gt;"N/A"</formula>
    </cfRule>
  </conditionalFormatting>
  <conditionalFormatting sqref="E99">
    <cfRule type="expression" dxfId="65" priority="44">
      <formula>$E99&lt;&gt;""</formula>
    </cfRule>
    <cfRule type="expression" dxfId="64" priority="45">
      <formula>$D99&lt;&gt;"N/A"</formula>
    </cfRule>
  </conditionalFormatting>
  <conditionalFormatting sqref="E100">
    <cfRule type="expression" dxfId="63" priority="42">
      <formula>$E100&lt;&gt;""</formula>
    </cfRule>
    <cfRule type="expression" dxfId="62" priority="43">
      <formula>$D100&lt;&gt;"N/A"</formula>
    </cfRule>
  </conditionalFormatting>
  <conditionalFormatting sqref="E101">
    <cfRule type="expression" dxfId="61" priority="40">
      <formula>$E101&lt;&gt;""</formula>
    </cfRule>
    <cfRule type="expression" dxfId="60" priority="41">
      <formula>$D101&lt;&gt;"N/A"</formula>
    </cfRule>
  </conditionalFormatting>
  <conditionalFormatting sqref="E102">
    <cfRule type="expression" dxfId="59" priority="38">
      <formula>$E102&lt;&gt;""</formula>
    </cfRule>
    <cfRule type="expression" dxfId="58" priority="39">
      <formula>$D102&lt;&gt;"N/A"</formula>
    </cfRule>
  </conditionalFormatting>
  <conditionalFormatting sqref="E103">
    <cfRule type="expression" dxfId="57" priority="36">
      <formula>$E103&lt;&gt;""</formula>
    </cfRule>
    <cfRule type="expression" dxfId="56" priority="37">
      <formula>$D103&lt;&gt;"N/A"</formula>
    </cfRule>
  </conditionalFormatting>
  <conditionalFormatting sqref="E104">
    <cfRule type="expression" dxfId="55" priority="34">
      <formula>$E104&lt;&gt;""</formula>
    </cfRule>
    <cfRule type="expression" dxfId="54" priority="35">
      <formula>$D104&lt;&gt;"N/A"</formula>
    </cfRule>
  </conditionalFormatting>
  <conditionalFormatting sqref="E105">
    <cfRule type="expression" dxfId="53" priority="32">
      <formula>$E105&lt;&gt;""</formula>
    </cfRule>
    <cfRule type="expression" dxfId="52" priority="33">
      <formula>$D105&lt;&gt;"N/A"</formula>
    </cfRule>
  </conditionalFormatting>
  <conditionalFormatting sqref="E106">
    <cfRule type="expression" dxfId="51" priority="30">
      <formula>$E106&lt;&gt;""</formula>
    </cfRule>
    <cfRule type="expression" dxfId="50" priority="31">
      <formula>$D106&lt;&gt;"N/A"</formula>
    </cfRule>
  </conditionalFormatting>
  <conditionalFormatting sqref="E107">
    <cfRule type="expression" dxfId="49" priority="28">
      <formula>$E107&lt;&gt;""</formula>
    </cfRule>
    <cfRule type="expression" dxfId="48" priority="29">
      <formula>$D107&lt;&gt;"N/A"</formula>
    </cfRule>
  </conditionalFormatting>
  <conditionalFormatting sqref="E108">
    <cfRule type="expression" dxfId="47" priority="26">
      <formula>$E108&lt;&gt;""</formula>
    </cfRule>
    <cfRule type="expression" dxfId="46" priority="27">
      <formula>$D108&lt;&gt;"N/A"</formula>
    </cfRule>
  </conditionalFormatting>
  <conditionalFormatting sqref="E109">
    <cfRule type="expression" dxfId="45" priority="24">
      <formula>$E109&lt;&gt;""</formula>
    </cfRule>
    <cfRule type="expression" dxfId="44" priority="25">
      <formula>$D109&lt;&gt;"N/A"</formula>
    </cfRule>
  </conditionalFormatting>
  <conditionalFormatting sqref="E110">
    <cfRule type="expression" dxfId="43" priority="22">
      <formula>$E110&lt;&gt;""</formula>
    </cfRule>
    <cfRule type="expression" dxfId="42" priority="23">
      <formula>$D110&lt;&gt;"N/A"</formula>
    </cfRule>
  </conditionalFormatting>
  <conditionalFormatting sqref="E111">
    <cfRule type="expression" dxfId="41" priority="16">
      <formula>$E111&lt;&gt;""</formula>
    </cfRule>
    <cfRule type="expression" dxfId="40" priority="17">
      <formula>$D111&lt;&gt;"N/A"</formula>
    </cfRule>
  </conditionalFormatting>
  <conditionalFormatting sqref="E112">
    <cfRule type="expression" dxfId="39" priority="12">
      <formula>$E112&lt;&gt;""</formula>
    </cfRule>
    <cfRule type="expression" dxfId="38" priority="13">
      <formula>$D112&lt;&gt;"N/A"</formula>
    </cfRule>
  </conditionalFormatting>
  <conditionalFormatting sqref="E113">
    <cfRule type="expression" dxfId="37" priority="8">
      <formula>$E113&lt;&gt;""</formula>
    </cfRule>
    <cfRule type="expression" dxfId="36" priority="9">
      <formula>$D113&lt;&gt;"N/A"</formula>
    </cfRule>
  </conditionalFormatting>
  <conditionalFormatting sqref="E114">
    <cfRule type="expression" dxfId="35" priority="6">
      <formula>$E114&lt;&gt;""</formula>
    </cfRule>
    <cfRule type="expression" dxfId="34" priority="7">
      <formula>$D114&lt;&gt;"N/A"</formula>
    </cfRule>
  </conditionalFormatting>
  <conditionalFormatting sqref="E116">
    <cfRule type="expression" dxfId="33" priority="4">
      <formula>$E116&lt;&gt;""</formula>
    </cfRule>
    <cfRule type="expression" dxfId="32" priority="5">
      <formula>$D116&lt;&gt;"N/A"</formula>
    </cfRule>
  </conditionalFormatting>
  <conditionalFormatting sqref="D38">
    <cfRule type="expression" dxfId="31" priority="3">
      <formula>$D38&lt;&gt;"N/A"</formula>
    </cfRule>
  </conditionalFormatting>
  <conditionalFormatting sqref="E38">
    <cfRule type="expression" dxfId="30" priority="1">
      <formula>$E38&lt;&gt;""</formula>
    </cfRule>
    <cfRule type="expression" dxfId="29" priority="2">
      <formula>$D38&lt;&gt;"N/A"</formula>
    </cfRule>
  </conditionalFormatting>
  <pageMargins left="0.45" right="0.45" top="0.5" bottom="0.75" header="0.3" footer="0.3"/>
  <pageSetup scale="72" fitToHeight="0" orientation="landscape" horizontalDpi="1200" verticalDpi="1200" r:id="rId3"/>
  <drawing r:id="rId4"/>
  <legacyDrawing r:id="rId5"/>
  <extLst>
    <ext xmlns:x14="http://schemas.microsoft.com/office/spreadsheetml/2009/9/main" uri="{78C0D931-6437-407d-A8EE-F0AAD7539E65}">
      <x14:conditionalFormattings>
        <x14:conditionalFormatting xmlns:xm="http://schemas.microsoft.com/office/excel/2006/main">
          <x14:cfRule type="expression" priority="334" id="{75B929EC-0043-4647-B52F-2ED881E26ACE}">
            <xm:f>'EA-I-CSSR'!#REF!="No"</xm:f>
            <x14:dxf>
              <fill>
                <patternFill>
                  <bgColor rgb="FFFFC7CE"/>
                </patternFill>
              </fill>
              <border>
                <left style="thin">
                  <color auto="1"/>
                </left>
                <right style="thin">
                  <color auto="1"/>
                </right>
                <top style="thin">
                  <color auto="1"/>
                </top>
                <bottom style="thin">
                  <color auto="1"/>
                </bottom>
              </border>
            </x14:dxf>
          </x14:cfRule>
          <xm:sqref>E61</xm:sqref>
        </x14:conditionalFormatting>
        <x14:conditionalFormatting xmlns:xm="http://schemas.microsoft.com/office/excel/2006/main">
          <x14:cfRule type="expression" priority="335" id="{85D09001-F61B-4002-8DE7-769E3A2F3355}">
            <xm:f>'EA-I-CSSR'!#REF!="No"</xm:f>
            <x14:dxf>
              <fill>
                <patternFill>
                  <bgColor theme="7" tint="0.79998168889431442"/>
                </patternFill>
              </fill>
            </x14:dxf>
          </x14:cfRule>
          <xm:sqref>D61</xm:sqref>
        </x14:conditionalFormatting>
        <x14:conditionalFormatting xmlns:xm="http://schemas.microsoft.com/office/excel/2006/main">
          <x14:cfRule type="expression" priority="333" id="{88B4838D-880B-4B0E-B736-72FB46E21B94}">
            <xm:f>'EA-I-CSSR'!#REF!="No"</xm:f>
            <x14:dxf>
              <fill>
                <patternFill>
                  <bgColor theme="7" tint="0.79998168889431442"/>
                </patternFill>
              </fill>
            </x14:dxf>
          </x14:cfRule>
          <xm:sqref>D72</xm:sqref>
        </x14:conditionalFormatting>
        <x14:conditionalFormatting xmlns:xm="http://schemas.microsoft.com/office/excel/2006/main">
          <x14:cfRule type="expression" priority="6375" id="{C8F575C5-BE21-4ECE-93DB-149A7916CB29}">
            <xm:f>'EA-I-CSSR'!D84="No"</xm:f>
            <x14:dxf>
              <fill>
                <patternFill>
                  <bgColor theme="7" tint="0.79998168889431442"/>
                </patternFill>
              </fill>
            </x14:dxf>
          </x14:cfRule>
          <xm:sqref>D77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B2:M818"/>
  <sheetViews>
    <sheetView showGridLines="0" zoomScaleNormal="100" workbookViewId="0">
      <selection activeCell="C2" sqref="C2"/>
    </sheetView>
  </sheetViews>
  <sheetFormatPr defaultRowHeight="15" x14ac:dyDescent="0.25"/>
  <cols>
    <col min="1" max="1" width="3.7109375" customWidth="1"/>
    <col min="2" max="2" width="15.140625" customWidth="1"/>
    <col min="3" max="8" width="15.7109375" customWidth="1"/>
    <col min="9" max="9" width="16.42578125" customWidth="1"/>
    <col min="10" max="10" width="17" customWidth="1"/>
    <col min="11" max="11" width="15.7109375" customWidth="1"/>
  </cols>
  <sheetData>
    <row r="2" spans="2:13" s="1" customFormat="1" ht="100.5" customHeight="1" x14ac:dyDescent="0.25">
      <c r="B2" s="132"/>
      <c r="C2" s="133"/>
      <c r="D2" s="133" t="s">
        <v>358</v>
      </c>
      <c r="E2" s="133"/>
      <c r="F2" s="133"/>
      <c r="G2" s="133"/>
      <c r="H2" s="133"/>
      <c r="I2" s="133"/>
      <c r="J2" s="133"/>
      <c r="K2" s="134"/>
      <c r="M2" s="72"/>
    </row>
    <row r="3" spans="2:13" s="1" customFormat="1" ht="18.75" x14ac:dyDescent="0.3">
      <c r="B3" s="48">
        <f>'EA-I-CSSR'!C5</f>
        <v>0</v>
      </c>
      <c r="C3" s="841">
        <f>'EA-I-CSSR'!C6</f>
        <v>0</v>
      </c>
      <c r="D3" s="841"/>
      <c r="E3" s="841"/>
      <c r="F3" s="841"/>
      <c r="G3" s="841"/>
      <c r="H3" s="841"/>
      <c r="I3" s="841"/>
      <c r="J3" s="841"/>
      <c r="K3" s="842"/>
    </row>
    <row r="4" spans="2:13" s="1" customFormat="1" ht="34.5" customHeight="1" x14ac:dyDescent="0.25">
      <c r="B4" s="843" t="s">
        <v>29</v>
      </c>
      <c r="C4" s="844"/>
      <c r="D4" s="844"/>
      <c r="E4" s="844"/>
      <c r="F4" s="844"/>
      <c r="G4" s="844"/>
      <c r="H4" s="844"/>
      <c r="I4" s="844"/>
      <c r="J4" s="844"/>
      <c r="K4" s="845"/>
    </row>
    <row r="5" spans="2:13" s="3" customFormat="1" ht="42" customHeight="1" x14ac:dyDescent="0.25">
      <c r="B5" s="249" t="s">
        <v>372</v>
      </c>
      <c r="C5" s="933" t="s">
        <v>407</v>
      </c>
      <c r="D5" s="933"/>
      <c r="E5" s="153" t="s">
        <v>410</v>
      </c>
      <c r="F5" s="933" t="s">
        <v>409</v>
      </c>
      <c r="G5" s="933"/>
      <c r="H5" s="933" t="s">
        <v>408</v>
      </c>
      <c r="I5" s="933"/>
      <c r="J5" s="250" t="s">
        <v>411</v>
      </c>
      <c r="K5" s="154" t="s">
        <v>412</v>
      </c>
    </row>
    <row r="6" spans="2:13" x14ac:dyDescent="0.25">
      <c r="B6" s="938"/>
      <c r="C6" s="621"/>
      <c r="D6" s="621"/>
      <c r="E6" s="621"/>
      <c r="F6" s="621"/>
      <c r="G6" s="621"/>
      <c r="H6" s="621"/>
      <c r="I6" s="621"/>
      <c r="J6" s="621"/>
      <c r="K6" s="622"/>
    </row>
    <row r="7" spans="2:13" s="1" customFormat="1" ht="21.75" customHeight="1" x14ac:dyDescent="0.25">
      <c r="B7" s="212" t="s">
        <v>380</v>
      </c>
      <c r="C7" s="213"/>
      <c r="D7" s="213"/>
      <c r="E7" s="213"/>
      <c r="F7" s="213"/>
      <c r="G7" s="213"/>
      <c r="H7" s="213"/>
      <c r="I7" s="213"/>
      <c r="J7" s="213"/>
      <c r="K7" s="214"/>
    </row>
    <row r="8" spans="2:13" s="1" customFormat="1" ht="21.75" customHeight="1" x14ac:dyDescent="0.25">
      <c r="B8" s="215" t="s">
        <v>359</v>
      </c>
      <c r="C8" s="216"/>
      <c r="D8" s="216"/>
      <c r="E8" s="216"/>
      <c r="F8" s="216"/>
      <c r="G8" s="216"/>
      <c r="H8" s="216"/>
      <c r="I8" s="216"/>
      <c r="J8" s="216"/>
      <c r="K8" s="217"/>
    </row>
    <row r="9" spans="2:13" s="1" customFormat="1" ht="21.75" customHeight="1" x14ac:dyDescent="0.25">
      <c r="B9" s="212" t="s">
        <v>365</v>
      </c>
      <c r="C9" s="213"/>
      <c r="D9" s="213"/>
      <c r="E9" s="213"/>
      <c r="F9" s="213"/>
      <c r="G9" s="213"/>
      <c r="H9" s="213"/>
      <c r="I9" s="213"/>
      <c r="J9" s="213"/>
      <c r="K9" s="214"/>
    </row>
    <row r="10" spans="2:13" s="1" customFormat="1" ht="21.75" customHeight="1" x14ac:dyDescent="0.25">
      <c r="B10" s="215" t="s">
        <v>366</v>
      </c>
      <c r="C10" s="218"/>
      <c r="D10" s="218"/>
      <c r="E10" s="218"/>
      <c r="F10" s="218"/>
      <c r="G10" s="218"/>
      <c r="H10" s="218"/>
      <c r="I10" s="218"/>
      <c r="J10" s="218"/>
      <c r="K10" s="219"/>
    </row>
    <row r="11" spans="2:13" s="1" customFormat="1" ht="21.75" customHeight="1" x14ac:dyDescent="0.25">
      <c r="B11" s="220" t="s">
        <v>367</v>
      </c>
      <c r="C11" s="221"/>
      <c r="D11" s="221"/>
      <c r="E11" s="221"/>
      <c r="F11" s="221"/>
      <c r="G11" s="221"/>
      <c r="H11" s="221"/>
      <c r="I11" s="221"/>
      <c r="J11" s="221"/>
      <c r="K11" s="222"/>
    </row>
    <row r="12" spans="2:13" s="1" customFormat="1" ht="21.75" customHeight="1" x14ac:dyDescent="0.25">
      <c r="B12" s="215" t="s">
        <v>368</v>
      </c>
      <c r="C12" s="218"/>
      <c r="D12" s="218"/>
      <c r="E12" s="218"/>
      <c r="F12" s="218"/>
      <c r="G12" s="218"/>
      <c r="H12" s="218"/>
      <c r="I12" s="218"/>
      <c r="J12" s="218"/>
      <c r="K12" s="219"/>
    </row>
    <row r="13" spans="2:13" s="1" customFormat="1" ht="21.75" customHeight="1" x14ac:dyDescent="0.25">
      <c r="B13" s="220" t="s">
        <v>369</v>
      </c>
      <c r="C13" s="221"/>
      <c r="D13" s="221"/>
      <c r="E13" s="221"/>
      <c r="F13" s="221"/>
      <c r="G13" s="221"/>
      <c r="H13" s="221"/>
      <c r="I13" s="221"/>
      <c r="J13" s="221"/>
      <c r="K13" s="222"/>
    </row>
    <row r="14" spans="2:13" s="1" customFormat="1" ht="21.75" customHeight="1" x14ac:dyDescent="0.25">
      <c r="B14" s="215" t="s">
        <v>360</v>
      </c>
      <c r="C14" s="218"/>
      <c r="D14" s="218"/>
      <c r="E14" s="218"/>
      <c r="F14" s="218"/>
      <c r="G14" s="218"/>
      <c r="H14" s="218"/>
      <c r="I14" s="218"/>
      <c r="J14" s="218"/>
      <c r="K14" s="219"/>
    </row>
    <row r="15" spans="2:13" s="1" customFormat="1" ht="21.75" customHeight="1" x14ac:dyDescent="0.25">
      <c r="B15" s="220" t="s">
        <v>361</v>
      </c>
      <c r="C15" s="221"/>
      <c r="D15" s="221"/>
      <c r="E15" s="221"/>
      <c r="F15" s="221"/>
      <c r="G15" s="221"/>
      <c r="H15" s="221"/>
      <c r="I15" s="221"/>
      <c r="J15" s="221"/>
      <c r="K15" s="222"/>
    </row>
    <row r="16" spans="2:13" s="1" customFormat="1" ht="21.75" customHeight="1" x14ac:dyDescent="0.25">
      <c r="B16" s="259" t="s">
        <v>370</v>
      </c>
      <c r="C16" s="262"/>
      <c r="D16" s="262"/>
      <c r="E16" s="262"/>
      <c r="F16" s="262"/>
      <c r="G16" s="262"/>
      <c r="H16" s="262"/>
      <c r="I16" s="262"/>
      <c r="J16" s="262"/>
      <c r="K16" s="263"/>
    </row>
    <row r="17" spans="2:12" s="1" customFormat="1" ht="21.75" customHeight="1" x14ac:dyDescent="0.25">
      <c r="B17" s="220" t="s">
        <v>371</v>
      </c>
      <c r="C17" s="221"/>
      <c r="D17" s="221"/>
      <c r="E17" s="221"/>
      <c r="F17" s="221"/>
      <c r="G17" s="221"/>
      <c r="H17" s="221"/>
      <c r="I17" s="221"/>
      <c r="J17" s="221"/>
      <c r="K17" s="222"/>
    </row>
    <row r="18" spans="2:12" s="1" customFormat="1" ht="21.75" customHeight="1" x14ac:dyDescent="0.25">
      <c r="B18" s="259" t="s">
        <v>362</v>
      </c>
      <c r="C18" s="260"/>
      <c r="D18" s="218"/>
      <c r="E18" s="218"/>
      <c r="F18" s="218"/>
      <c r="G18" s="218"/>
      <c r="H18" s="218"/>
      <c r="I18" s="218"/>
      <c r="J18" s="218"/>
      <c r="K18" s="219"/>
    </row>
    <row r="19" spans="2:12" s="1" customFormat="1" ht="21.75" customHeight="1" x14ac:dyDescent="0.25">
      <c r="B19" s="220" t="s">
        <v>363</v>
      </c>
      <c r="C19" s="221"/>
      <c r="D19" s="221"/>
      <c r="E19" s="221"/>
      <c r="F19" s="221"/>
      <c r="G19" s="221"/>
      <c r="H19" s="221"/>
      <c r="I19" s="221"/>
      <c r="J19" s="221"/>
      <c r="K19" s="222"/>
    </row>
    <row r="20" spans="2:12" s="1" customFormat="1" ht="21.75" customHeight="1" x14ac:dyDescent="0.25">
      <c r="B20" s="259" t="s">
        <v>364</v>
      </c>
      <c r="C20" s="218"/>
      <c r="D20" s="218"/>
      <c r="E20" s="218"/>
      <c r="F20" s="218"/>
      <c r="G20" s="218"/>
      <c r="H20" s="218"/>
      <c r="I20" s="218"/>
      <c r="J20" s="218"/>
      <c r="K20" s="219"/>
    </row>
    <row r="21" spans="2:12" s="1" customFormat="1" ht="21.75" customHeight="1" x14ac:dyDescent="0.25">
      <c r="B21" s="169"/>
      <c r="C21" s="170"/>
      <c r="D21" s="170"/>
      <c r="E21" s="170"/>
      <c r="F21" s="170"/>
      <c r="G21" s="170"/>
      <c r="H21" s="170"/>
      <c r="I21" s="170"/>
      <c r="J21" s="170"/>
      <c r="K21" s="171"/>
    </row>
    <row r="23" spans="2:12" s="1" customFormat="1" x14ac:dyDescent="0.25"/>
    <row r="24" spans="2:12" s="1" customFormat="1" x14ac:dyDescent="0.25"/>
    <row r="27" spans="2:12" s="1" customFormat="1" ht="24" customHeight="1" x14ac:dyDescent="0.25">
      <c r="B27" s="193" t="s">
        <v>381</v>
      </c>
      <c r="C27" s="210"/>
      <c r="D27" s="210"/>
      <c r="E27" s="210"/>
      <c r="F27" s="210"/>
      <c r="G27" s="210"/>
      <c r="H27" s="210"/>
      <c r="I27" s="210"/>
      <c r="J27" s="210"/>
      <c r="K27" s="211"/>
    </row>
    <row r="28" spans="2:12" s="140" customFormat="1" ht="24" customHeight="1" x14ac:dyDescent="0.35">
      <c r="B28" s="922" t="s">
        <v>380</v>
      </c>
      <c r="C28" s="923"/>
      <c r="D28" s="923"/>
      <c r="E28" s="923"/>
      <c r="F28" s="923"/>
      <c r="G28" s="923"/>
      <c r="H28" s="923"/>
      <c r="I28" s="923"/>
      <c r="J28" s="923"/>
      <c r="K28" s="924"/>
    </row>
    <row r="29" spans="2:12" x14ac:dyDescent="0.25">
      <c r="B29" s="142"/>
      <c r="C29" s="143"/>
      <c r="D29" s="143"/>
      <c r="E29" s="143"/>
      <c r="F29" s="143"/>
      <c r="G29" s="143"/>
      <c r="H29" s="143"/>
      <c r="I29" s="143"/>
      <c r="J29" s="143"/>
      <c r="K29" s="144"/>
    </row>
    <row r="30" spans="2:12" ht="18.75" customHeight="1" x14ac:dyDescent="0.3">
      <c r="B30" s="911" t="s">
        <v>376</v>
      </c>
      <c r="C30" s="914"/>
      <c r="D30" s="914"/>
      <c r="E30" s="914"/>
      <c r="F30" s="914"/>
      <c r="G30" s="914"/>
      <c r="H30" s="914"/>
      <c r="I30" s="914"/>
      <c r="J30" s="914"/>
      <c r="K30" s="915"/>
    </row>
    <row r="31" spans="2:12" ht="22.5" customHeight="1" x14ac:dyDescent="0.3">
      <c r="B31" s="145"/>
      <c r="C31" s="146" t="s">
        <v>373</v>
      </c>
      <c r="D31" s="147"/>
      <c r="E31" s="147"/>
      <c r="F31" s="147"/>
      <c r="G31" s="147"/>
      <c r="H31" s="147"/>
      <c r="I31" s="147"/>
      <c r="J31" s="147"/>
      <c r="K31" s="148"/>
      <c r="L31" s="1"/>
    </row>
    <row r="32" spans="2:12" x14ac:dyDescent="0.25">
      <c r="B32" s="145"/>
      <c r="C32" s="147"/>
      <c r="D32" s="147"/>
      <c r="E32" s="147"/>
      <c r="F32" s="147"/>
      <c r="G32" s="147"/>
      <c r="H32" s="147"/>
      <c r="I32" s="147"/>
      <c r="J32" s="147"/>
      <c r="K32" s="148"/>
    </row>
    <row r="33" spans="2:12" s="1" customFormat="1" ht="39" customHeight="1" x14ac:dyDescent="0.3">
      <c r="B33" s="911" t="s">
        <v>391</v>
      </c>
      <c r="C33" s="914"/>
      <c r="D33" s="914"/>
      <c r="E33" s="914"/>
      <c r="F33" s="914"/>
      <c r="G33" s="914"/>
      <c r="H33" s="914"/>
      <c r="I33" s="914"/>
      <c r="J33" s="914"/>
      <c r="K33" s="915"/>
    </row>
    <row r="34" spans="2:12" x14ac:dyDescent="0.25">
      <c r="B34" s="145"/>
      <c r="C34" s="147"/>
      <c r="D34" s="147"/>
      <c r="E34" s="147"/>
      <c r="F34" s="147"/>
      <c r="G34" s="147"/>
      <c r="H34" s="147"/>
      <c r="I34" s="147"/>
      <c r="J34" s="147"/>
      <c r="K34" s="148"/>
    </row>
    <row r="35" spans="2:12" s="1" customFormat="1" ht="18.75" x14ac:dyDescent="0.3">
      <c r="B35" s="911" t="s">
        <v>392</v>
      </c>
      <c r="C35" s="912"/>
      <c r="D35" s="912"/>
      <c r="E35" s="912"/>
      <c r="F35" s="912"/>
      <c r="G35" s="912"/>
      <c r="H35" s="912"/>
      <c r="I35" s="912"/>
      <c r="J35" s="912"/>
      <c r="K35" s="913"/>
    </row>
    <row r="36" spans="2:12" x14ac:dyDescent="0.25">
      <c r="B36" s="145"/>
      <c r="C36" s="147"/>
      <c r="D36" s="147"/>
      <c r="E36" s="147"/>
      <c r="F36" s="147"/>
      <c r="G36" s="147"/>
      <c r="H36" s="147"/>
      <c r="I36" s="147"/>
      <c r="J36" s="147"/>
      <c r="K36" s="148"/>
    </row>
    <row r="37" spans="2:12" s="1" customFormat="1" ht="39" customHeight="1" x14ac:dyDescent="0.3">
      <c r="B37" s="911" t="s">
        <v>377</v>
      </c>
      <c r="C37" s="912"/>
      <c r="D37" s="912"/>
      <c r="E37" s="912"/>
      <c r="F37" s="912"/>
      <c r="G37" s="912"/>
      <c r="H37" s="912"/>
      <c r="I37" s="912"/>
      <c r="J37" s="912"/>
      <c r="K37" s="913"/>
    </row>
    <row r="38" spans="2:12" x14ac:dyDescent="0.25">
      <c r="B38" s="145"/>
      <c r="C38" s="147"/>
      <c r="D38" s="147"/>
      <c r="E38" s="147"/>
      <c r="F38" s="147"/>
      <c r="G38" s="147"/>
      <c r="H38" s="147"/>
      <c r="I38" s="147"/>
      <c r="J38" s="147"/>
      <c r="K38" s="148"/>
    </row>
    <row r="39" spans="2:12" s="1" customFormat="1" ht="18.75" x14ac:dyDescent="0.3">
      <c r="B39" s="934" t="s">
        <v>378</v>
      </c>
      <c r="C39" s="912"/>
      <c r="D39" s="912"/>
      <c r="E39" s="912"/>
      <c r="F39" s="912"/>
      <c r="G39" s="912"/>
      <c r="H39" s="912"/>
      <c r="I39" s="912"/>
      <c r="J39" s="912"/>
      <c r="K39" s="913"/>
    </row>
    <row r="40" spans="2:12" ht="21" customHeight="1" x14ac:dyDescent="0.3">
      <c r="B40" s="145"/>
      <c r="C40" s="146" t="s">
        <v>374</v>
      </c>
      <c r="D40" s="147"/>
      <c r="E40" s="147"/>
      <c r="F40" s="147"/>
      <c r="G40" s="147"/>
      <c r="H40" s="147"/>
      <c r="I40" s="147"/>
      <c r="J40" s="147"/>
      <c r="K40" s="148"/>
    </row>
    <row r="41" spans="2:12" ht="24" customHeight="1" x14ac:dyDescent="0.3">
      <c r="B41" s="145"/>
      <c r="C41" s="912" t="s">
        <v>375</v>
      </c>
      <c r="D41" s="912"/>
      <c r="E41" s="912"/>
      <c r="F41" s="912"/>
      <c r="G41" s="912"/>
      <c r="H41" s="912"/>
      <c r="I41" s="912"/>
      <c r="J41" s="912"/>
      <c r="K41" s="913"/>
      <c r="L41" s="141"/>
    </row>
    <row r="42" spans="2:12" x14ac:dyDescent="0.25">
      <c r="B42" s="145"/>
      <c r="C42" s="147"/>
      <c r="D42" s="147"/>
      <c r="E42" s="147"/>
      <c r="F42" s="147"/>
      <c r="G42" s="147"/>
      <c r="H42" s="147"/>
      <c r="I42" s="147"/>
      <c r="J42" s="147"/>
      <c r="K42" s="148"/>
    </row>
    <row r="43" spans="2:12" s="1" customFormat="1" ht="18.75" x14ac:dyDescent="0.3">
      <c r="B43" s="934" t="s">
        <v>379</v>
      </c>
      <c r="C43" s="912"/>
      <c r="D43" s="912"/>
      <c r="E43" s="912"/>
      <c r="F43" s="912"/>
      <c r="G43" s="912"/>
      <c r="H43" s="912"/>
      <c r="I43" s="912"/>
      <c r="J43" s="912"/>
      <c r="K43" s="913"/>
    </row>
    <row r="44" spans="2:12" x14ac:dyDescent="0.25">
      <c r="B44" s="149"/>
      <c r="C44" s="150"/>
      <c r="D44" s="150"/>
      <c r="E44" s="150"/>
      <c r="F44" s="150"/>
      <c r="G44" s="150"/>
      <c r="H44" s="150"/>
      <c r="I44" s="150"/>
      <c r="J44" s="150"/>
      <c r="K44" s="151"/>
    </row>
    <row r="50" spans="2:11" s="140" customFormat="1" ht="24" customHeight="1" x14ac:dyDescent="0.35">
      <c r="B50" s="193" t="s">
        <v>381</v>
      </c>
      <c r="C50" s="194"/>
      <c r="D50" s="194"/>
      <c r="E50" s="194"/>
      <c r="F50" s="194"/>
      <c r="G50" s="194"/>
      <c r="H50" s="194"/>
      <c r="I50" s="194"/>
      <c r="J50" s="194"/>
      <c r="K50" s="195"/>
    </row>
    <row r="51" spans="2:11" s="1" customFormat="1" ht="24" customHeight="1" x14ac:dyDescent="0.25">
      <c r="B51" s="922" t="s">
        <v>359</v>
      </c>
      <c r="C51" s="923"/>
      <c r="D51" s="923"/>
      <c r="E51" s="923"/>
      <c r="F51" s="923"/>
      <c r="G51" s="923"/>
      <c r="H51" s="923"/>
      <c r="I51" s="923"/>
      <c r="J51" s="923"/>
      <c r="K51" s="924"/>
    </row>
    <row r="52" spans="2:11" s="1" customFormat="1" ht="10.5" customHeight="1" x14ac:dyDescent="0.25">
      <c r="B52" s="142"/>
      <c r="C52" s="143"/>
      <c r="D52" s="143"/>
      <c r="E52" s="143"/>
      <c r="F52" s="143"/>
      <c r="G52" s="143"/>
      <c r="H52" s="143"/>
      <c r="I52" s="143"/>
      <c r="J52" s="143"/>
      <c r="K52" s="144"/>
    </row>
    <row r="53" spans="2:11" s="1" customFormat="1" ht="18.75" customHeight="1" x14ac:dyDescent="0.25">
      <c r="B53" s="896" t="s">
        <v>382</v>
      </c>
      <c r="C53" s="897"/>
      <c r="D53" s="897"/>
      <c r="E53" s="897"/>
      <c r="F53" s="897"/>
      <c r="G53" s="897"/>
      <c r="H53" s="897"/>
      <c r="I53" s="897"/>
      <c r="J53" s="897"/>
      <c r="K53" s="898"/>
    </row>
    <row r="54" spans="2:11" s="1" customFormat="1" ht="9" customHeight="1" x14ac:dyDescent="0.25">
      <c r="B54" s="145"/>
      <c r="C54" s="147"/>
      <c r="D54" s="147"/>
      <c r="E54" s="147"/>
      <c r="F54" s="147"/>
      <c r="G54" s="147"/>
      <c r="H54" s="147"/>
      <c r="I54" s="147"/>
      <c r="J54" s="147"/>
      <c r="K54" s="148"/>
    </row>
    <row r="55" spans="2:11" s="1" customFormat="1" ht="110.25" customHeight="1" x14ac:dyDescent="0.25">
      <c r="B55" s="902" t="s">
        <v>383</v>
      </c>
      <c r="C55" s="925"/>
      <c r="D55" s="925"/>
      <c r="E55" s="925"/>
      <c r="F55" s="925"/>
      <c r="G55" s="925"/>
      <c r="H55" s="925"/>
      <c r="I55" s="925"/>
      <c r="J55" s="925"/>
      <c r="K55" s="926"/>
    </row>
    <row r="56" spans="2:11" s="1" customFormat="1" ht="9" customHeight="1" x14ac:dyDescent="0.25">
      <c r="B56" s="145"/>
      <c r="C56" s="147"/>
      <c r="D56" s="147"/>
      <c r="E56" s="147"/>
      <c r="F56" s="147"/>
      <c r="G56" s="147"/>
      <c r="H56" s="147"/>
      <c r="I56" s="147"/>
      <c r="J56" s="147"/>
      <c r="K56" s="148"/>
    </row>
    <row r="57" spans="2:11" s="1" customFormat="1" ht="63.75" customHeight="1" x14ac:dyDescent="0.25">
      <c r="B57" s="902" t="s">
        <v>384</v>
      </c>
      <c r="C57" s="903"/>
      <c r="D57" s="903"/>
      <c r="E57" s="903"/>
      <c r="F57" s="903"/>
      <c r="G57" s="903"/>
      <c r="H57" s="903"/>
      <c r="I57" s="903"/>
      <c r="J57" s="903"/>
      <c r="K57" s="904"/>
    </row>
    <row r="58" spans="2:11" s="1" customFormat="1" ht="9" customHeight="1" x14ac:dyDescent="0.25">
      <c r="B58" s="145"/>
      <c r="C58" s="147"/>
      <c r="D58" s="147"/>
      <c r="E58" s="147"/>
      <c r="F58" s="147"/>
      <c r="G58" s="147"/>
      <c r="H58" s="147"/>
      <c r="I58" s="147"/>
      <c r="J58" s="147"/>
      <c r="K58" s="148"/>
    </row>
    <row r="59" spans="2:11" s="1" customFormat="1" ht="63.75" customHeight="1" x14ac:dyDescent="0.25">
      <c r="B59" s="902" t="s">
        <v>385</v>
      </c>
      <c r="C59" s="903"/>
      <c r="D59" s="903"/>
      <c r="E59" s="903"/>
      <c r="F59" s="903"/>
      <c r="G59" s="903"/>
      <c r="H59" s="903"/>
      <c r="I59" s="903"/>
      <c r="J59" s="903"/>
      <c r="K59" s="904"/>
    </row>
    <row r="60" spans="2:11" s="1" customFormat="1" ht="9" customHeight="1" x14ac:dyDescent="0.25">
      <c r="B60" s="145"/>
      <c r="C60" s="147"/>
      <c r="D60" s="147"/>
      <c r="E60" s="147"/>
      <c r="F60" s="147"/>
      <c r="G60" s="147"/>
      <c r="H60" s="147"/>
      <c r="I60" s="147"/>
      <c r="J60" s="147"/>
      <c r="K60" s="148"/>
    </row>
    <row r="61" spans="2:11" s="1" customFormat="1" ht="34.5" customHeight="1" x14ac:dyDescent="0.25">
      <c r="B61" s="927" t="s">
        <v>386</v>
      </c>
      <c r="C61" s="928"/>
      <c r="D61" s="928"/>
      <c r="E61" s="928"/>
      <c r="F61" s="928"/>
      <c r="G61" s="928"/>
      <c r="H61" s="928"/>
      <c r="I61" s="928"/>
      <c r="J61" s="928"/>
      <c r="K61" s="929"/>
    </row>
    <row r="62" spans="2:11" s="1" customFormat="1" ht="24.75" customHeight="1" x14ac:dyDescent="0.3">
      <c r="B62" s="908" t="s">
        <v>387</v>
      </c>
      <c r="C62" s="909"/>
      <c r="D62" s="909"/>
      <c r="E62" s="909"/>
      <c r="F62" s="909"/>
      <c r="G62" s="909"/>
      <c r="H62" s="909"/>
      <c r="I62" s="909"/>
      <c r="J62" s="909"/>
      <c r="K62" s="910"/>
    </row>
    <row r="63" spans="2:11" s="1" customFormat="1" ht="9" customHeight="1" x14ac:dyDescent="0.25">
      <c r="B63" s="145"/>
      <c r="C63" s="147"/>
      <c r="D63" s="147"/>
      <c r="E63" s="147"/>
      <c r="F63" s="147"/>
      <c r="G63" s="147"/>
      <c r="H63" s="147"/>
      <c r="I63" s="147"/>
      <c r="J63" s="147"/>
      <c r="K63" s="148"/>
    </row>
    <row r="64" spans="2:11" s="1" customFormat="1" x14ac:dyDescent="0.25">
      <c r="B64" s="145"/>
      <c r="C64" s="147"/>
      <c r="D64" s="147"/>
      <c r="E64" s="147"/>
      <c r="F64" s="147"/>
      <c r="G64" s="147"/>
      <c r="H64" s="147"/>
      <c r="I64" s="147"/>
      <c r="J64" s="147"/>
      <c r="K64" s="148"/>
    </row>
    <row r="65" spans="2:11" s="1" customFormat="1" ht="18.75" x14ac:dyDescent="0.3">
      <c r="B65" s="911" t="s">
        <v>388</v>
      </c>
      <c r="C65" s="912"/>
      <c r="D65" s="912"/>
      <c r="E65" s="912"/>
      <c r="F65" s="912"/>
      <c r="G65" s="912"/>
      <c r="H65" s="912"/>
      <c r="I65" s="912"/>
      <c r="J65" s="912"/>
      <c r="K65" s="913"/>
    </row>
    <row r="66" spans="2:11" s="1" customFormat="1" x14ac:dyDescent="0.25">
      <c r="B66" s="145"/>
      <c r="C66" s="147"/>
      <c r="D66" s="147"/>
      <c r="E66" s="147"/>
      <c r="F66" s="147"/>
      <c r="G66" s="147"/>
      <c r="H66" s="147"/>
      <c r="I66" s="147"/>
      <c r="J66" s="147"/>
      <c r="K66" s="148"/>
    </row>
    <row r="67" spans="2:11" s="1" customFormat="1" ht="18.75" customHeight="1" x14ac:dyDescent="0.3">
      <c r="B67" s="911" t="s">
        <v>389</v>
      </c>
      <c r="C67" s="912"/>
      <c r="D67" s="912"/>
      <c r="E67" s="912"/>
      <c r="F67" s="912"/>
      <c r="G67" s="912"/>
      <c r="H67" s="912"/>
      <c r="I67" s="912"/>
      <c r="J67" s="912"/>
      <c r="K67" s="913"/>
    </row>
    <row r="68" spans="2:11" s="1" customFormat="1" x14ac:dyDescent="0.25">
      <c r="B68" s="145"/>
      <c r="C68" s="147"/>
      <c r="D68" s="147"/>
      <c r="E68" s="147"/>
      <c r="F68" s="147"/>
      <c r="G68" s="147"/>
      <c r="H68" s="147"/>
      <c r="I68" s="147"/>
      <c r="J68" s="147"/>
      <c r="K68" s="148"/>
    </row>
    <row r="69" spans="2:11" s="1" customFormat="1" ht="18.75" x14ac:dyDescent="0.3">
      <c r="B69" s="934" t="s">
        <v>390</v>
      </c>
      <c r="C69" s="912"/>
      <c r="D69" s="912"/>
      <c r="E69" s="912"/>
      <c r="F69" s="912"/>
      <c r="G69" s="912"/>
      <c r="H69" s="912"/>
      <c r="I69" s="912"/>
      <c r="J69" s="912"/>
      <c r="K69" s="913"/>
    </row>
    <row r="70" spans="2:11" s="1" customFormat="1" x14ac:dyDescent="0.25">
      <c r="B70" s="145"/>
      <c r="C70" s="147"/>
      <c r="D70" s="147"/>
      <c r="E70" s="147"/>
      <c r="F70" s="147"/>
      <c r="G70" s="147"/>
      <c r="H70" s="147"/>
      <c r="I70" s="147"/>
      <c r="J70" s="147"/>
      <c r="K70" s="148"/>
    </row>
    <row r="71" spans="2:11" s="1" customFormat="1" ht="18.75" customHeight="1" x14ac:dyDescent="0.3">
      <c r="B71" s="911" t="s">
        <v>376</v>
      </c>
      <c r="C71" s="914"/>
      <c r="D71" s="914"/>
      <c r="E71" s="914"/>
      <c r="F71" s="914"/>
      <c r="G71" s="914"/>
      <c r="H71" s="914"/>
      <c r="I71" s="914"/>
      <c r="J71" s="914"/>
      <c r="K71" s="915"/>
    </row>
    <row r="72" spans="2:11" s="1" customFormat="1" ht="22.5" customHeight="1" x14ac:dyDescent="0.3">
      <c r="B72" s="145"/>
      <c r="C72" s="146" t="s">
        <v>373</v>
      </c>
      <c r="D72" s="147"/>
      <c r="E72" s="147"/>
      <c r="F72" s="147"/>
      <c r="G72" s="147"/>
      <c r="H72" s="147"/>
      <c r="I72" s="147"/>
      <c r="J72" s="147"/>
      <c r="K72" s="148"/>
    </row>
    <row r="73" spans="2:11" s="1" customFormat="1" x14ac:dyDescent="0.25">
      <c r="B73" s="145"/>
      <c r="C73" s="147"/>
      <c r="D73" s="147"/>
      <c r="E73" s="147"/>
      <c r="F73" s="147"/>
      <c r="G73" s="147"/>
      <c r="H73" s="147"/>
      <c r="I73" s="147"/>
      <c r="J73" s="147"/>
      <c r="K73" s="148"/>
    </row>
    <row r="74" spans="2:11" s="1" customFormat="1" ht="39" customHeight="1" x14ac:dyDescent="0.3">
      <c r="B74" s="911" t="s">
        <v>391</v>
      </c>
      <c r="C74" s="914"/>
      <c r="D74" s="914"/>
      <c r="E74" s="914"/>
      <c r="F74" s="914"/>
      <c r="G74" s="914"/>
      <c r="H74" s="914"/>
      <c r="I74" s="914"/>
      <c r="J74" s="914"/>
      <c r="K74" s="915"/>
    </row>
    <row r="75" spans="2:11" s="1" customFormat="1" x14ac:dyDescent="0.25">
      <c r="B75" s="145"/>
      <c r="C75" s="147"/>
      <c r="D75" s="147"/>
      <c r="E75" s="147"/>
      <c r="F75" s="147"/>
      <c r="G75" s="147"/>
      <c r="H75" s="147"/>
      <c r="I75" s="147"/>
      <c r="J75" s="147"/>
      <c r="K75" s="148"/>
    </row>
    <row r="76" spans="2:11" s="1" customFormat="1" ht="18.75" x14ac:dyDescent="0.3">
      <c r="B76" s="934" t="s">
        <v>392</v>
      </c>
      <c r="C76" s="912"/>
      <c r="D76" s="912"/>
      <c r="E76" s="912"/>
      <c r="F76" s="912"/>
      <c r="G76" s="912"/>
      <c r="H76" s="912"/>
      <c r="I76" s="912"/>
      <c r="J76" s="912"/>
      <c r="K76" s="913"/>
    </row>
    <row r="77" spans="2:11" s="1" customFormat="1" x14ac:dyDescent="0.25">
      <c r="B77" s="145"/>
      <c r="C77" s="147"/>
      <c r="D77" s="147"/>
      <c r="E77" s="147"/>
      <c r="F77" s="147"/>
      <c r="G77" s="147"/>
      <c r="H77" s="147"/>
      <c r="I77" s="147"/>
      <c r="J77" s="147"/>
      <c r="K77" s="148"/>
    </row>
    <row r="78" spans="2:11" s="1" customFormat="1" ht="39" customHeight="1" x14ac:dyDescent="0.3">
      <c r="B78" s="911" t="s">
        <v>377</v>
      </c>
      <c r="C78" s="912"/>
      <c r="D78" s="912"/>
      <c r="E78" s="912"/>
      <c r="F78" s="912"/>
      <c r="G78" s="912"/>
      <c r="H78" s="912"/>
      <c r="I78" s="912"/>
      <c r="J78" s="912"/>
      <c r="K78" s="913"/>
    </row>
    <row r="79" spans="2:11" s="1" customFormat="1" x14ac:dyDescent="0.25">
      <c r="B79" s="145"/>
      <c r="C79" s="147"/>
      <c r="D79" s="147"/>
      <c r="E79" s="147"/>
      <c r="F79" s="147"/>
      <c r="G79" s="147"/>
      <c r="H79" s="147"/>
      <c r="I79" s="147"/>
      <c r="J79" s="147"/>
      <c r="K79" s="148"/>
    </row>
    <row r="80" spans="2:11" s="1" customFormat="1" ht="60" customHeight="1" x14ac:dyDescent="0.3">
      <c r="B80" s="935" t="s">
        <v>393</v>
      </c>
      <c r="C80" s="936"/>
      <c r="D80" s="936"/>
      <c r="E80" s="936"/>
      <c r="F80" s="936"/>
      <c r="G80" s="936"/>
      <c r="H80" s="936"/>
      <c r="I80" s="936"/>
      <c r="J80" s="936"/>
      <c r="K80" s="937"/>
    </row>
    <row r="81" spans="2:12" s="1" customFormat="1" x14ac:dyDescent="0.25">
      <c r="B81" s="145"/>
      <c r="C81" s="147"/>
      <c r="D81" s="147"/>
      <c r="E81" s="147"/>
      <c r="F81" s="147"/>
      <c r="G81" s="147"/>
      <c r="H81" s="147"/>
      <c r="I81" s="147"/>
      <c r="J81" s="147"/>
      <c r="K81" s="148"/>
    </row>
    <row r="82" spans="2:12" s="1" customFormat="1" ht="18.75" customHeight="1" x14ac:dyDescent="0.3">
      <c r="B82" s="911" t="s">
        <v>394</v>
      </c>
      <c r="C82" s="914"/>
      <c r="D82" s="914"/>
      <c r="E82" s="914"/>
      <c r="F82" s="914"/>
      <c r="G82" s="914"/>
      <c r="H82" s="914"/>
      <c r="I82" s="914"/>
      <c r="J82" s="914"/>
      <c r="K82" s="915"/>
    </row>
    <row r="83" spans="2:12" s="1" customFormat="1" ht="22.5" customHeight="1" x14ac:dyDescent="0.3">
      <c r="B83" s="145"/>
      <c r="C83" s="146" t="s">
        <v>401</v>
      </c>
      <c r="D83" s="147"/>
      <c r="E83" s="147"/>
      <c r="F83" s="147"/>
      <c r="G83" s="147"/>
      <c r="H83" s="147"/>
      <c r="I83" s="147"/>
      <c r="J83" s="147"/>
      <c r="K83" s="148"/>
    </row>
    <row r="84" spans="2:12" s="1" customFormat="1" ht="21" customHeight="1" x14ac:dyDescent="0.3">
      <c r="B84" s="145"/>
      <c r="C84" s="146" t="s">
        <v>395</v>
      </c>
      <c r="D84" s="147"/>
      <c r="E84" s="147"/>
      <c r="F84" s="147"/>
      <c r="G84" s="147"/>
      <c r="H84" s="147"/>
      <c r="I84" s="147"/>
      <c r="J84" s="147"/>
      <c r="K84" s="148"/>
    </row>
    <row r="85" spans="2:12" s="1" customFormat="1" ht="21" customHeight="1" x14ac:dyDescent="0.3">
      <c r="B85" s="145"/>
      <c r="C85" s="146" t="s">
        <v>396</v>
      </c>
      <c r="D85" s="147"/>
      <c r="E85" s="147"/>
      <c r="F85" s="147"/>
      <c r="G85" s="147"/>
      <c r="H85" s="147"/>
      <c r="I85" s="147"/>
      <c r="J85" s="147"/>
      <c r="K85" s="148"/>
    </row>
    <row r="86" spans="2:12" s="1" customFormat="1" ht="21" customHeight="1" x14ac:dyDescent="0.3">
      <c r="B86" s="145"/>
      <c r="C86" s="146" t="s">
        <v>397</v>
      </c>
      <c r="D86" s="147"/>
      <c r="E86" s="147"/>
      <c r="F86" s="147"/>
      <c r="G86" s="147"/>
      <c r="H86" s="147"/>
      <c r="I86" s="147"/>
      <c r="J86" s="147"/>
      <c r="K86" s="148"/>
    </row>
    <row r="87" spans="2:12" s="1" customFormat="1" x14ac:dyDescent="0.25">
      <c r="B87" s="145"/>
      <c r="C87" s="147"/>
      <c r="D87" s="147"/>
      <c r="E87" s="147"/>
      <c r="F87" s="147"/>
      <c r="G87" s="147"/>
      <c r="H87" s="147"/>
      <c r="I87" s="147"/>
      <c r="J87" s="147"/>
      <c r="K87" s="148"/>
    </row>
    <row r="88" spans="2:12" s="1" customFormat="1" ht="22.5" customHeight="1" x14ac:dyDescent="0.3">
      <c r="B88" s="145"/>
      <c r="C88" s="146" t="s">
        <v>402</v>
      </c>
      <c r="D88" s="147"/>
      <c r="E88" s="147"/>
      <c r="F88" s="147"/>
      <c r="G88" s="147"/>
      <c r="H88" s="147"/>
      <c r="I88" s="147"/>
      <c r="J88" s="147"/>
      <c r="K88" s="148"/>
    </row>
    <row r="89" spans="2:12" s="1" customFormat="1" ht="21" customHeight="1" x14ac:dyDescent="0.3">
      <c r="B89" s="145"/>
      <c r="C89" s="146" t="s">
        <v>398</v>
      </c>
      <c r="D89" s="147"/>
      <c r="E89" s="147"/>
      <c r="F89" s="147"/>
      <c r="G89" s="147"/>
      <c r="H89" s="147"/>
      <c r="I89" s="147"/>
      <c r="J89" s="147"/>
      <c r="K89" s="148"/>
    </row>
    <row r="90" spans="2:12" s="1" customFormat="1" ht="21" customHeight="1" x14ac:dyDescent="0.3">
      <c r="B90" s="145"/>
      <c r="C90" s="146" t="s">
        <v>399</v>
      </c>
      <c r="D90" s="147"/>
      <c r="E90" s="147"/>
      <c r="F90" s="147"/>
      <c r="G90" s="147"/>
      <c r="H90" s="147"/>
      <c r="I90" s="147"/>
      <c r="J90" s="147"/>
      <c r="K90" s="148"/>
    </row>
    <row r="91" spans="2:12" s="1" customFormat="1" ht="21" customHeight="1" x14ac:dyDescent="0.3">
      <c r="B91" s="145"/>
      <c r="C91" s="146" t="s">
        <v>400</v>
      </c>
      <c r="D91" s="147"/>
      <c r="E91" s="147"/>
      <c r="F91" s="147"/>
      <c r="G91" s="147"/>
      <c r="H91" s="147"/>
      <c r="I91" s="147"/>
      <c r="J91" s="147"/>
      <c r="K91" s="148"/>
    </row>
    <row r="92" spans="2:12" s="1" customFormat="1" x14ac:dyDescent="0.25">
      <c r="B92" s="145"/>
      <c r="C92" s="147"/>
      <c r="D92" s="147"/>
      <c r="E92" s="147"/>
      <c r="F92" s="147"/>
      <c r="G92" s="147"/>
      <c r="H92" s="147"/>
      <c r="I92" s="147"/>
      <c r="J92" s="147"/>
      <c r="K92" s="148"/>
    </row>
    <row r="93" spans="2:12" s="1" customFormat="1" ht="18.75" x14ac:dyDescent="0.3">
      <c r="B93" s="934" t="s">
        <v>378</v>
      </c>
      <c r="C93" s="912"/>
      <c r="D93" s="912"/>
      <c r="E93" s="912"/>
      <c r="F93" s="912"/>
      <c r="G93" s="912"/>
      <c r="H93" s="912"/>
      <c r="I93" s="912"/>
      <c r="J93" s="912"/>
      <c r="K93" s="913"/>
    </row>
    <row r="94" spans="2:12" s="1" customFormat="1" ht="21" customHeight="1" x14ac:dyDescent="0.3">
      <c r="B94" s="145"/>
      <c r="C94" s="146" t="s">
        <v>374</v>
      </c>
      <c r="D94" s="147"/>
      <c r="E94" s="147"/>
      <c r="F94" s="147"/>
      <c r="G94" s="147"/>
      <c r="H94" s="147"/>
      <c r="I94" s="147"/>
      <c r="J94" s="147"/>
      <c r="K94" s="148"/>
    </row>
    <row r="95" spans="2:12" s="1" customFormat="1" ht="24" customHeight="1" x14ac:dyDescent="0.3">
      <c r="B95" s="145"/>
      <c r="C95" s="912" t="s">
        <v>375</v>
      </c>
      <c r="D95" s="912"/>
      <c r="E95" s="912"/>
      <c r="F95" s="912"/>
      <c r="G95" s="912"/>
      <c r="H95" s="912"/>
      <c r="I95" s="912"/>
      <c r="J95" s="912"/>
      <c r="K95" s="913"/>
      <c r="L95" s="141"/>
    </row>
    <row r="96" spans="2:12" s="1" customFormat="1" x14ac:dyDescent="0.25">
      <c r="B96" s="145"/>
      <c r="C96" s="147"/>
      <c r="D96" s="147"/>
      <c r="E96" s="147"/>
      <c r="F96" s="147"/>
      <c r="G96" s="147"/>
      <c r="H96" s="147"/>
      <c r="I96" s="147"/>
      <c r="J96" s="147"/>
      <c r="K96" s="148"/>
    </row>
    <row r="97" spans="2:12" s="1" customFormat="1" ht="18.75" x14ac:dyDescent="0.3">
      <c r="B97" s="934" t="s">
        <v>403</v>
      </c>
      <c r="C97" s="912"/>
      <c r="D97" s="912"/>
      <c r="E97" s="912"/>
      <c r="F97" s="912"/>
      <c r="G97" s="912"/>
      <c r="H97" s="912"/>
      <c r="I97" s="912"/>
      <c r="J97" s="912"/>
      <c r="K97" s="913"/>
    </row>
    <row r="98" spans="2:12" s="1" customFormat="1" ht="21" customHeight="1" x14ac:dyDescent="0.3">
      <c r="B98" s="145"/>
      <c r="C98" s="146" t="s">
        <v>404</v>
      </c>
      <c r="D98" s="147"/>
      <c r="E98" s="147"/>
      <c r="F98" s="147"/>
      <c r="G98" s="147"/>
      <c r="H98" s="147"/>
      <c r="I98" s="147"/>
      <c r="J98" s="147"/>
      <c r="K98" s="148"/>
    </row>
    <row r="99" spans="2:12" s="1" customFormat="1" ht="18" customHeight="1" x14ac:dyDescent="0.3">
      <c r="B99" s="145"/>
      <c r="C99" s="912" t="s">
        <v>405</v>
      </c>
      <c r="D99" s="912"/>
      <c r="E99" s="912"/>
      <c r="F99" s="912"/>
      <c r="G99" s="912"/>
      <c r="H99" s="912"/>
      <c r="I99" s="912"/>
      <c r="J99" s="912"/>
      <c r="K99" s="913"/>
      <c r="L99" s="141"/>
    </row>
    <row r="100" spans="2:12" s="1" customFormat="1" x14ac:dyDescent="0.25">
      <c r="B100" s="145"/>
      <c r="C100" s="147"/>
      <c r="D100" s="147"/>
      <c r="E100" s="147"/>
      <c r="F100" s="147"/>
      <c r="G100" s="147"/>
      <c r="H100" s="147"/>
      <c r="I100" s="147"/>
      <c r="J100" s="147"/>
      <c r="K100" s="148"/>
    </row>
    <row r="101" spans="2:12" s="1" customFormat="1" ht="57" customHeight="1" x14ac:dyDescent="0.3">
      <c r="B101" s="145"/>
      <c r="C101" s="914" t="s">
        <v>406</v>
      </c>
      <c r="D101" s="912"/>
      <c r="E101" s="912"/>
      <c r="F101" s="912"/>
      <c r="G101" s="912"/>
      <c r="H101" s="912"/>
      <c r="I101" s="912"/>
      <c r="J101" s="912"/>
      <c r="K101" s="913"/>
      <c r="L101" s="141"/>
    </row>
    <row r="102" spans="2:12" s="1" customFormat="1" x14ac:dyDescent="0.25">
      <c r="B102" s="149"/>
      <c r="C102" s="150"/>
      <c r="D102" s="150"/>
      <c r="E102" s="150"/>
      <c r="F102" s="150"/>
      <c r="G102" s="150"/>
      <c r="H102" s="150"/>
      <c r="I102" s="150"/>
      <c r="J102" s="150"/>
      <c r="K102" s="151"/>
    </row>
    <row r="108" spans="2:12" s="1" customFormat="1" ht="24" customHeight="1" x14ac:dyDescent="0.25">
      <c r="B108" s="193" t="s">
        <v>381</v>
      </c>
      <c r="C108" s="194"/>
      <c r="D108" s="194"/>
      <c r="E108" s="194"/>
      <c r="F108" s="194"/>
      <c r="G108" s="194"/>
      <c r="H108" s="194"/>
      <c r="I108" s="194"/>
      <c r="J108" s="194"/>
      <c r="K108" s="195"/>
    </row>
    <row r="109" spans="2:12" s="140" customFormat="1" ht="24" customHeight="1" x14ac:dyDescent="0.35">
      <c r="B109" s="922" t="s">
        <v>365</v>
      </c>
      <c r="C109" s="923"/>
      <c r="D109" s="923"/>
      <c r="E109" s="923"/>
      <c r="F109" s="923"/>
      <c r="G109" s="923"/>
      <c r="H109" s="923"/>
      <c r="I109" s="923"/>
      <c r="J109" s="923"/>
      <c r="K109" s="924"/>
    </row>
    <row r="110" spans="2:12" s="1" customFormat="1" ht="10.5" customHeight="1" x14ac:dyDescent="0.25">
      <c r="B110" s="142"/>
      <c r="C110" s="143"/>
      <c r="D110" s="143"/>
      <c r="E110" s="143"/>
      <c r="F110" s="143"/>
      <c r="G110" s="143"/>
      <c r="H110" s="143"/>
      <c r="I110" s="143"/>
      <c r="J110" s="143"/>
      <c r="K110" s="144"/>
    </row>
    <row r="111" spans="2:12" s="1" customFormat="1" ht="18.75" customHeight="1" x14ac:dyDescent="0.25">
      <c r="B111" s="896" t="s">
        <v>413</v>
      </c>
      <c r="C111" s="897"/>
      <c r="D111" s="897"/>
      <c r="E111" s="897"/>
      <c r="F111" s="897"/>
      <c r="G111" s="897"/>
      <c r="H111" s="897"/>
      <c r="I111" s="897"/>
      <c r="J111" s="897"/>
      <c r="K111" s="898"/>
    </row>
    <row r="112" spans="2:12" s="1" customFormat="1" x14ac:dyDescent="0.25">
      <c r="B112" s="142"/>
      <c r="C112" s="143"/>
      <c r="D112" s="143"/>
      <c r="E112" s="143"/>
      <c r="F112" s="143"/>
      <c r="G112" s="143"/>
      <c r="H112" s="143"/>
      <c r="I112" s="143"/>
      <c r="J112" s="143"/>
      <c r="K112" s="144"/>
    </row>
    <row r="113" spans="2:11" s="1" customFormat="1" ht="18.75" customHeight="1" x14ac:dyDescent="0.3">
      <c r="B113" s="911" t="s">
        <v>414</v>
      </c>
      <c r="C113" s="914"/>
      <c r="D113" s="914"/>
      <c r="E113" s="914"/>
      <c r="F113" s="914"/>
      <c r="G113" s="914"/>
      <c r="H113" s="914"/>
      <c r="I113" s="914"/>
      <c r="J113" s="914"/>
      <c r="K113" s="915"/>
    </row>
    <row r="114" spans="2:11" s="1" customFormat="1" x14ac:dyDescent="0.25">
      <c r="B114" s="145"/>
      <c r="C114" s="147"/>
      <c r="D114" s="147"/>
      <c r="E114" s="147"/>
      <c r="F114" s="147"/>
      <c r="G114" s="147"/>
      <c r="H114" s="147"/>
      <c r="I114" s="147"/>
      <c r="J114" s="147"/>
      <c r="K114" s="148"/>
    </row>
    <row r="115" spans="2:11" s="1" customFormat="1" ht="63.75" customHeight="1" x14ac:dyDescent="0.25">
      <c r="B115" s="930" t="s">
        <v>417</v>
      </c>
      <c r="C115" s="931"/>
      <c r="D115" s="931"/>
      <c r="E115" s="931"/>
      <c r="F115" s="931"/>
      <c r="G115" s="931"/>
      <c r="H115" s="931"/>
      <c r="I115" s="931"/>
      <c r="J115" s="931"/>
      <c r="K115" s="932"/>
    </row>
    <row r="116" spans="2:11" s="1" customFormat="1" ht="18.75" x14ac:dyDescent="0.3">
      <c r="B116" s="911" t="s">
        <v>415</v>
      </c>
      <c r="C116" s="912"/>
      <c r="D116" s="912"/>
      <c r="E116" s="912"/>
      <c r="F116" s="912"/>
      <c r="G116" s="912"/>
      <c r="H116" s="912"/>
      <c r="I116" s="912"/>
      <c r="J116" s="912"/>
      <c r="K116" s="913"/>
    </row>
    <row r="117" spans="2:11" s="1" customFormat="1" x14ac:dyDescent="0.25">
      <c r="B117" s="145"/>
      <c r="C117" s="147"/>
      <c r="D117" s="147"/>
      <c r="E117" s="147"/>
      <c r="F117" s="147"/>
      <c r="G117" s="147"/>
      <c r="H117" s="147"/>
      <c r="I117" s="147"/>
      <c r="J117" s="147"/>
      <c r="K117" s="148"/>
    </row>
    <row r="118" spans="2:11" s="1" customFormat="1" ht="18.75" x14ac:dyDescent="0.3">
      <c r="B118" s="911" t="s">
        <v>416</v>
      </c>
      <c r="C118" s="912"/>
      <c r="D118" s="912"/>
      <c r="E118" s="912"/>
      <c r="F118" s="912"/>
      <c r="G118" s="912"/>
      <c r="H118" s="912"/>
      <c r="I118" s="912"/>
      <c r="J118" s="912"/>
      <c r="K118" s="913"/>
    </row>
    <row r="119" spans="2:11" s="1" customFormat="1" x14ac:dyDescent="0.25">
      <c r="B119" s="145"/>
      <c r="C119" s="147"/>
      <c r="D119" s="147"/>
      <c r="E119" s="147"/>
      <c r="F119" s="147"/>
      <c r="G119" s="147"/>
      <c r="H119" s="147"/>
      <c r="I119" s="147"/>
      <c r="J119" s="147"/>
      <c r="K119" s="148"/>
    </row>
    <row r="120" spans="2:11" s="1" customFormat="1" ht="36.75" customHeight="1" x14ac:dyDescent="0.3">
      <c r="B120" s="911" t="s">
        <v>418</v>
      </c>
      <c r="C120" s="912"/>
      <c r="D120" s="912"/>
      <c r="E120" s="912"/>
      <c r="F120" s="912"/>
      <c r="G120" s="912"/>
      <c r="H120" s="912"/>
      <c r="I120" s="912"/>
      <c r="J120" s="912"/>
      <c r="K120" s="913"/>
    </row>
    <row r="121" spans="2:11" s="1" customFormat="1" x14ac:dyDescent="0.25">
      <c r="B121" s="145"/>
      <c r="C121" s="147"/>
      <c r="D121" s="147"/>
      <c r="E121" s="147"/>
      <c r="F121" s="147"/>
      <c r="G121" s="147"/>
      <c r="H121" s="147"/>
      <c r="I121" s="147"/>
      <c r="J121" s="147"/>
      <c r="K121" s="148"/>
    </row>
    <row r="122" spans="2:11" s="1" customFormat="1" ht="41.25" customHeight="1" x14ac:dyDescent="0.25">
      <c r="B122" s="930" t="s">
        <v>419</v>
      </c>
      <c r="C122" s="931"/>
      <c r="D122" s="931"/>
      <c r="E122" s="931"/>
      <c r="F122" s="931"/>
      <c r="G122" s="931"/>
      <c r="H122" s="931"/>
      <c r="I122" s="931"/>
      <c r="J122" s="931"/>
      <c r="K122" s="932"/>
    </row>
    <row r="123" spans="2:11" s="1" customFormat="1" x14ac:dyDescent="0.25">
      <c r="B123" s="145"/>
      <c r="C123" s="147"/>
      <c r="D123" s="147"/>
      <c r="E123" s="147"/>
      <c r="F123" s="147"/>
      <c r="G123" s="147"/>
      <c r="H123" s="147"/>
      <c r="I123" s="147"/>
      <c r="J123" s="147"/>
      <c r="K123" s="148"/>
    </row>
    <row r="124" spans="2:11" s="1" customFormat="1" ht="18.75" x14ac:dyDescent="0.3">
      <c r="B124" s="911" t="s">
        <v>420</v>
      </c>
      <c r="C124" s="912"/>
      <c r="D124" s="912"/>
      <c r="E124" s="912"/>
      <c r="F124" s="912"/>
      <c r="G124" s="912"/>
      <c r="H124" s="912"/>
      <c r="I124" s="912"/>
      <c r="J124" s="912"/>
      <c r="K124" s="913"/>
    </row>
    <row r="125" spans="2:11" s="1" customFormat="1" x14ac:dyDescent="0.25">
      <c r="B125" s="149"/>
      <c r="C125" s="150"/>
      <c r="D125" s="150"/>
      <c r="E125" s="150"/>
      <c r="F125" s="150"/>
      <c r="G125" s="150"/>
      <c r="H125" s="150"/>
      <c r="I125" s="150"/>
      <c r="J125" s="150"/>
      <c r="K125" s="151"/>
    </row>
    <row r="131" spans="2:12" s="1" customFormat="1" ht="24" customHeight="1" x14ac:dyDescent="0.25">
      <c r="B131" s="193" t="s">
        <v>381</v>
      </c>
      <c r="C131" s="194"/>
      <c r="D131" s="194"/>
      <c r="E131" s="194"/>
      <c r="F131" s="194"/>
      <c r="G131" s="194"/>
      <c r="H131" s="194"/>
      <c r="I131" s="194"/>
      <c r="J131" s="194"/>
      <c r="K131" s="195"/>
    </row>
    <row r="132" spans="2:12" s="140" customFormat="1" ht="24" customHeight="1" x14ac:dyDescent="0.35">
      <c r="B132" s="922" t="s">
        <v>366</v>
      </c>
      <c r="C132" s="923"/>
      <c r="D132" s="923"/>
      <c r="E132" s="923"/>
      <c r="F132" s="923"/>
      <c r="G132" s="923"/>
      <c r="H132" s="923"/>
      <c r="I132" s="923"/>
      <c r="J132" s="923"/>
      <c r="K132" s="924"/>
    </row>
    <row r="133" spans="2:12" s="1" customFormat="1" x14ac:dyDescent="0.25">
      <c r="B133" s="142"/>
      <c r="C133" s="143"/>
      <c r="D133" s="143"/>
      <c r="E133" s="143"/>
      <c r="F133" s="143"/>
      <c r="G133" s="143"/>
      <c r="H133" s="143"/>
      <c r="I133" s="143"/>
      <c r="J133" s="143"/>
      <c r="K133" s="144"/>
    </row>
    <row r="134" spans="2:12" s="1" customFormat="1" ht="18.75" customHeight="1" x14ac:dyDescent="0.3">
      <c r="B134" s="911" t="s">
        <v>424</v>
      </c>
      <c r="C134" s="914"/>
      <c r="D134" s="914"/>
      <c r="E134" s="914"/>
      <c r="F134" s="914"/>
      <c r="G134" s="914"/>
      <c r="H134" s="914"/>
      <c r="I134" s="914"/>
      <c r="J134" s="914"/>
      <c r="K134" s="915"/>
    </row>
    <row r="135" spans="2:12" s="1" customFormat="1" ht="41.25" customHeight="1" x14ac:dyDescent="0.3">
      <c r="B135" s="152"/>
      <c r="C135" s="939" t="s">
        <v>876</v>
      </c>
      <c r="D135" s="939"/>
      <c r="E135" s="939"/>
      <c r="F135" s="939"/>
      <c r="G135" s="939"/>
      <c r="H135" s="939"/>
      <c r="I135" s="939"/>
      <c r="J135" s="939"/>
      <c r="K135" s="940"/>
      <c r="L135" s="139"/>
    </row>
    <row r="136" spans="2:12" s="1" customFormat="1" x14ac:dyDescent="0.25">
      <c r="B136" s="145"/>
      <c r="C136" s="147"/>
      <c r="D136" s="147"/>
      <c r="E136" s="147"/>
      <c r="F136" s="147"/>
      <c r="G136" s="147"/>
      <c r="H136" s="147"/>
      <c r="I136" s="147"/>
      <c r="J136" s="147"/>
      <c r="K136" s="148"/>
    </row>
    <row r="137" spans="2:12" s="1" customFormat="1" ht="18.75" customHeight="1" x14ac:dyDescent="0.3">
      <c r="B137" s="911" t="s">
        <v>423</v>
      </c>
      <c r="C137" s="914"/>
      <c r="D137" s="914"/>
      <c r="E137" s="914"/>
      <c r="F137" s="914"/>
      <c r="G137" s="914"/>
      <c r="H137" s="914"/>
      <c r="I137" s="914"/>
      <c r="J137" s="914"/>
      <c r="K137" s="915"/>
    </row>
    <row r="138" spans="2:12" s="1" customFormat="1" ht="22.5" customHeight="1" x14ac:dyDescent="0.3">
      <c r="B138" s="152"/>
      <c r="C138" s="146" t="s">
        <v>421</v>
      </c>
      <c r="D138" s="147"/>
      <c r="E138" s="147"/>
      <c r="F138" s="147"/>
      <c r="G138" s="147"/>
      <c r="H138" s="147"/>
      <c r="I138" s="147"/>
      <c r="J138" s="147"/>
      <c r="K138" s="148"/>
      <c r="L138" s="139"/>
    </row>
    <row r="139" spans="2:12" s="1" customFormat="1" x14ac:dyDescent="0.25">
      <c r="B139" s="145"/>
      <c r="C139" s="147"/>
      <c r="D139" s="147"/>
      <c r="E139" s="147"/>
      <c r="F139" s="147"/>
      <c r="G139" s="147"/>
      <c r="H139" s="147"/>
      <c r="I139" s="147"/>
      <c r="J139" s="147"/>
      <c r="K139" s="148"/>
    </row>
    <row r="140" spans="2:12" s="1" customFormat="1" ht="18.75" customHeight="1" x14ac:dyDescent="0.3">
      <c r="B140" s="911" t="s">
        <v>422</v>
      </c>
      <c r="C140" s="914"/>
      <c r="D140" s="914"/>
      <c r="E140" s="914"/>
      <c r="F140" s="914"/>
      <c r="G140" s="914"/>
      <c r="H140" s="914"/>
      <c r="I140" s="914"/>
      <c r="J140" s="914"/>
      <c r="K140" s="915"/>
    </row>
    <row r="141" spans="2:12" s="1" customFormat="1" ht="22.5" customHeight="1" x14ac:dyDescent="0.3">
      <c r="B141" s="152"/>
      <c r="C141" s="146" t="s">
        <v>425</v>
      </c>
      <c r="D141" s="147"/>
      <c r="E141" s="147"/>
      <c r="F141" s="147"/>
      <c r="G141" s="147"/>
      <c r="H141" s="147"/>
      <c r="I141" s="147"/>
      <c r="J141" s="147"/>
      <c r="K141" s="148"/>
      <c r="L141" s="139"/>
    </row>
    <row r="142" spans="2:12" s="1" customFormat="1" ht="22.5" customHeight="1" x14ac:dyDescent="0.3">
      <c r="B142" s="152"/>
      <c r="C142" s="146" t="s">
        <v>426</v>
      </c>
      <c r="D142" s="147"/>
      <c r="E142" s="147"/>
      <c r="F142" s="147"/>
      <c r="G142" s="147"/>
      <c r="H142" s="147"/>
      <c r="I142" s="147"/>
      <c r="J142" s="147"/>
      <c r="K142" s="148"/>
      <c r="L142" s="139"/>
    </row>
    <row r="143" spans="2:12" s="1" customFormat="1" x14ac:dyDescent="0.25">
      <c r="B143" s="145"/>
      <c r="C143" s="147"/>
      <c r="D143" s="147"/>
      <c r="E143" s="147"/>
      <c r="F143" s="147"/>
      <c r="G143" s="147"/>
      <c r="H143" s="147"/>
      <c r="I143" s="147"/>
      <c r="J143" s="147"/>
      <c r="K143" s="148"/>
    </row>
    <row r="144" spans="2:12" s="1" customFormat="1" ht="18.75" customHeight="1" x14ac:dyDescent="0.3">
      <c r="B144" s="911" t="s">
        <v>427</v>
      </c>
      <c r="C144" s="914"/>
      <c r="D144" s="914"/>
      <c r="E144" s="914"/>
      <c r="F144" s="914"/>
      <c r="G144" s="914"/>
      <c r="H144" s="914"/>
      <c r="I144" s="914"/>
      <c r="J144" s="914"/>
      <c r="K144" s="915"/>
    </row>
    <row r="145" spans="2:12" s="1" customFormat="1" ht="22.5" customHeight="1" x14ac:dyDescent="0.3">
      <c r="B145" s="152"/>
      <c r="C145" s="146" t="s">
        <v>428</v>
      </c>
      <c r="D145" s="147"/>
      <c r="E145" s="147"/>
      <c r="F145" s="147"/>
      <c r="G145" s="147"/>
      <c r="H145" s="147"/>
      <c r="I145" s="147"/>
      <c r="J145" s="147"/>
      <c r="K145" s="148"/>
      <c r="L145" s="139"/>
    </row>
    <row r="146" spans="2:12" s="1" customFormat="1" ht="22.5" customHeight="1" x14ac:dyDescent="0.3">
      <c r="B146" s="152"/>
      <c r="C146" s="146" t="s">
        <v>429</v>
      </c>
      <c r="D146" s="147"/>
      <c r="E146" s="147"/>
      <c r="F146" s="147"/>
      <c r="G146" s="147"/>
      <c r="H146" s="147"/>
      <c r="I146" s="147"/>
      <c r="J146" s="147"/>
      <c r="K146" s="148"/>
      <c r="L146" s="139"/>
    </row>
    <row r="147" spans="2:12" s="1" customFormat="1" ht="22.5" customHeight="1" x14ac:dyDescent="0.3">
      <c r="B147" s="152"/>
      <c r="C147" s="146" t="s">
        <v>430</v>
      </c>
      <c r="D147" s="147"/>
      <c r="E147" s="147"/>
      <c r="F147" s="147"/>
      <c r="G147" s="147"/>
      <c r="H147" s="147"/>
      <c r="I147" s="147"/>
      <c r="J147" s="147"/>
      <c r="K147" s="148"/>
      <c r="L147" s="139"/>
    </row>
    <row r="148" spans="2:12" s="1" customFormat="1" x14ac:dyDescent="0.25">
      <c r="B148" s="145"/>
      <c r="C148" s="147"/>
      <c r="D148" s="147"/>
      <c r="E148" s="147"/>
      <c r="F148" s="147"/>
      <c r="G148" s="147"/>
      <c r="H148" s="147"/>
      <c r="I148" s="147"/>
      <c r="J148" s="147"/>
      <c r="K148" s="148"/>
    </row>
    <row r="149" spans="2:12" s="1" customFormat="1" ht="18.75" customHeight="1" x14ac:dyDescent="0.3">
      <c r="B149" s="911" t="s">
        <v>431</v>
      </c>
      <c r="C149" s="914"/>
      <c r="D149" s="914"/>
      <c r="E149" s="914"/>
      <c r="F149" s="914"/>
      <c r="G149" s="914"/>
      <c r="H149" s="914"/>
      <c r="I149" s="914"/>
      <c r="J149" s="914"/>
      <c r="K149" s="915"/>
    </row>
    <row r="150" spans="2:12" s="1" customFormat="1" ht="22.5" customHeight="1" x14ac:dyDescent="0.3">
      <c r="B150" s="152"/>
      <c r="C150" s="146" t="s">
        <v>432</v>
      </c>
      <c r="D150" s="147"/>
      <c r="E150" s="147"/>
      <c r="F150" s="147"/>
      <c r="G150" s="147"/>
      <c r="H150" s="147"/>
      <c r="I150" s="147"/>
      <c r="J150" s="147"/>
      <c r="K150" s="148"/>
      <c r="L150" s="139"/>
    </row>
    <row r="151" spans="2:12" s="1" customFormat="1" x14ac:dyDescent="0.25">
      <c r="B151" s="145"/>
      <c r="C151" s="147"/>
      <c r="D151" s="147"/>
      <c r="E151" s="147"/>
      <c r="F151" s="147"/>
      <c r="G151" s="147"/>
      <c r="H151" s="147"/>
      <c r="I151" s="147"/>
      <c r="J151" s="147"/>
      <c r="K151" s="148"/>
    </row>
    <row r="152" spans="2:12" s="1" customFormat="1" ht="18.75" customHeight="1" x14ac:dyDescent="0.3">
      <c r="B152" s="911" t="s">
        <v>433</v>
      </c>
      <c r="C152" s="914"/>
      <c r="D152" s="914"/>
      <c r="E152" s="914"/>
      <c r="F152" s="914"/>
      <c r="G152" s="914"/>
      <c r="H152" s="914"/>
      <c r="I152" s="914"/>
      <c r="J152" s="914"/>
      <c r="K152" s="915"/>
    </row>
    <row r="153" spans="2:12" s="1" customFormat="1" ht="22.5" customHeight="1" x14ac:dyDescent="0.3">
      <c r="B153" s="152"/>
      <c r="C153" s="146" t="s">
        <v>434</v>
      </c>
      <c r="D153" s="147"/>
      <c r="E153" s="147"/>
      <c r="F153" s="147"/>
      <c r="G153" s="147"/>
      <c r="H153" s="147"/>
      <c r="I153" s="147"/>
      <c r="J153" s="147"/>
      <c r="K153" s="148"/>
      <c r="L153" s="139"/>
    </row>
    <row r="154" spans="2:12" s="1" customFormat="1" ht="22.5" customHeight="1" x14ac:dyDescent="0.3">
      <c r="B154" s="152"/>
      <c r="C154" s="146" t="s">
        <v>435</v>
      </c>
      <c r="D154" s="147"/>
      <c r="E154" s="147"/>
      <c r="F154" s="147"/>
      <c r="G154" s="147"/>
      <c r="H154" s="147"/>
      <c r="I154" s="147"/>
      <c r="J154" s="147"/>
      <c r="K154" s="148"/>
      <c r="L154" s="139"/>
    </row>
    <row r="155" spans="2:12" s="1" customFormat="1" ht="22.5" customHeight="1" x14ac:dyDescent="0.3">
      <c r="B155" s="152"/>
      <c r="C155" s="146" t="s">
        <v>436</v>
      </c>
      <c r="D155" s="147"/>
      <c r="E155" s="147"/>
      <c r="F155" s="147"/>
      <c r="G155" s="147"/>
      <c r="H155" s="147"/>
      <c r="I155" s="147"/>
      <c r="J155" s="147"/>
      <c r="K155" s="148"/>
      <c r="L155" s="139"/>
    </row>
    <row r="156" spans="2:12" s="1" customFormat="1" ht="22.5" customHeight="1" x14ac:dyDescent="0.3">
      <c r="B156" s="152"/>
      <c r="C156" s="146" t="s">
        <v>437</v>
      </c>
      <c r="D156" s="147"/>
      <c r="E156" s="147"/>
      <c r="F156" s="147"/>
      <c r="G156" s="147"/>
      <c r="H156" s="147"/>
      <c r="I156" s="147"/>
      <c r="J156" s="147"/>
      <c r="K156" s="148"/>
      <c r="L156" s="139"/>
    </row>
    <row r="157" spans="2:12" s="1" customFormat="1" ht="22.5" customHeight="1" x14ac:dyDescent="0.3">
      <c r="B157" s="152"/>
      <c r="C157" s="146" t="s">
        <v>438</v>
      </c>
      <c r="D157" s="147"/>
      <c r="E157" s="147"/>
      <c r="F157" s="147"/>
      <c r="G157" s="147"/>
      <c r="H157" s="147"/>
      <c r="I157" s="147"/>
      <c r="J157" s="147"/>
      <c r="K157" s="148"/>
      <c r="L157" s="139"/>
    </row>
    <row r="158" spans="2:12" s="1" customFormat="1" ht="22.5" customHeight="1" x14ac:dyDescent="0.3">
      <c r="B158" s="152"/>
      <c r="C158" s="146"/>
      <c r="D158" s="146" t="s">
        <v>439</v>
      </c>
      <c r="E158" s="147"/>
      <c r="F158" s="147"/>
      <c r="G158" s="147"/>
      <c r="H158" s="147"/>
      <c r="I158" s="147"/>
      <c r="J158" s="147"/>
      <c r="K158" s="148"/>
      <c r="L158" s="139"/>
    </row>
    <row r="159" spans="2:12" s="1" customFormat="1" ht="22.5" customHeight="1" x14ac:dyDescent="0.3">
      <c r="B159" s="152"/>
      <c r="C159" s="146"/>
      <c r="D159" s="146" t="s">
        <v>440</v>
      </c>
      <c r="E159" s="147"/>
      <c r="F159" s="147"/>
      <c r="G159" s="147"/>
      <c r="H159" s="147"/>
      <c r="I159" s="147"/>
      <c r="J159" s="147"/>
      <c r="K159" s="148"/>
      <c r="L159" s="139"/>
    </row>
    <row r="160" spans="2:12" s="1" customFormat="1" ht="22.5" customHeight="1" x14ac:dyDescent="0.3">
      <c r="B160" s="152"/>
      <c r="C160" s="146"/>
      <c r="D160" s="146" t="s">
        <v>441</v>
      </c>
      <c r="E160" s="147"/>
      <c r="F160" s="147"/>
      <c r="G160" s="147"/>
      <c r="H160" s="147"/>
      <c r="I160" s="147"/>
      <c r="J160" s="147"/>
      <c r="K160" s="148"/>
      <c r="L160" s="139"/>
    </row>
    <row r="161" spans="2:12" s="1" customFormat="1" ht="22.5" customHeight="1" x14ac:dyDescent="0.3">
      <c r="B161" s="152"/>
      <c r="C161" s="146" t="s">
        <v>442</v>
      </c>
      <c r="D161" s="147"/>
      <c r="E161" s="147"/>
      <c r="F161" s="147"/>
      <c r="G161" s="147"/>
      <c r="H161" s="147"/>
      <c r="I161" s="147"/>
      <c r="J161" s="147"/>
      <c r="K161" s="148"/>
      <c r="L161" s="139"/>
    </row>
    <row r="162" spans="2:12" s="1" customFormat="1" ht="22.5" customHeight="1" x14ac:dyDescent="0.3">
      <c r="B162" s="152"/>
      <c r="C162" s="146" t="s">
        <v>443</v>
      </c>
      <c r="D162" s="147"/>
      <c r="E162" s="147"/>
      <c r="F162" s="147"/>
      <c r="G162" s="147"/>
      <c r="H162" s="147"/>
      <c r="I162" s="147"/>
      <c r="J162" s="147"/>
      <c r="K162" s="148"/>
      <c r="L162" s="139"/>
    </row>
    <row r="163" spans="2:12" s="1" customFormat="1" ht="22.5" customHeight="1" x14ac:dyDescent="0.3">
      <c r="B163" s="152"/>
      <c r="C163" s="146" t="s">
        <v>444</v>
      </c>
      <c r="D163" s="147"/>
      <c r="E163" s="147"/>
      <c r="F163" s="147"/>
      <c r="G163" s="147"/>
      <c r="H163" s="147"/>
      <c r="I163" s="147"/>
      <c r="J163" s="147"/>
      <c r="K163" s="148"/>
      <c r="L163" s="139"/>
    </row>
    <row r="164" spans="2:12" s="1" customFormat="1" ht="22.5" customHeight="1" x14ac:dyDescent="0.3">
      <c r="B164" s="152"/>
      <c r="C164" s="146"/>
      <c r="D164" s="146" t="s">
        <v>445</v>
      </c>
      <c r="E164" s="147"/>
      <c r="F164" s="147"/>
      <c r="G164" s="147"/>
      <c r="H164" s="147"/>
      <c r="I164" s="147"/>
      <c r="J164" s="147"/>
      <c r="K164" s="148"/>
      <c r="L164" s="139"/>
    </row>
    <row r="165" spans="2:12" s="1" customFormat="1" ht="22.5" customHeight="1" x14ac:dyDescent="0.3">
      <c r="B165" s="152"/>
      <c r="C165" s="146"/>
      <c r="D165" s="146" t="s">
        <v>446</v>
      </c>
      <c r="E165" s="147"/>
      <c r="F165" s="147"/>
      <c r="G165" s="147"/>
      <c r="H165" s="147"/>
      <c r="I165" s="147"/>
      <c r="J165" s="147"/>
      <c r="K165" s="148"/>
      <c r="L165" s="139"/>
    </row>
    <row r="166" spans="2:12" s="1" customFormat="1" ht="22.5" customHeight="1" x14ac:dyDescent="0.3">
      <c r="B166" s="152"/>
      <c r="C166" s="146"/>
      <c r="D166" s="146" t="s">
        <v>447</v>
      </c>
      <c r="E166" s="147"/>
      <c r="F166" s="147"/>
      <c r="G166" s="147"/>
      <c r="H166" s="147"/>
      <c r="I166" s="147"/>
      <c r="J166" s="147"/>
      <c r="K166" s="148"/>
      <c r="L166" s="139"/>
    </row>
    <row r="167" spans="2:12" s="1" customFormat="1" ht="22.5" customHeight="1" x14ac:dyDescent="0.3">
      <c r="B167" s="152"/>
      <c r="C167" s="146" t="s">
        <v>448</v>
      </c>
      <c r="D167" s="147"/>
      <c r="E167" s="147"/>
      <c r="F167" s="147"/>
      <c r="G167" s="147"/>
      <c r="H167" s="147"/>
      <c r="I167" s="147"/>
      <c r="J167" s="147"/>
      <c r="K167" s="148"/>
      <c r="L167" s="139"/>
    </row>
    <row r="168" spans="2:12" s="1" customFormat="1" ht="22.5" customHeight="1" x14ac:dyDescent="0.3">
      <c r="B168" s="152"/>
      <c r="C168" s="146" t="s">
        <v>449</v>
      </c>
      <c r="D168" s="147"/>
      <c r="E168" s="147"/>
      <c r="F168" s="147"/>
      <c r="G168" s="147"/>
      <c r="H168" s="147"/>
      <c r="I168" s="147"/>
      <c r="J168" s="147"/>
      <c r="K168" s="148"/>
      <c r="L168" s="139"/>
    </row>
    <row r="169" spans="2:12" s="1" customFormat="1" ht="22.5" customHeight="1" x14ac:dyDescent="0.3">
      <c r="B169" s="152"/>
      <c r="C169" s="146" t="s">
        <v>450</v>
      </c>
      <c r="D169" s="147"/>
      <c r="E169" s="147"/>
      <c r="F169" s="147"/>
      <c r="G169" s="147"/>
      <c r="H169" s="147"/>
      <c r="I169" s="147"/>
      <c r="J169" s="147"/>
      <c r="K169" s="148"/>
      <c r="L169" s="139"/>
    </row>
    <row r="170" spans="2:12" s="1" customFormat="1" ht="22.5" customHeight="1" x14ac:dyDescent="0.3">
      <c r="B170" s="152"/>
      <c r="C170" s="146" t="s">
        <v>451</v>
      </c>
      <c r="D170" s="147"/>
      <c r="E170" s="147"/>
      <c r="F170" s="147"/>
      <c r="G170" s="147"/>
      <c r="H170" s="147"/>
      <c r="I170" s="147"/>
      <c r="J170" s="147"/>
      <c r="K170" s="148"/>
      <c r="L170" s="139"/>
    </row>
    <row r="171" spans="2:12" s="1" customFormat="1" x14ac:dyDescent="0.25">
      <c r="B171" s="145"/>
      <c r="C171" s="147"/>
      <c r="D171" s="147"/>
      <c r="E171" s="147"/>
      <c r="F171" s="147"/>
      <c r="G171" s="147"/>
      <c r="H171" s="147"/>
      <c r="I171" s="147"/>
      <c r="J171" s="147"/>
      <c r="K171" s="148"/>
    </row>
    <row r="172" spans="2:12" s="1" customFormat="1" ht="18.75" customHeight="1" x14ac:dyDescent="0.3">
      <c r="B172" s="911" t="s">
        <v>452</v>
      </c>
      <c r="C172" s="914"/>
      <c r="D172" s="914"/>
      <c r="E172" s="914"/>
      <c r="F172" s="914"/>
      <c r="G172" s="914"/>
      <c r="H172" s="914"/>
      <c r="I172" s="914"/>
      <c r="J172" s="914"/>
      <c r="K172" s="915"/>
    </row>
    <row r="173" spans="2:12" s="1" customFormat="1" ht="22.5" customHeight="1" x14ac:dyDescent="0.3">
      <c r="B173" s="152"/>
      <c r="C173" s="146" t="s">
        <v>453</v>
      </c>
      <c r="D173" s="147"/>
      <c r="E173" s="147"/>
      <c r="F173" s="147"/>
      <c r="G173" s="147"/>
      <c r="H173" s="147"/>
      <c r="I173" s="147"/>
      <c r="J173" s="147"/>
      <c r="K173" s="148"/>
      <c r="L173" s="139"/>
    </row>
    <row r="174" spans="2:12" s="1" customFormat="1" x14ac:dyDescent="0.25">
      <c r="B174" s="145"/>
      <c r="C174" s="147"/>
      <c r="D174" s="147"/>
      <c r="E174" s="147"/>
      <c r="F174" s="147"/>
      <c r="G174" s="147"/>
      <c r="H174" s="147"/>
      <c r="I174" s="147"/>
      <c r="J174" s="147"/>
      <c r="K174" s="148"/>
    </row>
    <row r="175" spans="2:12" s="1" customFormat="1" ht="18.75" customHeight="1" x14ac:dyDescent="0.3">
      <c r="B175" s="911" t="s">
        <v>454</v>
      </c>
      <c r="C175" s="914"/>
      <c r="D175" s="914"/>
      <c r="E175" s="914"/>
      <c r="F175" s="914"/>
      <c r="G175" s="914"/>
      <c r="H175" s="914"/>
      <c r="I175" s="914"/>
      <c r="J175" s="914"/>
      <c r="K175" s="915"/>
    </row>
    <row r="176" spans="2:12" s="1" customFormat="1" x14ac:dyDescent="0.25">
      <c r="B176" s="145"/>
      <c r="C176" s="147"/>
      <c r="D176" s="147"/>
      <c r="E176" s="147"/>
      <c r="F176" s="147"/>
      <c r="G176" s="147"/>
      <c r="H176" s="147"/>
      <c r="I176" s="147"/>
      <c r="J176" s="147"/>
      <c r="K176" s="148"/>
    </row>
    <row r="177" spans="2:12" s="1" customFormat="1" ht="18.75" customHeight="1" x14ac:dyDescent="0.3">
      <c r="B177" s="911" t="s">
        <v>455</v>
      </c>
      <c r="C177" s="914"/>
      <c r="D177" s="914"/>
      <c r="E177" s="914"/>
      <c r="F177" s="914"/>
      <c r="G177" s="914"/>
      <c r="H177" s="914"/>
      <c r="I177" s="914"/>
      <c r="J177" s="914"/>
      <c r="K177" s="915"/>
    </row>
    <row r="178" spans="2:12" s="1" customFormat="1" x14ac:dyDescent="0.25">
      <c r="B178" s="145"/>
      <c r="C178" s="147"/>
      <c r="D178" s="147"/>
      <c r="E178" s="147"/>
      <c r="F178" s="147"/>
      <c r="G178" s="147"/>
      <c r="H178" s="147"/>
      <c r="I178" s="147"/>
      <c r="J178" s="147"/>
      <c r="K178" s="148"/>
    </row>
    <row r="179" spans="2:12" s="1" customFormat="1" ht="18.75" customHeight="1" x14ac:dyDescent="0.3">
      <c r="B179" s="911" t="s">
        <v>456</v>
      </c>
      <c r="C179" s="914"/>
      <c r="D179" s="914"/>
      <c r="E179" s="914"/>
      <c r="F179" s="914"/>
      <c r="G179" s="914"/>
      <c r="H179" s="914"/>
      <c r="I179" s="914"/>
      <c r="J179" s="914"/>
      <c r="K179" s="915"/>
    </row>
    <row r="180" spans="2:12" s="1" customFormat="1" ht="22.5" customHeight="1" x14ac:dyDescent="0.3">
      <c r="B180" s="152"/>
      <c r="C180" s="146" t="s">
        <v>457</v>
      </c>
      <c r="D180" s="147"/>
      <c r="E180" s="147"/>
      <c r="F180" s="147"/>
      <c r="G180" s="147"/>
      <c r="H180" s="147"/>
      <c r="I180" s="147"/>
      <c r="J180" s="147"/>
      <c r="K180" s="148"/>
      <c r="L180" s="139"/>
    </row>
    <row r="181" spans="2:12" s="1" customFormat="1" ht="22.5" customHeight="1" x14ac:dyDescent="0.3">
      <c r="B181" s="152"/>
      <c r="C181" s="146" t="s">
        <v>458</v>
      </c>
      <c r="D181" s="147"/>
      <c r="E181" s="147"/>
      <c r="F181" s="147"/>
      <c r="G181" s="147"/>
      <c r="H181" s="147"/>
      <c r="I181" s="147"/>
      <c r="J181" s="147"/>
      <c r="K181" s="148"/>
      <c r="L181" s="139"/>
    </row>
    <row r="182" spans="2:12" s="1" customFormat="1" ht="22.5" customHeight="1" x14ac:dyDescent="0.3">
      <c r="B182" s="152"/>
      <c r="C182" s="146" t="s">
        <v>459</v>
      </c>
      <c r="D182" s="147"/>
      <c r="E182" s="147"/>
      <c r="F182" s="147"/>
      <c r="G182" s="147"/>
      <c r="H182" s="147"/>
      <c r="I182" s="147"/>
      <c r="J182" s="147"/>
      <c r="K182" s="148"/>
      <c r="L182" s="139"/>
    </row>
    <row r="183" spans="2:12" s="1" customFormat="1" x14ac:dyDescent="0.25">
      <c r="B183" s="145"/>
      <c r="C183" s="147"/>
      <c r="D183" s="147"/>
      <c r="E183" s="147"/>
      <c r="F183" s="147"/>
      <c r="G183" s="147"/>
      <c r="H183" s="147"/>
      <c r="I183" s="147"/>
      <c r="J183" s="147"/>
      <c r="K183" s="148"/>
    </row>
    <row r="184" spans="2:12" s="1" customFormat="1" ht="18.75" customHeight="1" x14ac:dyDescent="0.3">
      <c r="B184" s="911" t="s">
        <v>460</v>
      </c>
      <c r="C184" s="914"/>
      <c r="D184" s="914"/>
      <c r="E184" s="914"/>
      <c r="F184" s="914"/>
      <c r="G184" s="914"/>
      <c r="H184" s="914"/>
      <c r="I184" s="914"/>
      <c r="J184" s="914"/>
      <c r="K184" s="915"/>
    </row>
    <row r="185" spans="2:12" s="1" customFormat="1" x14ac:dyDescent="0.25">
      <c r="B185" s="145"/>
      <c r="C185" s="147"/>
      <c r="D185" s="147"/>
      <c r="E185" s="147"/>
      <c r="F185" s="147"/>
      <c r="G185" s="147"/>
      <c r="H185" s="147"/>
      <c r="I185" s="147"/>
      <c r="J185" s="147"/>
      <c r="K185" s="148"/>
    </row>
    <row r="186" spans="2:12" s="1" customFormat="1" ht="18.75" customHeight="1" x14ac:dyDescent="0.3">
      <c r="B186" s="911" t="s">
        <v>461</v>
      </c>
      <c r="C186" s="914"/>
      <c r="D186" s="914"/>
      <c r="E186" s="914"/>
      <c r="F186" s="914"/>
      <c r="G186" s="914"/>
      <c r="H186" s="914"/>
      <c r="I186" s="914"/>
      <c r="J186" s="914"/>
      <c r="K186" s="915"/>
    </row>
    <row r="187" spans="2:12" s="1" customFormat="1" x14ac:dyDescent="0.25">
      <c r="B187" s="145"/>
      <c r="C187" s="147"/>
      <c r="D187" s="147"/>
      <c r="E187" s="147"/>
      <c r="F187" s="147"/>
      <c r="G187" s="147"/>
      <c r="H187" s="147"/>
      <c r="I187" s="147"/>
      <c r="J187" s="147"/>
      <c r="K187" s="148"/>
    </row>
    <row r="188" spans="2:12" s="1" customFormat="1" ht="18.75" customHeight="1" x14ac:dyDescent="0.3">
      <c r="B188" s="911" t="s">
        <v>462</v>
      </c>
      <c r="C188" s="914"/>
      <c r="D188" s="914"/>
      <c r="E188" s="914"/>
      <c r="F188" s="914"/>
      <c r="G188" s="914"/>
      <c r="H188" s="914"/>
      <c r="I188" s="914"/>
      <c r="J188" s="914"/>
      <c r="K188" s="915"/>
    </row>
    <row r="189" spans="2:12" s="1" customFormat="1" x14ac:dyDescent="0.25">
      <c r="B189" s="149"/>
      <c r="C189" s="150"/>
      <c r="D189" s="150"/>
      <c r="E189" s="150"/>
      <c r="F189" s="150"/>
      <c r="G189" s="150"/>
      <c r="H189" s="150"/>
      <c r="I189" s="150"/>
      <c r="J189" s="150"/>
      <c r="K189" s="151"/>
    </row>
    <row r="195" spans="2:12" s="1" customFormat="1" ht="24" customHeight="1" x14ac:dyDescent="0.25">
      <c r="B195" s="196" t="s">
        <v>381</v>
      </c>
      <c r="C195" s="197"/>
      <c r="D195" s="197"/>
      <c r="E195" s="197"/>
      <c r="F195" s="197"/>
      <c r="G195" s="197"/>
      <c r="H195" s="197"/>
      <c r="I195" s="197"/>
      <c r="J195" s="197"/>
      <c r="K195" s="198"/>
    </row>
    <row r="196" spans="2:12" s="140" customFormat="1" ht="24" customHeight="1" x14ac:dyDescent="0.35">
      <c r="B196" s="922" t="s">
        <v>367</v>
      </c>
      <c r="C196" s="923"/>
      <c r="D196" s="923"/>
      <c r="E196" s="923"/>
      <c r="F196" s="923"/>
      <c r="G196" s="923"/>
      <c r="H196" s="923"/>
      <c r="I196" s="923"/>
      <c r="J196" s="923"/>
      <c r="K196" s="924"/>
    </row>
    <row r="197" spans="2:12" s="1" customFormat="1" ht="9" customHeight="1" x14ac:dyDescent="0.25">
      <c r="B197" s="142"/>
      <c r="C197" s="143"/>
      <c r="D197" s="143"/>
      <c r="E197" s="143"/>
      <c r="F197" s="143"/>
      <c r="G197" s="143"/>
      <c r="H197" s="143"/>
      <c r="I197" s="143"/>
      <c r="J197" s="143"/>
      <c r="K197" s="144"/>
    </row>
    <row r="198" spans="2:12" s="1" customFormat="1" ht="43.5" customHeight="1" x14ac:dyDescent="0.25">
      <c r="B198" s="943" t="s">
        <v>562</v>
      </c>
      <c r="C198" s="944"/>
      <c r="D198" s="944"/>
      <c r="E198" s="944"/>
      <c r="F198" s="944"/>
      <c r="G198" s="944"/>
      <c r="H198" s="944"/>
      <c r="I198" s="944"/>
      <c r="J198" s="944"/>
      <c r="K198" s="945"/>
    </row>
    <row r="199" spans="2:12" s="1" customFormat="1" x14ac:dyDescent="0.25">
      <c r="B199" s="145"/>
      <c r="C199" s="147"/>
      <c r="D199" s="147"/>
      <c r="E199" s="147"/>
      <c r="F199" s="147"/>
      <c r="G199" s="147"/>
      <c r="H199" s="147"/>
      <c r="I199" s="147"/>
      <c r="J199" s="147"/>
      <c r="K199" s="148"/>
    </row>
    <row r="200" spans="2:12" s="1" customFormat="1" ht="18.75" customHeight="1" x14ac:dyDescent="0.3">
      <c r="B200" s="911" t="s">
        <v>563</v>
      </c>
      <c r="C200" s="914"/>
      <c r="D200" s="914"/>
      <c r="E200" s="914"/>
      <c r="F200" s="914"/>
      <c r="G200" s="914"/>
      <c r="H200" s="914"/>
      <c r="I200" s="914"/>
      <c r="J200" s="914"/>
      <c r="K200" s="915"/>
    </row>
    <row r="201" spans="2:12" s="1" customFormat="1" x14ac:dyDescent="0.25">
      <c r="B201" s="145"/>
      <c r="C201" s="147"/>
      <c r="D201" s="147"/>
      <c r="E201" s="147"/>
      <c r="F201" s="147"/>
      <c r="G201" s="147"/>
      <c r="H201" s="147"/>
      <c r="I201" s="147"/>
      <c r="J201" s="147"/>
      <c r="K201" s="148"/>
    </row>
    <row r="202" spans="2:12" s="1" customFormat="1" ht="18.75" customHeight="1" x14ac:dyDescent="0.25">
      <c r="B202" s="930" t="s">
        <v>564</v>
      </c>
      <c r="C202" s="931"/>
      <c r="D202" s="931"/>
      <c r="E202" s="931"/>
      <c r="F202" s="931"/>
      <c r="G202" s="931"/>
      <c r="H202" s="931"/>
      <c r="I202" s="931"/>
      <c r="J202" s="931"/>
      <c r="K202" s="932"/>
    </row>
    <row r="203" spans="2:12" s="1" customFormat="1" ht="18.75" customHeight="1" x14ac:dyDescent="0.3">
      <c r="B203" s="152"/>
      <c r="C203" s="146" t="s">
        <v>565</v>
      </c>
      <c r="D203" s="147"/>
      <c r="E203" s="147"/>
      <c r="F203" s="147"/>
      <c r="G203" s="147"/>
      <c r="H203" s="147"/>
      <c r="I203" s="147"/>
      <c r="J203" s="147"/>
      <c r="K203" s="148"/>
      <c r="L203" s="139"/>
    </row>
    <row r="204" spans="2:12" s="1" customFormat="1" ht="18.75" customHeight="1" x14ac:dyDescent="0.3">
      <c r="B204" s="152"/>
      <c r="C204" s="146" t="s">
        <v>566</v>
      </c>
      <c r="D204" s="147"/>
      <c r="E204" s="147"/>
      <c r="F204" s="147"/>
      <c r="G204" s="147"/>
      <c r="H204" s="147"/>
      <c r="I204" s="147"/>
      <c r="J204" s="147"/>
      <c r="K204" s="148"/>
      <c r="L204" s="139"/>
    </row>
    <row r="205" spans="2:12" s="1" customFormat="1" x14ac:dyDescent="0.25">
      <c r="B205" s="145"/>
      <c r="C205" s="147"/>
      <c r="D205" s="147"/>
      <c r="E205" s="147"/>
      <c r="F205" s="147"/>
      <c r="G205" s="147"/>
      <c r="H205" s="147"/>
      <c r="I205" s="147"/>
      <c r="J205" s="147"/>
      <c r="K205" s="148"/>
    </row>
    <row r="206" spans="2:12" s="1" customFormat="1" ht="18.75" x14ac:dyDescent="0.3">
      <c r="B206" s="911" t="s">
        <v>567</v>
      </c>
      <c r="C206" s="912"/>
      <c r="D206" s="912"/>
      <c r="E206" s="912"/>
      <c r="F206" s="912"/>
      <c r="G206" s="912"/>
      <c r="H206" s="912"/>
      <c r="I206" s="912"/>
      <c r="J206" s="912"/>
      <c r="K206" s="913"/>
    </row>
    <row r="207" spans="2:12" s="1" customFormat="1" x14ac:dyDescent="0.25">
      <c r="B207" s="145"/>
      <c r="C207" s="147"/>
      <c r="D207" s="147"/>
      <c r="E207" s="147"/>
      <c r="F207" s="147"/>
      <c r="G207" s="147"/>
      <c r="H207" s="147"/>
      <c r="I207" s="147"/>
      <c r="J207" s="147"/>
      <c r="K207" s="148"/>
    </row>
    <row r="208" spans="2:12" s="1" customFormat="1" ht="18.75" x14ac:dyDescent="0.3">
      <c r="B208" s="911" t="s">
        <v>568</v>
      </c>
      <c r="C208" s="912"/>
      <c r="D208" s="912"/>
      <c r="E208" s="912"/>
      <c r="F208" s="912"/>
      <c r="G208" s="912"/>
      <c r="H208" s="912"/>
      <c r="I208" s="912"/>
      <c r="J208" s="912"/>
      <c r="K208" s="913"/>
    </row>
    <row r="209" spans="2:12" s="1" customFormat="1" x14ac:dyDescent="0.25">
      <c r="B209" s="145"/>
      <c r="C209" s="147"/>
      <c r="D209" s="147"/>
      <c r="E209" s="147"/>
      <c r="F209" s="147"/>
      <c r="G209" s="147"/>
      <c r="H209" s="147"/>
      <c r="I209" s="147"/>
      <c r="J209" s="147"/>
      <c r="K209" s="148"/>
    </row>
    <row r="210" spans="2:12" s="1" customFormat="1" ht="18.75" customHeight="1" x14ac:dyDescent="0.3">
      <c r="B210" s="911" t="s">
        <v>569</v>
      </c>
      <c r="C210" s="912"/>
      <c r="D210" s="912"/>
      <c r="E210" s="912"/>
      <c r="F210" s="912"/>
      <c r="G210" s="912"/>
      <c r="H210" s="912"/>
      <c r="I210" s="912"/>
      <c r="J210" s="912"/>
      <c r="K210" s="913"/>
    </row>
    <row r="211" spans="2:12" s="1" customFormat="1" x14ac:dyDescent="0.25">
      <c r="B211" s="145"/>
      <c r="C211" s="147"/>
      <c r="D211" s="147"/>
      <c r="E211" s="147"/>
      <c r="F211" s="147"/>
      <c r="G211" s="147"/>
      <c r="H211" s="147"/>
      <c r="I211" s="147"/>
      <c r="J211" s="147"/>
      <c r="K211" s="148"/>
    </row>
    <row r="212" spans="2:12" s="1" customFormat="1" ht="41.25" customHeight="1" x14ac:dyDescent="0.25">
      <c r="B212" s="930" t="s">
        <v>570</v>
      </c>
      <c r="C212" s="931"/>
      <c r="D212" s="931"/>
      <c r="E212" s="931"/>
      <c r="F212" s="931"/>
      <c r="G212" s="931"/>
      <c r="H212" s="931"/>
      <c r="I212" s="931"/>
      <c r="J212" s="931"/>
      <c r="K212" s="932"/>
    </row>
    <row r="213" spans="2:12" s="1" customFormat="1" x14ac:dyDescent="0.25">
      <c r="B213" s="145"/>
      <c r="C213" s="147"/>
      <c r="D213" s="147"/>
      <c r="E213" s="147"/>
      <c r="F213" s="147"/>
      <c r="G213" s="147"/>
      <c r="H213" s="147"/>
      <c r="I213" s="147"/>
      <c r="J213" s="147"/>
      <c r="K213" s="148"/>
    </row>
    <row r="214" spans="2:12" s="1" customFormat="1" ht="41.25" customHeight="1" x14ac:dyDescent="0.25">
      <c r="B214" s="919" t="s">
        <v>571</v>
      </c>
      <c r="C214" s="920"/>
      <c r="D214" s="920"/>
      <c r="E214" s="920"/>
      <c r="F214" s="920"/>
      <c r="G214" s="920"/>
      <c r="H214" s="920"/>
      <c r="I214" s="920"/>
      <c r="J214" s="920"/>
      <c r="K214" s="921"/>
    </row>
    <row r="215" spans="2:12" s="1" customFormat="1" x14ac:dyDescent="0.25">
      <c r="B215" s="145"/>
      <c r="C215" s="147"/>
      <c r="D215" s="147"/>
      <c r="E215" s="147"/>
      <c r="F215" s="147"/>
      <c r="G215" s="147"/>
      <c r="H215" s="147"/>
      <c r="I215" s="147"/>
      <c r="J215" s="147"/>
      <c r="K215" s="148"/>
    </row>
    <row r="216" spans="2:12" s="1" customFormat="1" ht="18.75" customHeight="1" x14ac:dyDescent="0.25">
      <c r="B216" s="930" t="s">
        <v>572</v>
      </c>
      <c r="C216" s="931"/>
      <c r="D216" s="931"/>
      <c r="E216" s="931"/>
      <c r="F216" s="931"/>
      <c r="G216" s="931"/>
      <c r="H216" s="931"/>
      <c r="I216" s="931"/>
      <c r="J216" s="931"/>
      <c r="K216" s="932"/>
    </row>
    <row r="217" spans="2:12" s="1" customFormat="1" ht="18.75" customHeight="1" x14ac:dyDescent="0.3">
      <c r="B217" s="152"/>
      <c r="C217" s="146" t="s">
        <v>573</v>
      </c>
      <c r="D217" s="147"/>
      <c r="E217" s="147"/>
      <c r="F217" s="147"/>
      <c r="G217" s="147"/>
      <c r="H217" s="147"/>
      <c r="I217" s="147"/>
      <c r="J217" s="147"/>
      <c r="K217" s="148"/>
      <c r="L217" s="139"/>
    </row>
    <row r="218" spans="2:12" s="1" customFormat="1" ht="18.75" customHeight="1" x14ac:dyDescent="0.3">
      <c r="B218" s="152"/>
      <c r="C218" s="146" t="s">
        <v>574</v>
      </c>
      <c r="D218" s="147"/>
      <c r="E218" s="147"/>
      <c r="F218" s="147"/>
      <c r="G218" s="147"/>
      <c r="H218" s="147"/>
      <c r="I218" s="147"/>
      <c r="J218" s="147"/>
      <c r="K218" s="148"/>
      <c r="L218" s="139"/>
    </row>
    <row r="219" spans="2:12" s="1" customFormat="1" ht="18.75" customHeight="1" x14ac:dyDescent="0.3">
      <c r="B219" s="152"/>
      <c r="C219" s="146" t="s">
        <v>575</v>
      </c>
      <c r="D219" s="147"/>
      <c r="E219" s="147"/>
      <c r="F219" s="147"/>
      <c r="G219" s="147"/>
      <c r="H219" s="147"/>
      <c r="I219" s="147"/>
      <c r="J219" s="147"/>
      <c r="K219" s="148"/>
      <c r="L219" s="139"/>
    </row>
    <row r="220" spans="2:12" s="1" customFormat="1" x14ac:dyDescent="0.25">
      <c r="B220" s="145"/>
      <c r="C220" s="147"/>
      <c r="D220" s="147"/>
      <c r="E220" s="147"/>
      <c r="F220" s="147"/>
      <c r="G220" s="147"/>
      <c r="H220" s="147"/>
      <c r="I220" s="147"/>
      <c r="J220" s="147"/>
      <c r="K220" s="148"/>
    </row>
    <row r="221" spans="2:12" s="1" customFormat="1" ht="18.75" customHeight="1" x14ac:dyDescent="0.3">
      <c r="B221" s="911" t="s">
        <v>576</v>
      </c>
      <c r="C221" s="912"/>
      <c r="D221" s="912"/>
      <c r="E221" s="912"/>
      <c r="F221" s="912"/>
      <c r="G221" s="912"/>
      <c r="H221" s="912"/>
      <c r="I221" s="912"/>
      <c r="J221" s="912"/>
      <c r="K221" s="913"/>
    </row>
    <row r="222" spans="2:12" s="1" customFormat="1" x14ac:dyDescent="0.25">
      <c r="B222" s="149"/>
      <c r="C222" s="150"/>
      <c r="D222" s="150"/>
      <c r="E222" s="150"/>
      <c r="F222" s="150"/>
      <c r="G222" s="150"/>
      <c r="H222" s="150"/>
      <c r="I222" s="150"/>
      <c r="J222" s="150"/>
      <c r="K222" s="151"/>
    </row>
    <row r="228" spans="2:12" s="1" customFormat="1" ht="24" customHeight="1" x14ac:dyDescent="0.25">
      <c r="B228" s="196" t="s">
        <v>381</v>
      </c>
      <c r="C228" s="197"/>
      <c r="D228" s="197"/>
      <c r="E228" s="197"/>
      <c r="F228" s="197"/>
      <c r="G228" s="197"/>
      <c r="H228" s="197"/>
      <c r="I228" s="197"/>
      <c r="J228" s="197"/>
      <c r="K228" s="198"/>
    </row>
    <row r="229" spans="2:12" s="140" customFormat="1" ht="24" customHeight="1" x14ac:dyDescent="0.35">
      <c r="B229" s="922" t="s">
        <v>577</v>
      </c>
      <c r="C229" s="923"/>
      <c r="D229" s="923"/>
      <c r="E229" s="923"/>
      <c r="F229" s="923"/>
      <c r="G229" s="923"/>
      <c r="H229" s="923"/>
      <c r="I229" s="923"/>
      <c r="J229" s="923"/>
      <c r="K229" s="924"/>
    </row>
    <row r="230" spans="2:12" s="1" customFormat="1" x14ac:dyDescent="0.25">
      <c r="B230" s="145"/>
      <c r="C230" s="147"/>
      <c r="D230" s="147"/>
      <c r="E230" s="147"/>
      <c r="F230" s="147"/>
      <c r="G230" s="147"/>
      <c r="H230" s="147"/>
      <c r="I230" s="147"/>
      <c r="J230" s="147"/>
      <c r="K230" s="148"/>
    </row>
    <row r="231" spans="2:12" s="1" customFormat="1" ht="18.75" customHeight="1" x14ac:dyDescent="0.3">
      <c r="B231" s="911" t="s">
        <v>578</v>
      </c>
      <c r="C231" s="914"/>
      <c r="D231" s="914"/>
      <c r="E231" s="914"/>
      <c r="F231" s="914"/>
      <c r="G231" s="914"/>
      <c r="H231" s="914"/>
      <c r="I231" s="914"/>
      <c r="J231" s="914"/>
      <c r="K231" s="915"/>
    </row>
    <row r="232" spans="2:12" s="1" customFormat="1" ht="18.75" customHeight="1" x14ac:dyDescent="0.25">
      <c r="B232" s="930" t="s">
        <v>579</v>
      </c>
      <c r="C232" s="931"/>
      <c r="D232" s="931"/>
      <c r="E232" s="931"/>
      <c r="F232" s="931"/>
      <c r="G232" s="931"/>
      <c r="H232" s="931"/>
      <c r="I232" s="931"/>
      <c r="J232" s="931"/>
      <c r="K232" s="932"/>
    </row>
    <row r="233" spans="2:12" s="1" customFormat="1" ht="18.75" customHeight="1" x14ac:dyDescent="0.3">
      <c r="B233" s="152"/>
      <c r="C233" s="146" t="s">
        <v>580</v>
      </c>
      <c r="D233" s="147"/>
      <c r="E233" s="147"/>
      <c r="F233" s="147"/>
      <c r="G233" s="147"/>
      <c r="H233" s="147"/>
      <c r="I233" s="147"/>
      <c r="J233" s="147"/>
      <c r="K233" s="148"/>
      <c r="L233" s="139"/>
    </row>
    <row r="234" spans="2:12" s="1" customFormat="1" x14ac:dyDescent="0.25">
      <c r="B234" s="145"/>
      <c r="C234" s="147"/>
      <c r="D234" s="147"/>
      <c r="E234" s="147"/>
      <c r="F234" s="147"/>
      <c r="G234" s="147"/>
      <c r="H234" s="147"/>
      <c r="I234" s="147"/>
      <c r="J234" s="147"/>
      <c r="K234" s="148"/>
    </row>
    <row r="235" spans="2:12" s="1" customFormat="1" ht="18.75" customHeight="1" x14ac:dyDescent="0.25">
      <c r="B235" s="930" t="s">
        <v>581</v>
      </c>
      <c r="C235" s="931"/>
      <c r="D235" s="931"/>
      <c r="E235" s="931"/>
      <c r="F235" s="931"/>
      <c r="G235" s="931"/>
      <c r="H235" s="931"/>
      <c r="I235" s="931"/>
      <c r="J235" s="931"/>
      <c r="K235" s="932"/>
    </row>
    <row r="236" spans="2:12" s="1" customFormat="1" ht="18.75" customHeight="1" x14ac:dyDescent="0.3">
      <c r="B236" s="152"/>
      <c r="C236" s="146" t="s">
        <v>582</v>
      </c>
      <c r="D236" s="147"/>
      <c r="E236" s="147"/>
      <c r="F236" s="147"/>
      <c r="G236" s="147"/>
      <c r="H236" s="147"/>
      <c r="I236" s="147"/>
      <c r="J236" s="147"/>
      <c r="K236" s="148"/>
      <c r="L236" s="139"/>
    </row>
    <row r="237" spans="2:12" s="1" customFormat="1" ht="18.75" customHeight="1" x14ac:dyDescent="0.3">
      <c r="B237" s="152"/>
      <c r="C237" s="146" t="s">
        <v>583</v>
      </c>
      <c r="D237" s="147"/>
      <c r="E237" s="147"/>
      <c r="F237" s="147"/>
      <c r="G237" s="147"/>
      <c r="H237" s="147"/>
      <c r="I237" s="147"/>
      <c r="J237" s="147"/>
      <c r="K237" s="148"/>
      <c r="L237" s="139"/>
    </row>
    <row r="238" spans="2:12" s="1" customFormat="1" x14ac:dyDescent="0.25">
      <c r="B238" s="145"/>
      <c r="C238" s="147"/>
      <c r="D238" s="147"/>
      <c r="E238" s="147"/>
      <c r="F238" s="147"/>
      <c r="G238" s="147"/>
      <c r="H238" s="147"/>
      <c r="I238" s="147"/>
      <c r="J238" s="147"/>
      <c r="K238" s="148"/>
    </row>
    <row r="239" spans="2:12" s="1" customFormat="1" ht="18.75" x14ac:dyDescent="0.3">
      <c r="B239" s="911" t="s">
        <v>584</v>
      </c>
      <c r="C239" s="912"/>
      <c r="D239" s="912"/>
      <c r="E239" s="912"/>
      <c r="F239" s="912"/>
      <c r="G239" s="912"/>
      <c r="H239" s="912"/>
      <c r="I239" s="912"/>
      <c r="J239" s="912"/>
      <c r="K239" s="913"/>
    </row>
    <row r="240" spans="2:12" s="1" customFormat="1" ht="18.75" customHeight="1" x14ac:dyDescent="0.3">
      <c r="B240" s="152"/>
      <c r="C240" s="146" t="s">
        <v>585</v>
      </c>
      <c r="D240" s="147"/>
      <c r="E240" s="147"/>
      <c r="F240" s="147"/>
      <c r="G240" s="147"/>
      <c r="H240" s="147"/>
      <c r="I240" s="147"/>
      <c r="J240" s="147"/>
      <c r="K240" s="148"/>
      <c r="L240" s="139"/>
    </row>
    <row r="241" spans="2:12" s="1" customFormat="1" x14ac:dyDescent="0.25">
      <c r="B241" s="145"/>
      <c r="C241" s="147"/>
      <c r="D241" s="147"/>
      <c r="E241" s="147"/>
      <c r="F241" s="147"/>
      <c r="G241" s="147"/>
      <c r="H241" s="147"/>
      <c r="I241" s="147"/>
      <c r="J241" s="147"/>
      <c r="K241" s="148"/>
    </row>
    <row r="242" spans="2:12" s="1" customFormat="1" ht="18.75" x14ac:dyDescent="0.3">
      <c r="B242" s="911" t="s">
        <v>586</v>
      </c>
      <c r="C242" s="912"/>
      <c r="D242" s="912"/>
      <c r="E242" s="912"/>
      <c r="F242" s="912"/>
      <c r="G242" s="912"/>
      <c r="H242" s="912"/>
      <c r="I242" s="912"/>
      <c r="J242" s="912"/>
      <c r="K242" s="913"/>
    </row>
    <row r="243" spans="2:12" s="1" customFormat="1" ht="18.75" customHeight="1" x14ac:dyDescent="0.3">
      <c r="B243" s="152"/>
      <c r="C243" s="146" t="s">
        <v>587</v>
      </c>
      <c r="D243" s="147"/>
      <c r="E243" s="147"/>
      <c r="F243" s="147"/>
      <c r="G243" s="147"/>
      <c r="H243" s="147"/>
      <c r="I243" s="147"/>
      <c r="J243" s="147"/>
      <c r="K243" s="148"/>
      <c r="L243" s="139"/>
    </row>
    <row r="244" spans="2:12" s="1" customFormat="1" ht="18.75" customHeight="1" x14ac:dyDescent="0.3">
      <c r="B244" s="152"/>
      <c r="C244" s="146" t="s">
        <v>588</v>
      </c>
      <c r="D244" s="147"/>
      <c r="E244" s="147"/>
      <c r="F244" s="147"/>
      <c r="G244" s="147"/>
      <c r="H244" s="147"/>
      <c r="I244" s="147"/>
      <c r="J244" s="147"/>
      <c r="K244" s="148"/>
      <c r="L244" s="139"/>
    </row>
    <row r="245" spans="2:12" s="1" customFormat="1" ht="18.75" customHeight="1" x14ac:dyDescent="0.3">
      <c r="B245" s="152"/>
      <c r="C245" s="146" t="s">
        <v>589</v>
      </c>
      <c r="D245" s="147"/>
      <c r="E245" s="147"/>
      <c r="F245" s="147"/>
      <c r="G245" s="147"/>
      <c r="H245" s="147"/>
      <c r="I245" s="147"/>
      <c r="J245" s="147"/>
      <c r="K245" s="148"/>
      <c r="L245" s="139"/>
    </row>
    <row r="246" spans="2:12" s="1" customFormat="1" x14ac:dyDescent="0.25">
      <c r="B246" s="145"/>
      <c r="C246" s="147"/>
      <c r="D246" s="147"/>
      <c r="E246" s="147"/>
      <c r="F246" s="147"/>
      <c r="G246" s="147"/>
      <c r="H246" s="147"/>
      <c r="I246" s="147"/>
      <c r="J246" s="147"/>
      <c r="K246" s="148"/>
    </row>
    <row r="247" spans="2:12" s="1" customFormat="1" ht="18.75" customHeight="1" x14ac:dyDescent="0.3">
      <c r="B247" s="911" t="s">
        <v>590</v>
      </c>
      <c r="C247" s="912"/>
      <c r="D247" s="912"/>
      <c r="E247" s="912"/>
      <c r="F247" s="912"/>
      <c r="G247" s="912"/>
      <c r="H247" s="912"/>
      <c r="I247" s="912"/>
      <c r="J247" s="912"/>
      <c r="K247" s="913"/>
    </row>
    <row r="248" spans="2:12" s="1" customFormat="1" x14ac:dyDescent="0.25">
      <c r="B248" s="145"/>
      <c r="C248" s="147"/>
      <c r="D248" s="147"/>
      <c r="E248" s="147"/>
      <c r="F248" s="147"/>
      <c r="G248" s="147"/>
      <c r="H248" s="147"/>
      <c r="I248" s="147"/>
      <c r="J248" s="147"/>
      <c r="K248" s="148"/>
    </row>
    <row r="249" spans="2:12" s="1" customFormat="1" ht="18.75" customHeight="1" x14ac:dyDescent="0.3">
      <c r="B249" s="911" t="s">
        <v>591</v>
      </c>
      <c r="C249" s="912"/>
      <c r="D249" s="912"/>
      <c r="E249" s="912"/>
      <c r="F249" s="912"/>
      <c r="G249" s="912"/>
      <c r="H249" s="912"/>
      <c r="I249" s="912"/>
      <c r="J249" s="912"/>
      <c r="K249" s="913"/>
    </row>
    <row r="250" spans="2:12" s="1" customFormat="1" x14ac:dyDescent="0.25">
      <c r="B250" s="145"/>
      <c r="C250" s="147"/>
      <c r="D250" s="147"/>
      <c r="E250" s="147"/>
      <c r="F250" s="147"/>
      <c r="G250" s="147"/>
      <c r="H250" s="147"/>
      <c r="I250" s="147"/>
      <c r="J250" s="147"/>
      <c r="K250" s="148"/>
    </row>
    <row r="251" spans="2:12" s="1" customFormat="1" ht="18.75" x14ac:dyDescent="0.3">
      <c r="B251" s="911" t="s">
        <v>592</v>
      </c>
      <c r="C251" s="912"/>
      <c r="D251" s="912"/>
      <c r="E251" s="912"/>
      <c r="F251" s="912"/>
      <c r="G251" s="912"/>
      <c r="H251" s="912"/>
      <c r="I251" s="912"/>
      <c r="J251" s="912"/>
      <c r="K251" s="913"/>
    </row>
    <row r="252" spans="2:12" s="1" customFormat="1" ht="18.75" customHeight="1" x14ac:dyDescent="0.3">
      <c r="B252" s="152"/>
      <c r="C252" s="146" t="s">
        <v>593</v>
      </c>
      <c r="D252" s="147"/>
      <c r="E252" s="147"/>
      <c r="F252" s="147"/>
      <c r="G252" s="147"/>
      <c r="H252" s="147"/>
      <c r="I252" s="147"/>
      <c r="J252" s="147"/>
      <c r="K252" s="148"/>
      <c r="L252" s="139"/>
    </row>
    <row r="253" spans="2:12" s="1" customFormat="1" ht="18.75" customHeight="1" x14ac:dyDescent="0.3">
      <c r="B253" s="152"/>
      <c r="C253" s="146" t="s">
        <v>594</v>
      </c>
      <c r="D253" s="147"/>
      <c r="E253" s="147"/>
      <c r="F253" s="147"/>
      <c r="G253" s="147"/>
      <c r="H253" s="147"/>
      <c r="I253" s="147"/>
      <c r="J253" s="147"/>
      <c r="K253" s="148"/>
      <c r="L253" s="139"/>
    </row>
    <row r="254" spans="2:12" s="1" customFormat="1" ht="18.75" customHeight="1" x14ac:dyDescent="0.3">
      <c r="B254" s="152"/>
      <c r="C254" s="146" t="s">
        <v>595</v>
      </c>
      <c r="D254" s="147"/>
      <c r="E254" s="147"/>
      <c r="F254" s="147"/>
      <c r="G254" s="147"/>
      <c r="H254" s="147"/>
      <c r="I254" s="147"/>
      <c r="J254" s="147"/>
      <c r="K254" s="148"/>
      <c r="L254" s="139"/>
    </row>
    <row r="255" spans="2:12" s="1" customFormat="1" ht="18.75" customHeight="1" x14ac:dyDescent="0.3">
      <c r="B255" s="152"/>
      <c r="C255" s="146" t="s">
        <v>596</v>
      </c>
      <c r="D255" s="147"/>
      <c r="E255" s="147"/>
      <c r="F255" s="147"/>
      <c r="G255" s="147"/>
      <c r="H255" s="147"/>
      <c r="I255" s="147"/>
      <c r="J255" s="147"/>
      <c r="K255" s="148"/>
      <c r="L255" s="139"/>
    </row>
    <row r="256" spans="2:12" s="1" customFormat="1" ht="18.75" customHeight="1" x14ac:dyDescent="0.3">
      <c r="B256" s="152"/>
      <c r="C256" s="146" t="s">
        <v>597</v>
      </c>
      <c r="D256" s="147"/>
      <c r="E256" s="147"/>
      <c r="F256" s="147"/>
      <c r="G256" s="147"/>
      <c r="H256" s="147"/>
      <c r="I256" s="147"/>
      <c r="J256" s="147"/>
      <c r="K256" s="148"/>
      <c r="L256" s="139"/>
    </row>
    <row r="257" spans="2:12" s="1" customFormat="1" ht="18.75" customHeight="1" x14ac:dyDescent="0.3">
      <c r="B257" s="152"/>
      <c r="C257" s="146" t="s">
        <v>598</v>
      </c>
      <c r="D257" s="147"/>
      <c r="E257" s="147"/>
      <c r="F257" s="147"/>
      <c r="G257" s="147"/>
      <c r="H257" s="147"/>
      <c r="I257" s="147"/>
      <c r="J257" s="147"/>
      <c r="K257" s="148"/>
      <c r="L257" s="139"/>
    </row>
    <row r="258" spans="2:12" s="1" customFormat="1" x14ac:dyDescent="0.25">
      <c r="B258" s="145"/>
      <c r="C258" s="147"/>
      <c r="D258" s="147"/>
      <c r="E258" s="147"/>
      <c r="F258" s="147"/>
      <c r="G258" s="147"/>
      <c r="H258" s="147"/>
      <c r="I258" s="147"/>
      <c r="J258" s="147"/>
      <c r="K258" s="148"/>
    </row>
    <row r="259" spans="2:12" s="1" customFormat="1" ht="18.75" customHeight="1" x14ac:dyDescent="0.25">
      <c r="B259" s="930" t="s">
        <v>602</v>
      </c>
      <c r="C259" s="931"/>
      <c r="D259" s="931"/>
      <c r="E259" s="931"/>
      <c r="F259" s="931"/>
      <c r="G259" s="931"/>
      <c r="H259" s="931"/>
      <c r="I259" s="931"/>
      <c r="J259" s="931"/>
      <c r="K259" s="932"/>
    </row>
    <row r="260" spans="2:12" s="1" customFormat="1" ht="18.75" customHeight="1" x14ac:dyDescent="0.3">
      <c r="B260" s="152"/>
      <c r="C260" s="146" t="s">
        <v>599</v>
      </c>
      <c r="D260" s="147"/>
      <c r="E260" s="147"/>
      <c r="F260" s="147"/>
      <c r="G260" s="147"/>
      <c r="H260" s="147"/>
      <c r="I260" s="147"/>
      <c r="J260" s="147"/>
      <c r="K260" s="148"/>
      <c r="L260" s="139"/>
    </row>
    <row r="261" spans="2:12" s="1" customFormat="1" ht="18.75" customHeight="1" x14ac:dyDescent="0.3">
      <c r="B261" s="152"/>
      <c r="C261" s="146" t="s">
        <v>583</v>
      </c>
      <c r="D261" s="147"/>
      <c r="E261" s="147"/>
      <c r="F261" s="147"/>
      <c r="G261" s="147"/>
      <c r="H261" s="147"/>
      <c r="I261" s="147"/>
      <c r="J261" s="147"/>
      <c r="K261" s="148"/>
      <c r="L261" s="139"/>
    </row>
    <row r="262" spans="2:12" s="1" customFormat="1" ht="18.75" customHeight="1" x14ac:dyDescent="0.3">
      <c r="B262" s="152"/>
      <c r="C262" s="146" t="s">
        <v>600</v>
      </c>
      <c r="D262" s="147"/>
      <c r="E262" s="147"/>
      <c r="F262" s="147"/>
      <c r="G262" s="147"/>
      <c r="H262" s="147"/>
      <c r="I262" s="147"/>
      <c r="J262" s="147"/>
      <c r="K262" s="148"/>
      <c r="L262" s="139"/>
    </row>
    <row r="263" spans="2:12" s="1" customFormat="1" x14ac:dyDescent="0.25">
      <c r="B263" s="145"/>
      <c r="C263" s="147"/>
      <c r="D263" s="147"/>
      <c r="E263" s="147"/>
      <c r="F263" s="147"/>
      <c r="G263" s="147"/>
      <c r="H263" s="147"/>
      <c r="I263" s="147"/>
      <c r="J263" s="147"/>
      <c r="K263" s="148"/>
    </row>
    <row r="264" spans="2:12" s="1" customFormat="1" ht="18.75" customHeight="1" x14ac:dyDescent="0.25">
      <c r="B264" s="919" t="s">
        <v>601</v>
      </c>
      <c r="C264" s="920"/>
      <c r="D264" s="920"/>
      <c r="E264" s="920"/>
      <c r="F264" s="920"/>
      <c r="G264" s="920"/>
      <c r="H264" s="920"/>
      <c r="I264" s="920"/>
      <c r="J264" s="920"/>
      <c r="K264" s="921"/>
    </row>
    <row r="265" spans="2:12" s="1" customFormat="1" x14ac:dyDescent="0.25">
      <c r="B265" s="145"/>
      <c r="C265" s="147"/>
      <c r="D265" s="147"/>
      <c r="E265" s="147"/>
      <c r="F265" s="147"/>
      <c r="G265" s="147"/>
      <c r="H265" s="147"/>
      <c r="I265" s="147"/>
      <c r="J265" s="147"/>
      <c r="K265" s="148"/>
    </row>
    <row r="266" spans="2:12" s="1" customFormat="1" ht="18.75" customHeight="1" x14ac:dyDescent="0.25">
      <c r="B266" s="919" t="s">
        <v>603</v>
      </c>
      <c r="C266" s="941"/>
      <c r="D266" s="941"/>
      <c r="E266" s="941"/>
      <c r="F266" s="941"/>
      <c r="G266" s="941"/>
      <c r="H266" s="941"/>
      <c r="I266" s="941"/>
      <c r="J266" s="941"/>
      <c r="K266" s="942"/>
    </row>
    <row r="267" spans="2:12" s="1" customFormat="1" x14ac:dyDescent="0.25">
      <c r="B267" s="145"/>
      <c r="C267" s="147"/>
      <c r="D267" s="147"/>
      <c r="E267" s="147"/>
      <c r="F267" s="147"/>
      <c r="G267" s="147"/>
      <c r="H267" s="147"/>
      <c r="I267" s="147"/>
      <c r="J267" s="147"/>
      <c r="K267" s="148"/>
    </row>
    <row r="268" spans="2:12" s="1" customFormat="1" ht="18.75" customHeight="1" x14ac:dyDescent="0.25">
      <c r="B268" s="919" t="s">
        <v>604</v>
      </c>
      <c r="C268" s="920"/>
      <c r="D268" s="920"/>
      <c r="E268" s="920"/>
      <c r="F268" s="920"/>
      <c r="G268" s="920"/>
      <c r="H268" s="920"/>
      <c r="I268" s="920"/>
      <c r="J268" s="920"/>
      <c r="K268" s="921"/>
    </row>
    <row r="269" spans="2:12" s="1" customFormat="1" x14ac:dyDescent="0.25">
      <c r="B269" s="145"/>
      <c r="C269" s="147"/>
      <c r="D269" s="147"/>
      <c r="E269" s="147"/>
      <c r="F269" s="147"/>
      <c r="G269" s="147"/>
      <c r="H269" s="147"/>
      <c r="I269" s="147"/>
      <c r="J269" s="147"/>
      <c r="K269" s="148"/>
    </row>
    <row r="270" spans="2:12" s="1" customFormat="1" ht="18.75" customHeight="1" x14ac:dyDescent="0.25">
      <c r="B270" s="919" t="s">
        <v>605</v>
      </c>
      <c r="C270" s="941"/>
      <c r="D270" s="941"/>
      <c r="E270" s="941"/>
      <c r="F270" s="941"/>
      <c r="G270" s="941"/>
      <c r="H270" s="941"/>
      <c r="I270" s="941"/>
      <c r="J270" s="941"/>
      <c r="K270" s="942"/>
    </row>
    <row r="271" spans="2:12" s="1" customFormat="1" x14ac:dyDescent="0.25">
      <c r="B271" s="145"/>
      <c r="C271" s="147"/>
      <c r="D271" s="147"/>
      <c r="E271" s="147"/>
      <c r="F271" s="147"/>
      <c r="G271" s="147"/>
      <c r="H271" s="147"/>
      <c r="I271" s="147"/>
      <c r="J271" s="147"/>
      <c r="K271" s="148"/>
    </row>
    <row r="272" spans="2:12" s="1" customFormat="1" ht="18.75" customHeight="1" x14ac:dyDescent="0.25">
      <c r="B272" s="919" t="s">
        <v>606</v>
      </c>
      <c r="C272" s="920"/>
      <c r="D272" s="920"/>
      <c r="E272" s="920"/>
      <c r="F272" s="920"/>
      <c r="G272" s="920"/>
      <c r="H272" s="920"/>
      <c r="I272" s="920"/>
      <c r="J272" s="920"/>
      <c r="K272" s="921"/>
    </row>
    <row r="273" spans="2:12" s="1" customFormat="1" x14ac:dyDescent="0.25">
      <c r="B273" s="145"/>
      <c r="C273" s="147"/>
      <c r="D273" s="147"/>
      <c r="E273" s="147"/>
      <c r="F273" s="147"/>
      <c r="G273" s="147"/>
      <c r="H273" s="147"/>
      <c r="I273" s="147"/>
      <c r="J273" s="147"/>
      <c r="K273" s="148"/>
    </row>
    <row r="274" spans="2:12" s="1" customFormat="1" ht="18.75" customHeight="1" x14ac:dyDescent="0.25">
      <c r="B274" s="919" t="s">
        <v>607</v>
      </c>
      <c r="C274" s="941"/>
      <c r="D274" s="941"/>
      <c r="E274" s="941"/>
      <c r="F274" s="941"/>
      <c r="G274" s="941"/>
      <c r="H274" s="941"/>
      <c r="I274" s="941"/>
      <c r="J274" s="941"/>
      <c r="K274" s="942"/>
    </row>
    <row r="275" spans="2:12" s="1" customFormat="1" x14ac:dyDescent="0.25">
      <c r="B275" s="145"/>
      <c r="C275" s="147"/>
      <c r="D275" s="147"/>
      <c r="E275" s="147"/>
      <c r="F275" s="147"/>
      <c r="G275" s="147"/>
      <c r="H275" s="147"/>
      <c r="I275" s="147"/>
      <c r="J275" s="147"/>
      <c r="K275" s="148"/>
    </row>
    <row r="276" spans="2:12" s="1" customFormat="1" ht="18.75" customHeight="1" x14ac:dyDescent="0.25">
      <c r="B276" s="919" t="s">
        <v>608</v>
      </c>
      <c r="C276" s="920"/>
      <c r="D276" s="920"/>
      <c r="E276" s="920"/>
      <c r="F276" s="920"/>
      <c r="G276" s="920"/>
      <c r="H276" s="920"/>
      <c r="I276" s="920"/>
      <c r="J276" s="920"/>
      <c r="K276" s="921"/>
    </row>
    <row r="277" spans="2:12" s="1" customFormat="1" x14ac:dyDescent="0.25">
      <c r="B277" s="145"/>
      <c r="C277" s="147"/>
      <c r="D277" s="147"/>
      <c r="E277" s="147"/>
      <c r="F277" s="147"/>
      <c r="G277" s="147"/>
      <c r="H277" s="147"/>
      <c r="I277" s="147"/>
      <c r="J277" s="147"/>
      <c r="K277" s="148"/>
    </row>
    <row r="278" spans="2:12" s="1" customFormat="1" ht="18.75" customHeight="1" x14ac:dyDescent="0.25">
      <c r="B278" s="919" t="s">
        <v>609</v>
      </c>
      <c r="C278" s="941"/>
      <c r="D278" s="941"/>
      <c r="E278" s="941"/>
      <c r="F278" s="941"/>
      <c r="G278" s="941"/>
      <c r="H278" s="941"/>
      <c r="I278" s="941"/>
      <c r="J278" s="941"/>
      <c r="K278" s="942"/>
    </row>
    <row r="279" spans="2:12" s="1" customFormat="1" ht="36.75" customHeight="1" x14ac:dyDescent="0.3">
      <c r="B279" s="152"/>
      <c r="C279" s="939" t="s">
        <v>610</v>
      </c>
      <c r="D279" s="939"/>
      <c r="E279" s="939"/>
      <c r="F279" s="939"/>
      <c r="G279" s="939"/>
      <c r="H279" s="939"/>
      <c r="I279" s="939"/>
      <c r="J279" s="939"/>
      <c r="K279" s="940"/>
      <c r="L279" s="139"/>
    </row>
    <row r="280" spans="2:12" s="1" customFormat="1" x14ac:dyDescent="0.25">
      <c r="B280" s="145"/>
      <c r="C280" s="147"/>
      <c r="D280" s="147"/>
      <c r="E280" s="147"/>
      <c r="F280" s="147"/>
      <c r="G280" s="147"/>
      <c r="H280" s="147"/>
      <c r="I280" s="147"/>
      <c r="J280" s="147"/>
      <c r="K280" s="148"/>
    </row>
    <row r="281" spans="2:12" s="1" customFormat="1" ht="18.75" customHeight="1" x14ac:dyDescent="0.25">
      <c r="B281" s="919" t="s">
        <v>611</v>
      </c>
      <c r="C281" s="920"/>
      <c r="D281" s="920"/>
      <c r="E281" s="920"/>
      <c r="F281" s="920"/>
      <c r="G281" s="920"/>
      <c r="H281" s="920"/>
      <c r="I281" s="920"/>
      <c r="J281" s="920"/>
      <c r="K281" s="921"/>
    </row>
    <row r="282" spans="2:12" s="1" customFormat="1" x14ac:dyDescent="0.25">
      <c r="B282" s="145"/>
      <c r="C282" s="147"/>
      <c r="D282" s="147"/>
      <c r="E282" s="147"/>
      <c r="F282" s="147"/>
      <c r="G282" s="147"/>
      <c r="H282" s="147"/>
      <c r="I282" s="147"/>
      <c r="J282" s="147"/>
      <c r="K282" s="148"/>
    </row>
    <row r="283" spans="2:12" s="1" customFormat="1" ht="18.75" customHeight="1" x14ac:dyDescent="0.25">
      <c r="B283" s="919" t="s">
        <v>612</v>
      </c>
      <c r="C283" s="920"/>
      <c r="D283" s="920"/>
      <c r="E283" s="920"/>
      <c r="F283" s="920"/>
      <c r="G283" s="920"/>
      <c r="H283" s="920"/>
      <c r="I283" s="920"/>
      <c r="J283" s="920"/>
      <c r="K283" s="921"/>
    </row>
    <row r="284" spans="2:12" s="1" customFormat="1" x14ac:dyDescent="0.25">
      <c r="B284" s="145"/>
      <c r="C284" s="147"/>
      <c r="D284" s="147"/>
      <c r="E284" s="147"/>
      <c r="F284" s="147"/>
      <c r="G284" s="147"/>
      <c r="H284" s="147"/>
      <c r="I284" s="147"/>
      <c r="J284" s="147"/>
      <c r="K284" s="148"/>
    </row>
    <row r="285" spans="2:12" s="1" customFormat="1" ht="18.75" customHeight="1" x14ac:dyDescent="0.25">
      <c r="B285" s="919" t="s">
        <v>613</v>
      </c>
      <c r="C285" s="941"/>
      <c r="D285" s="941"/>
      <c r="E285" s="941"/>
      <c r="F285" s="941"/>
      <c r="G285" s="941"/>
      <c r="H285" s="941"/>
      <c r="I285" s="941"/>
      <c r="J285" s="941"/>
      <c r="K285" s="942"/>
    </row>
    <row r="286" spans="2:12" s="1" customFormat="1" ht="18.75" customHeight="1" x14ac:dyDescent="0.25">
      <c r="B286" s="919" t="s">
        <v>614</v>
      </c>
      <c r="C286" s="941"/>
      <c r="D286" s="941"/>
      <c r="E286" s="941"/>
      <c r="F286" s="941"/>
      <c r="G286" s="941"/>
      <c r="H286" s="941"/>
      <c r="I286" s="941"/>
      <c r="J286" s="941"/>
      <c r="K286" s="942"/>
    </row>
    <row r="287" spans="2:12" s="1" customFormat="1" x14ac:dyDescent="0.25">
      <c r="B287" s="145"/>
      <c r="C287" s="147"/>
      <c r="D287" s="147"/>
      <c r="E287" s="147"/>
      <c r="F287" s="147"/>
      <c r="G287" s="147"/>
      <c r="H287" s="147"/>
      <c r="I287" s="147"/>
      <c r="J287" s="147"/>
      <c r="K287" s="148"/>
    </row>
    <row r="288" spans="2:12" s="1" customFormat="1" ht="18.75" customHeight="1" x14ac:dyDescent="0.25">
      <c r="B288" s="919" t="s">
        <v>615</v>
      </c>
      <c r="C288" s="920"/>
      <c r="D288" s="920"/>
      <c r="E288" s="920"/>
      <c r="F288" s="920"/>
      <c r="G288" s="920"/>
      <c r="H288" s="920"/>
      <c r="I288" s="920"/>
      <c r="J288" s="920"/>
      <c r="K288" s="921"/>
    </row>
    <row r="289" spans="2:12" s="1" customFormat="1" x14ac:dyDescent="0.25">
      <c r="B289" s="145"/>
      <c r="C289" s="147"/>
      <c r="D289" s="147"/>
      <c r="E289" s="147"/>
      <c r="F289" s="147"/>
      <c r="G289" s="147"/>
      <c r="H289" s="147"/>
      <c r="I289" s="147"/>
      <c r="J289" s="147"/>
      <c r="K289" s="148"/>
    </row>
    <row r="290" spans="2:12" s="1" customFormat="1" ht="18.75" customHeight="1" x14ac:dyDescent="0.25">
      <c r="B290" s="919" t="s">
        <v>616</v>
      </c>
      <c r="C290" s="941"/>
      <c r="D290" s="941"/>
      <c r="E290" s="941"/>
      <c r="F290" s="941"/>
      <c r="G290" s="941"/>
      <c r="H290" s="941"/>
      <c r="I290" s="941"/>
      <c r="J290" s="941"/>
      <c r="K290" s="942"/>
    </row>
    <row r="291" spans="2:12" s="1" customFormat="1" x14ac:dyDescent="0.25">
      <c r="B291" s="145"/>
      <c r="C291" s="147"/>
      <c r="D291" s="147"/>
      <c r="E291" s="147"/>
      <c r="F291" s="147"/>
      <c r="G291" s="147"/>
      <c r="H291" s="147"/>
      <c r="I291" s="147"/>
      <c r="J291" s="147"/>
      <c r="K291" s="148"/>
    </row>
    <row r="292" spans="2:12" s="1" customFormat="1" ht="18.75" customHeight="1" x14ac:dyDescent="0.25">
      <c r="B292" s="919" t="s">
        <v>617</v>
      </c>
      <c r="C292" s="920"/>
      <c r="D292" s="920"/>
      <c r="E292" s="920"/>
      <c r="F292" s="920"/>
      <c r="G292" s="920"/>
      <c r="H292" s="920"/>
      <c r="I292" s="920"/>
      <c r="J292" s="920"/>
      <c r="K292" s="921"/>
    </row>
    <row r="293" spans="2:12" s="1" customFormat="1" ht="18.75" customHeight="1" x14ac:dyDescent="0.3">
      <c r="B293" s="152"/>
      <c r="C293" s="146" t="s">
        <v>619</v>
      </c>
      <c r="D293" s="147"/>
      <c r="E293" s="147"/>
      <c r="F293" s="147"/>
      <c r="G293" s="147"/>
      <c r="H293" s="147"/>
      <c r="I293" s="147"/>
      <c r="J293" s="147"/>
      <c r="K293" s="148"/>
      <c r="L293" s="139"/>
    </row>
    <row r="294" spans="2:12" s="1" customFormat="1" ht="18.75" customHeight="1" x14ac:dyDescent="0.3">
      <c r="B294" s="152"/>
      <c r="C294" s="146" t="s">
        <v>618</v>
      </c>
      <c r="D294" s="147"/>
      <c r="E294" s="147"/>
      <c r="F294" s="147"/>
      <c r="G294" s="147"/>
      <c r="H294" s="147"/>
      <c r="I294" s="147"/>
      <c r="J294" s="147"/>
      <c r="K294" s="148"/>
      <c r="L294" s="139"/>
    </row>
    <row r="295" spans="2:12" s="1" customFormat="1" ht="18.75" customHeight="1" x14ac:dyDescent="0.3">
      <c r="B295" s="152"/>
      <c r="C295" s="146" t="s">
        <v>620</v>
      </c>
      <c r="D295" s="147"/>
      <c r="E295" s="147"/>
      <c r="F295" s="147"/>
      <c r="G295" s="147"/>
      <c r="H295" s="147"/>
      <c r="I295" s="147"/>
      <c r="J295" s="147"/>
      <c r="K295" s="148"/>
      <c r="L295" s="139"/>
    </row>
    <row r="296" spans="2:12" s="1" customFormat="1" ht="18.75" customHeight="1" x14ac:dyDescent="0.3">
      <c r="B296" s="152"/>
      <c r="C296" s="146" t="s">
        <v>621</v>
      </c>
      <c r="D296" s="147"/>
      <c r="E296" s="147"/>
      <c r="F296" s="147"/>
      <c r="G296" s="147"/>
      <c r="H296" s="147"/>
      <c r="I296" s="147"/>
      <c r="J296" s="147"/>
      <c r="K296" s="148"/>
      <c r="L296" s="139"/>
    </row>
    <row r="297" spans="2:12" s="1" customFormat="1" x14ac:dyDescent="0.25">
      <c r="B297" s="145"/>
      <c r="C297" s="147"/>
      <c r="D297" s="147"/>
      <c r="E297" s="147"/>
      <c r="F297" s="147"/>
      <c r="G297" s="147"/>
      <c r="H297" s="147"/>
      <c r="I297" s="147"/>
      <c r="J297" s="147"/>
      <c r="K297" s="148"/>
    </row>
    <row r="298" spans="2:12" s="1" customFormat="1" ht="18.75" customHeight="1" x14ac:dyDescent="0.25">
      <c r="B298" s="919" t="s">
        <v>622</v>
      </c>
      <c r="C298" s="941"/>
      <c r="D298" s="941"/>
      <c r="E298" s="941"/>
      <c r="F298" s="941"/>
      <c r="G298" s="941"/>
      <c r="H298" s="941"/>
      <c r="I298" s="941"/>
      <c r="J298" s="941"/>
      <c r="K298" s="942"/>
    </row>
    <row r="299" spans="2:12" s="1" customFormat="1" x14ac:dyDescent="0.25">
      <c r="B299" s="145"/>
      <c r="C299" s="147"/>
      <c r="D299" s="147"/>
      <c r="E299" s="147"/>
      <c r="F299" s="147"/>
      <c r="G299" s="147"/>
      <c r="H299" s="147"/>
      <c r="I299" s="147"/>
      <c r="J299" s="147"/>
      <c r="K299" s="148"/>
    </row>
    <row r="300" spans="2:12" s="1" customFormat="1" ht="18.75" customHeight="1" x14ac:dyDescent="0.25">
      <c r="B300" s="919" t="s">
        <v>625</v>
      </c>
      <c r="C300" s="941"/>
      <c r="D300" s="941"/>
      <c r="E300" s="941"/>
      <c r="F300" s="941"/>
      <c r="G300" s="941"/>
      <c r="H300" s="941"/>
      <c r="I300" s="941"/>
      <c r="J300" s="941"/>
      <c r="K300" s="942"/>
    </row>
    <row r="301" spans="2:12" s="1" customFormat="1" x14ac:dyDescent="0.25">
      <c r="B301" s="145"/>
      <c r="C301" s="147"/>
      <c r="D301" s="147"/>
      <c r="E301" s="147"/>
      <c r="F301" s="147"/>
      <c r="G301" s="147"/>
      <c r="H301" s="147"/>
      <c r="I301" s="147"/>
      <c r="J301" s="147"/>
      <c r="K301" s="148"/>
    </row>
    <row r="302" spans="2:12" s="1" customFormat="1" ht="18.75" customHeight="1" x14ac:dyDescent="0.25">
      <c r="B302" s="919" t="s">
        <v>624</v>
      </c>
      <c r="C302" s="920"/>
      <c r="D302" s="920"/>
      <c r="E302" s="920"/>
      <c r="F302" s="920"/>
      <c r="G302" s="920"/>
      <c r="H302" s="920"/>
      <c r="I302" s="920"/>
      <c r="J302" s="920"/>
      <c r="K302" s="921"/>
    </row>
    <row r="303" spans="2:12" s="1" customFormat="1" x14ac:dyDescent="0.25">
      <c r="B303" s="145"/>
      <c r="C303" s="147"/>
      <c r="D303" s="147"/>
      <c r="E303" s="147"/>
      <c r="F303" s="147"/>
      <c r="G303" s="147"/>
      <c r="H303" s="147"/>
      <c r="I303" s="147"/>
      <c r="J303" s="147"/>
      <c r="K303" s="148"/>
    </row>
    <row r="304" spans="2:12" s="1" customFormat="1" ht="18.75" customHeight="1" x14ac:dyDescent="0.25">
      <c r="B304" s="919" t="s">
        <v>623</v>
      </c>
      <c r="C304" s="941"/>
      <c r="D304" s="941"/>
      <c r="E304" s="941"/>
      <c r="F304" s="941"/>
      <c r="G304" s="941"/>
      <c r="H304" s="941"/>
      <c r="I304" s="941"/>
      <c r="J304" s="941"/>
      <c r="K304" s="942"/>
    </row>
    <row r="305" spans="2:12" s="1" customFormat="1" ht="18.75" customHeight="1" x14ac:dyDescent="0.25">
      <c r="B305" s="919" t="s">
        <v>626</v>
      </c>
      <c r="C305" s="941"/>
      <c r="D305" s="941"/>
      <c r="E305" s="941"/>
      <c r="F305" s="941"/>
      <c r="G305" s="941"/>
      <c r="H305" s="941"/>
      <c r="I305" s="941"/>
      <c r="J305" s="941"/>
      <c r="K305" s="942"/>
    </row>
    <row r="306" spans="2:12" s="1" customFormat="1" x14ac:dyDescent="0.25">
      <c r="B306" s="145"/>
      <c r="C306" s="147"/>
      <c r="D306" s="147"/>
      <c r="E306" s="147"/>
      <c r="F306" s="147"/>
      <c r="G306" s="147"/>
      <c r="H306" s="147"/>
      <c r="I306" s="147"/>
      <c r="J306" s="147"/>
      <c r="K306" s="148"/>
    </row>
    <row r="307" spans="2:12" s="1" customFormat="1" ht="18.75" customHeight="1" x14ac:dyDescent="0.25">
      <c r="B307" s="919" t="s">
        <v>627</v>
      </c>
      <c r="C307" s="920"/>
      <c r="D307" s="920"/>
      <c r="E307" s="920"/>
      <c r="F307" s="920"/>
      <c r="G307" s="920"/>
      <c r="H307" s="920"/>
      <c r="I307" s="920"/>
      <c r="J307" s="920"/>
      <c r="K307" s="921"/>
    </row>
    <row r="308" spans="2:12" s="1" customFormat="1" x14ac:dyDescent="0.25">
      <c r="B308" s="145"/>
      <c r="C308" s="147"/>
      <c r="D308" s="147"/>
      <c r="E308" s="147"/>
      <c r="F308" s="147"/>
      <c r="G308" s="147"/>
      <c r="H308" s="147"/>
      <c r="I308" s="147"/>
      <c r="J308" s="147"/>
      <c r="K308" s="148"/>
    </row>
    <row r="309" spans="2:12" s="1" customFormat="1" ht="41.25" customHeight="1" x14ac:dyDescent="0.25">
      <c r="B309" s="919" t="s">
        <v>628</v>
      </c>
      <c r="C309" s="920"/>
      <c r="D309" s="920"/>
      <c r="E309" s="920"/>
      <c r="F309" s="920"/>
      <c r="G309" s="920"/>
      <c r="H309" s="920"/>
      <c r="I309" s="920"/>
      <c r="J309" s="920"/>
      <c r="K309" s="921"/>
    </row>
    <row r="310" spans="2:12" s="1" customFormat="1" ht="18.75" customHeight="1" x14ac:dyDescent="0.3">
      <c r="B310" s="152"/>
      <c r="C310" s="146" t="s">
        <v>629</v>
      </c>
      <c r="D310" s="147"/>
      <c r="E310" s="147"/>
      <c r="F310" s="147"/>
      <c r="G310" s="147"/>
      <c r="H310" s="147"/>
      <c r="I310" s="147"/>
      <c r="J310" s="147"/>
      <c r="K310" s="148"/>
      <c r="L310" s="139"/>
    </row>
    <row r="311" spans="2:12" s="1" customFormat="1" x14ac:dyDescent="0.25">
      <c r="B311" s="145"/>
      <c r="C311" s="147"/>
      <c r="D311" s="147"/>
      <c r="E311" s="147"/>
      <c r="F311" s="147"/>
      <c r="G311" s="147"/>
      <c r="H311" s="147"/>
      <c r="I311" s="147"/>
      <c r="J311" s="147"/>
      <c r="K311" s="148"/>
    </row>
    <row r="312" spans="2:12" s="1" customFormat="1" ht="18.75" customHeight="1" x14ac:dyDescent="0.25">
      <c r="B312" s="919" t="s">
        <v>630</v>
      </c>
      <c r="C312" s="941"/>
      <c r="D312" s="941"/>
      <c r="E312" s="941"/>
      <c r="F312" s="941"/>
      <c r="G312" s="941"/>
      <c r="H312" s="941"/>
      <c r="I312" s="941"/>
      <c r="J312" s="941"/>
      <c r="K312" s="942"/>
    </row>
    <row r="313" spans="2:12" s="1" customFormat="1" x14ac:dyDescent="0.25">
      <c r="B313" s="145"/>
      <c r="C313" s="147"/>
      <c r="D313" s="147"/>
      <c r="E313" s="147"/>
      <c r="F313" s="147"/>
      <c r="G313" s="147"/>
      <c r="H313" s="147"/>
      <c r="I313" s="147"/>
      <c r="J313" s="147"/>
      <c r="K313" s="148"/>
    </row>
    <row r="314" spans="2:12" s="1" customFormat="1" ht="18.75" customHeight="1" x14ac:dyDescent="0.25">
      <c r="B314" s="919" t="s">
        <v>631</v>
      </c>
      <c r="C314" s="920"/>
      <c r="D314" s="920"/>
      <c r="E314" s="920"/>
      <c r="F314" s="920"/>
      <c r="G314" s="920"/>
      <c r="H314" s="920"/>
      <c r="I314" s="920"/>
      <c r="J314" s="920"/>
      <c r="K314" s="921"/>
    </row>
    <row r="315" spans="2:12" s="1" customFormat="1" x14ac:dyDescent="0.25">
      <c r="B315" s="149"/>
      <c r="C315" s="150"/>
      <c r="D315" s="150"/>
      <c r="E315" s="150"/>
      <c r="F315" s="150"/>
      <c r="G315" s="150"/>
      <c r="H315" s="150"/>
      <c r="I315" s="150"/>
      <c r="J315" s="150"/>
      <c r="K315" s="151"/>
    </row>
    <row r="321" spans="2:12" s="1" customFormat="1" ht="24" customHeight="1" x14ac:dyDescent="0.25">
      <c r="B321" s="261" t="s">
        <v>381</v>
      </c>
      <c r="C321" s="197"/>
      <c r="D321" s="197"/>
      <c r="E321" s="197"/>
      <c r="F321" s="197"/>
      <c r="G321" s="197"/>
      <c r="H321" s="197"/>
      <c r="I321" s="197"/>
      <c r="J321" s="197"/>
      <c r="K321" s="198"/>
    </row>
    <row r="322" spans="2:12" s="140" customFormat="1" ht="24" customHeight="1" x14ac:dyDescent="0.35">
      <c r="B322" s="922" t="s">
        <v>632</v>
      </c>
      <c r="C322" s="923"/>
      <c r="D322" s="923"/>
      <c r="E322" s="923"/>
      <c r="F322" s="923"/>
      <c r="G322" s="923"/>
      <c r="H322" s="923"/>
      <c r="I322" s="923"/>
      <c r="J322" s="923"/>
      <c r="K322" s="924"/>
    </row>
    <row r="323" spans="2:12" s="1" customFormat="1" x14ac:dyDescent="0.25">
      <c r="B323" s="145"/>
      <c r="C323" s="147"/>
      <c r="D323" s="147"/>
      <c r="E323" s="147"/>
      <c r="F323" s="147"/>
      <c r="G323" s="147"/>
      <c r="H323" s="147"/>
      <c r="I323" s="147"/>
      <c r="J323" s="147"/>
      <c r="K323" s="148"/>
    </row>
    <row r="324" spans="2:12" s="1" customFormat="1" ht="18.75" customHeight="1" x14ac:dyDescent="0.3">
      <c r="B324" s="911" t="s">
        <v>633</v>
      </c>
      <c r="C324" s="914"/>
      <c r="D324" s="914"/>
      <c r="E324" s="914"/>
      <c r="F324" s="914"/>
      <c r="G324" s="914"/>
      <c r="H324" s="914"/>
      <c r="I324" s="914"/>
      <c r="J324" s="914"/>
      <c r="K324" s="915"/>
    </row>
    <row r="325" spans="2:12" s="1" customFormat="1" ht="18.75" customHeight="1" x14ac:dyDescent="0.3">
      <c r="B325" s="152"/>
      <c r="C325" s="146" t="s">
        <v>634</v>
      </c>
      <c r="D325" s="147"/>
      <c r="E325" s="147"/>
      <c r="F325" s="147"/>
      <c r="G325" s="147"/>
      <c r="H325" s="147"/>
      <c r="I325" s="147"/>
      <c r="J325" s="147"/>
      <c r="K325" s="148"/>
      <c r="L325" s="139"/>
    </row>
    <row r="326" spans="2:12" s="1" customFormat="1" ht="18.75" customHeight="1" x14ac:dyDescent="0.3">
      <c r="B326" s="152"/>
      <c r="C326" s="146" t="s">
        <v>635</v>
      </c>
      <c r="D326" s="147"/>
      <c r="E326" s="147"/>
      <c r="F326" s="147"/>
      <c r="G326" s="147"/>
      <c r="H326" s="147"/>
      <c r="I326" s="147"/>
      <c r="J326" s="147"/>
      <c r="K326" s="148"/>
      <c r="L326" s="139"/>
    </row>
    <row r="327" spans="2:12" s="1" customFormat="1" x14ac:dyDescent="0.25">
      <c r="B327" s="145"/>
      <c r="C327" s="147"/>
      <c r="D327" s="147"/>
      <c r="E327" s="147"/>
      <c r="F327" s="147"/>
      <c r="G327" s="147"/>
      <c r="H327" s="147"/>
      <c r="I327" s="147"/>
      <c r="J327" s="147"/>
      <c r="K327" s="148"/>
    </row>
    <row r="328" spans="2:12" s="1" customFormat="1" ht="18.75" customHeight="1" x14ac:dyDescent="0.25">
      <c r="B328" s="930" t="s">
        <v>636</v>
      </c>
      <c r="C328" s="931"/>
      <c r="D328" s="931"/>
      <c r="E328" s="931"/>
      <c r="F328" s="931"/>
      <c r="G328" s="931"/>
      <c r="H328" s="931"/>
      <c r="I328" s="931"/>
      <c r="J328" s="931"/>
      <c r="K328" s="932"/>
    </row>
    <row r="329" spans="2:12" s="1" customFormat="1" ht="18.75" customHeight="1" x14ac:dyDescent="0.3">
      <c r="B329" s="152"/>
      <c r="C329" s="146" t="s">
        <v>637</v>
      </c>
      <c r="D329" s="147"/>
      <c r="E329" s="147"/>
      <c r="F329" s="147"/>
      <c r="G329" s="147"/>
      <c r="H329" s="147"/>
      <c r="I329" s="147"/>
      <c r="J329" s="147"/>
      <c r="K329" s="148"/>
      <c r="L329" s="139"/>
    </row>
    <row r="330" spans="2:12" s="1" customFormat="1" ht="18.75" customHeight="1" x14ac:dyDescent="0.3">
      <c r="B330" s="152"/>
      <c r="C330" s="146" t="s">
        <v>638</v>
      </c>
      <c r="D330" s="147"/>
      <c r="E330" s="147"/>
      <c r="F330" s="147"/>
      <c r="G330" s="147"/>
      <c r="H330" s="147"/>
      <c r="I330" s="147"/>
      <c r="J330" s="147"/>
      <c r="K330" s="148"/>
      <c r="L330" s="139"/>
    </row>
    <row r="331" spans="2:12" s="1" customFormat="1" ht="18.75" customHeight="1" x14ac:dyDescent="0.3">
      <c r="B331" s="152"/>
      <c r="C331" s="146" t="s">
        <v>639</v>
      </c>
      <c r="D331" s="147"/>
      <c r="E331" s="147"/>
      <c r="F331" s="147"/>
      <c r="G331" s="147"/>
      <c r="H331" s="147"/>
      <c r="I331" s="147"/>
      <c r="J331" s="147"/>
      <c r="K331" s="148"/>
      <c r="L331" s="139"/>
    </row>
    <row r="332" spans="2:12" s="1" customFormat="1" ht="18.75" customHeight="1" x14ac:dyDescent="0.3">
      <c r="B332" s="152"/>
      <c r="C332" s="146" t="s">
        <v>640</v>
      </c>
      <c r="D332" s="147"/>
      <c r="E332" s="147"/>
      <c r="F332" s="147"/>
      <c r="G332" s="147"/>
      <c r="H332" s="147"/>
      <c r="I332" s="147"/>
      <c r="J332" s="147"/>
      <c r="K332" s="148"/>
      <c r="L332" s="139"/>
    </row>
    <row r="333" spans="2:12" s="1" customFormat="1" x14ac:dyDescent="0.25">
      <c r="B333" s="145"/>
      <c r="C333" s="147"/>
      <c r="D333" s="147"/>
      <c r="E333" s="147"/>
      <c r="F333" s="147"/>
      <c r="G333" s="147"/>
      <c r="H333" s="147"/>
      <c r="I333" s="147"/>
      <c r="J333" s="147"/>
      <c r="K333" s="148"/>
    </row>
    <row r="334" spans="2:12" s="1" customFormat="1" ht="18.75" x14ac:dyDescent="0.3">
      <c r="B334" s="911" t="s">
        <v>641</v>
      </c>
      <c r="C334" s="912"/>
      <c r="D334" s="912"/>
      <c r="E334" s="912"/>
      <c r="F334" s="912"/>
      <c r="G334" s="912"/>
      <c r="H334" s="912"/>
      <c r="I334" s="912"/>
      <c r="J334" s="912"/>
      <c r="K334" s="913"/>
    </row>
    <row r="335" spans="2:12" s="1" customFormat="1" x14ac:dyDescent="0.25">
      <c r="B335" s="145"/>
      <c r="C335" s="147"/>
      <c r="D335" s="147"/>
      <c r="E335" s="147"/>
      <c r="F335" s="147"/>
      <c r="G335" s="147"/>
      <c r="H335" s="147"/>
      <c r="I335" s="147"/>
      <c r="J335" s="147"/>
      <c r="K335" s="148"/>
    </row>
    <row r="336" spans="2:12" s="1" customFormat="1" ht="18.75" x14ac:dyDescent="0.3">
      <c r="B336" s="911" t="s">
        <v>642</v>
      </c>
      <c r="C336" s="912"/>
      <c r="D336" s="912"/>
      <c r="E336" s="912"/>
      <c r="F336" s="912"/>
      <c r="G336" s="912"/>
      <c r="H336" s="912"/>
      <c r="I336" s="912"/>
      <c r="J336" s="912"/>
      <c r="K336" s="913"/>
    </row>
    <row r="337" spans="2:12" s="1" customFormat="1" ht="18.75" customHeight="1" x14ac:dyDescent="0.3">
      <c r="B337" s="152"/>
      <c r="C337" s="146" t="s">
        <v>643</v>
      </c>
      <c r="D337" s="147"/>
      <c r="E337" s="147"/>
      <c r="F337" s="147"/>
      <c r="G337" s="147"/>
      <c r="H337" s="147"/>
      <c r="I337" s="147"/>
      <c r="J337" s="147"/>
      <c r="K337" s="148"/>
      <c r="L337" s="139"/>
    </row>
    <row r="338" spans="2:12" s="1" customFormat="1" x14ac:dyDescent="0.25">
      <c r="B338" s="145"/>
      <c r="C338" s="147"/>
      <c r="D338" s="147"/>
      <c r="E338" s="147"/>
      <c r="F338" s="147"/>
      <c r="G338" s="147"/>
      <c r="H338" s="147"/>
      <c r="I338" s="147"/>
      <c r="J338" s="147"/>
      <c r="K338" s="148"/>
    </row>
    <row r="339" spans="2:12" s="1" customFormat="1" ht="18.75" customHeight="1" x14ac:dyDescent="0.3">
      <c r="B339" s="911" t="s">
        <v>644</v>
      </c>
      <c r="C339" s="912"/>
      <c r="D339" s="912"/>
      <c r="E339" s="912"/>
      <c r="F339" s="912"/>
      <c r="G339" s="912"/>
      <c r="H339" s="912"/>
      <c r="I339" s="912"/>
      <c r="J339" s="912"/>
      <c r="K339" s="913"/>
    </row>
    <row r="340" spans="2:12" s="1" customFormat="1" ht="18.75" customHeight="1" x14ac:dyDescent="0.3">
      <c r="B340" s="152"/>
      <c r="C340" s="146" t="s">
        <v>645</v>
      </c>
      <c r="D340" s="147"/>
      <c r="E340" s="147"/>
      <c r="F340" s="147"/>
      <c r="G340" s="147"/>
      <c r="H340" s="147"/>
      <c r="I340" s="147"/>
      <c r="J340" s="147"/>
      <c r="K340" s="148"/>
      <c r="L340" s="139"/>
    </row>
    <row r="341" spans="2:12" s="1" customFormat="1" ht="18.75" customHeight="1" x14ac:dyDescent="0.3">
      <c r="B341" s="152"/>
      <c r="C341" s="146" t="s">
        <v>646</v>
      </c>
      <c r="D341" s="147"/>
      <c r="E341" s="147"/>
      <c r="F341" s="147"/>
      <c r="G341" s="147"/>
      <c r="H341" s="147"/>
      <c r="I341" s="147"/>
      <c r="J341" s="147"/>
      <c r="K341" s="148"/>
      <c r="L341" s="139"/>
    </row>
    <row r="342" spans="2:12" s="1" customFormat="1" x14ac:dyDescent="0.25">
      <c r="B342" s="145"/>
      <c r="C342" s="147"/>
      <c r="D342" s="147"/>
      <c r="E342" s="147"/>
      <c r="F342" s="147"/>
      <c r="G342" s="147"/>
      <c r="H342" s="147"/>
      <c r="I342" s="147"/>
      <c r="J342" s="147"/>
      <c r="K342" s="148"/>
    </row>
    <row r="343" spans="2:12" s="1" customFormat="1" ht="18.75" customHeight="1" x14ac:dyDescent="0.3">
      <c r="B343" s="911" t="s">
        <v>647</v>
      </c>
      <c r="C343" s="912"/>
      <c r="D343" s="912"/>
      <c r="E343" s="912"/>
      <c r="F343" s="912"/>
      <c r="G343" s="912"/>
      <c r="H343" s="912"/>
      <c r="I343" s="912"/>
      <c r="J343" s="912"/>
      <c r="K343" s="913"/>
    </row>
    <row r="344" spans="2:12" s="1" customFormat="1" x14ac:dyDescent="0.25">
      <c r="B344" s="145"/>
      <c r="C344" s="147"/>
      <c r="D344" s="147"/>
      <c r="E344" s="147"/>
      <c r="F344" s="147"/>
      <c r="G344" s="147"/>
      <c r="H344" s="147"/>
      <c r="I344" s="147"/>
      <c r="J344" s="147"/>
      <c r="K344" s="148"/>
    </row>
    <row r="345" spans="2:12" s="1" customFormat="1" ht="18.75" x14ac:dyDescent="0.3">
      <c r="B345" s="911" t="s">
        <v>648</v>
      </c>
      <c r="C345" s="912"/>
      <c r="D345" s="912"/>
      <c r="E345" s="912"/>
      <c r="F345" s="912"/>
      <c r="G345" s="912"/>
      <c r="H345" s="912"/>
      <c r="I345" s="912"/>
      <c r="J345" s="912"/>
      <c r="K345" s="913"/>
    </row>
    <row r="346" spans="2:12" s="1" customFormat="1" ht="18.75" x14ac:dyDescent="0.3">
      <c r="B346" s="911" t="s">
        <v>649</v>
      </c>
      <c r="C346" s="912"/>
      <c r="D346" s="912"/>
      <c r="E346" s="912"/>
      <c r="F346" s="912"/>
      <c r="G346" s="912"/>
      <c r="H346" s="912"/>
      <c r="I346" s="912"/>
      <c r="J346" s="912"/>
      <c r="K346" s="913"/>
    </row>
    <row r="347" spans="2:12" s="1" customFormat="1" x14ac:dyDescent="0.25">
      <c r="B347" s="145"/>
      <c r="C347" s="147"/>
      <c r="D347" s="147"/>
      <c r="E347" s="147"/>
      <c r="F347" s="147"/>
      <c r="G347" s="147"/>
      <c r="H347" s="147"/>
      <c r="I347" s="147"/>
      <c r="J347" s="147"/>
      <c r="K347" s="148"/>
    </row>
    <row r="348" spans="2:12" s="1" customFormat="1" ht="18.75" customHeight="1" x14ac:dyDescent="0.25">
      <c r="B348" s="930" t="s">
        <v>650</v>
      </c>
      <c r="C348" s="931"/>
      <c r="D348" s="931"/>
      <c r="E348" s="931"/>
      <c r="F348" s="931"/>
      <c r="G348" s="931"/>
      <c r="H348" s="931"/>
      <c r="I348" s="931"/>
      <c r="J348" s="931"/>
      <c r="K348" s="932"/>
    </row>
    <row r="349" spans="2:12" s="1" customFormat="1" x14ac:dyDescent="0.25">
      <c r="B349" s="145"/>
      <c r="C349" s="147"/>
      <c r="D349" s="147"/>
      <c r="E349" s="147"/>
      <c r="F349" s="147"/>
      <c r="G349" s="147"/>
      <c r="H349" s="147"/>
      <c r="I349" s="147"/>
      <c r="J349" s="147"/>
      <c r="K349" s="148"/>
    </row>
    <row r="350" spans="2:12" s="1" customFormat="1" ht="18.75" customHeight="1" x14ac:dyDescent="0.25">
      <c r="B350" s="919" t="s">
        <v>651</v>
      </c>
      <c r="C350" s="920"/>
      <c r="D350" s="920"/>
      <c r="E350" s="920"/>
      <c r="F350" s="920"/>
      <c r="G350" s="920"/>
      <c r="H350" s="920"/>
      <c r="I350" s="920"/>
      <c r="J350" s="920"/>
      <c r="K350" s="921"/>
    </row>
    <row r="351" spans="2:12" s="1" customFormat="1" ht="18.75" x14ac:dyDescent="0.3">
      <c r="B351" s="911" t="s">
        <v>652</v>
      </c>
      <c r="C351" s="912"/>
      <c r="D351" s="912"/>
      <c r="E351" s="912"/>
      <c r="F351" s="912"/>
      <c r="G351" s="912"/>
      <c r="H351" s="912"/>
      <c r="I351" s="912"/>
      <c r="J351" s="912"/>
      <c r="K351" s="913"/>
    </row>
    <row r="352" spans="2:12" s="1" customFormat="1" x14ac:dyDescent="0.25">
      <c r="B352" s="145"/>
      <c r="C352" s="147"/>
      <c r="D352" s="147"/>
      <c r="E352" s="147"/>
      <c r="F352" s="147"/>
      <c r="G352" s="147"/>
      <c r="H352" s="147"/>
      <c r="I352" s="147"/>
      <c r="J352" s="147"/>
      <c r="K352" s="148"/>
    </row>
    <row r="353" spans="2:11" s="1" customFormat="1" ht="18.75" customHeight="1" x14ac:dyDescent="0.25">
      <c r="B353" s="919" t="s">
        <v>653</v>
      </c>
      <c r="C353" s="941"/>
      <c r="D353" s="941"/>
      <c r="E353" s="941"/>
      <c r="F353" s="941"/>
      <c r="G353" s="941"/>
      <c r="H353" s="941"/>
      <c r="I353" s="941"/>
      <c r="J353" s="941"/>
      <c r="K353" s="942"/>
    </row>
    <row r="354" spans="2:11" s="1" customFormat="1" x14ac:dyDescent="0.25">
      <c r="B354" s="145"/>
      <c r="C354" s="147"/>
      <c r="D354" s="147"/>
      <c r="E354" s="147"/>
      <c r="F354" s="147"/>
      <c r="G354" s="147"/>
      <c r="H354" s="147"/>
      <c r="I354" s="147"/>
      <c r="J354" s="147"/>
      <c r="K354" s="148"/>
    </row>
    <row r="355" spans="2:11" s="1" customFormat="1" ht="18.75" customHeight="1" x14ac:dyDescent="0.25">
      <c r="B355" s="919" t="s">
        <v>654</v>
      </c>
      <c r="C355" s="920"/>
      <c r="D355" s="920"/>
      <c r="E355" s="920"/>
      <c r="F355" s="920"/>
      <c r="G355" s="920"/>
      <c r="H355" s="920"/>
      <c r="I355" s="920"/>
      <c r="J355" s="920"/>
      <c r="K355" s="921"/>
    </row>
    <row r="356" spans="2:11" s="1" customFormat="1" x14ac:dyDescent="0.25">
      <c r="B356" s="145"/>
      <c r="C356" s="147"/>
      <c r="D356" s="147"/>
      <c r="E356" s="147"/>
      <c r="F356" s="147"/>
      <c r="G356" s="147"/>
      <c r="H356" s="147"/>
      <c r="I356" s="147"/>
      <c r="J356" s="147"/>
      <c r="K356" s="148"/>
    </row>
    <row r="357" spans="2:11" s="1" customFormat="1" ht="18.75" customHeight="1" x14ac:dyDescent="0.25">
      <c r="B357" s="919" t="s">
        <v>655</v>
      </c>
      <c r="C357" s="941"/>
      <c r="D357" s="941"/>
      <c r="E357" s="941"/>
      <c r="F357" s="941"/>
      <c r="G357" s="941"/>
      <c r="H357" s="941"/>
      <c r="I357" s="941"/>
      <c r="J357" s="941"/>
      <c r="K357" s="942"/>
    </row>
    <row r="358" spans="2:11" s="1" customFormat="1" x14ac:dyDescent="0.25">
      <c r="B358" s="145"/>
      <c r="C358" s="147"/>
      <c r="D358" s="147"/>
      <c r="E358" s="147"/>
      <c r="F358" s="147"/>
      <c r="G358" s="147"/>
      <c r="H358" s="147"/>
      <c r="I358" s="147"/>
      <c r="J358" s="147"/>
      <c r="K358" s="148"/>
    </row>
    <row r="359" spans="2:11" s="1" customFormat="1" ht="18.75" customHeight="1" x14ac:dyDescent="0.25">
      <c r="B359" s="919" t="s">
        <v>656</v>
      </c>
      <c r="C359" s="920"/>
      <c r="D359" s="920"/>
      <c r="E359" s="920"/>
      <c r="F359" s="920"/>
      <c r="G359" s="920"/>
      <c r="H359" s="920"/>
      <c r="I359" s="920"/>
      <c r="J359" s="920"/>
      <c r="K359" s="921"/>
    </row>
    <row r="360" spans="2:11" s="1" customFormat="1" x14ac:dyDescent="0.25">
      <c r="B360" s="145"/>
      <c r="C360" s="147"/>
      <c r="D360" s="147"/>
      <c r="E360" s="147"/>
      <c r="F360" s="147"/>
      <c r="G360" s="147"/>
      <c r="H360" s="147"/>
      <c r="I360" s="147"/>
      <c r="J360" s="147"/>
      <c r="K360" s="148"/>
    </row>
    <row r="361" spans="2:11" s="1" customFormat="1" ht="18.75" customHeight="1" x14ac:dyDescent="0.25">
      <c r="B361" s="919" t="s">
        <v>657</v>
      </c>
      <c r="C361" s="941"/>
      <c r="D361" s="941"/>
      <c r="E361" s="941"/>
      <c r="F361" s="941"/>
      <c r="G361" s="941"/>
      <c r="H361" s="941"/>
      <c r="I361" s="941"/>
      <c r="J361" s="941"/>
      <c r="K361" s="942"/>
    </row>
    <row r="362" spans="2:11" s="1" customFormat="1" x14ac:dyDescent="0.25">
      <c r="B362" s="145"/>
      <c r="C362" s="147"/>
      <c r="D362" s="147"/>
      <c r="E362" s="147"/>
      <c r="F362" s="147"/>
      <c r="G362" s="147"/>
      <c r="H362" s="147"/>
      <c r="I362" s="147"/>
      <c r="J362" s="147"/>
      <c r="K362" s="148"/>
    </row>
    <row r="363" spans="2:11" s="1" customFormat="1" ht="18.75" customHeight="1" x14ac:dyDescent="0.25">
      <c r="B363" s="919" t="s">
        <v>658</v>
      </c>
      <c r="C363" s="920"/>
      <c r="D363" s="920"/>
      <c r="E363" s="920"/>
      <c r="F363" s="920"/>
      <c r="G363" s="920"/>
      <c r="H363" s="920"/>
      <c r="I363" s="920"/>
      <c r="J363" s="920"/>
      <c r="K363" s="921"/>
    </row>
    <row r="364" spans="2:11" s="1" customFormat="1" x14ac:dyDescent="0.25">
      <c r="B364" s="145"/>
      <c r="C364" s="147"/>
      <c r="D364" s="147"/>
      <c r="E364" s="147"/>
      <c r="F364" s="147"/>
      <c r="G364" s="147"/>
      <c r="H364" s="147"/>
      <c r="I364" s="147"/>
      <c r="J364" s="147"/>
      <c r="K364" s="148"/>
    </row>
    <row r="365" spans="2:11" s="1" customFormat="1" ht="18.75" customHeight="1" x14ac:dyDescent="0.25">
      <c r="B365" s="919" t="s">
        <v>659</v>
      </c>
      <c r="C365" s="941"/>
      <c r="D365" s="941"/>
      <c r="E365" s="941"/>
      <c r="F365" s="941"/>
      <c r="G365" s="941"/>
      <c r="H365" s="941"/>
      <c r="I365" s="941"/>
      <c r="J365" s="941"/>
      <c r="K365" s="942"/>
    </row>
    <row r="366" spans="2:11" s="1" customFormat="1" x14ac:dyDescent="0.25">
      <c r="B366" s="145"/>
      <c r="C366" s="147"/>
      <c r="D366" s="147"/>
      <c r="E366" s="147"/>
      <c r="F366" s="147"/>
      <c r="G366" s="147"/>
      <c r="H366" s="147"/>
      <c r="I366" s="147"/>
      <c r="J366" s="147"/>
      <c r="K366" s="148"/>
    </row>
    <row r="367" spans="2:11" s="1" customFormat="1" ht="18.75" customHeight="1" x14ac:dyDescent="0.25">
      <c r="B367" s="919" t="s">
        <v>660</v>
      </c>
      <c r="C367" s="920"/>
      <c r="D367" s="920"/>
      <c r="E367" s="920"/>
      <c r="F367" s="920"/>
      <c r="G367" s="920"/>
      <c r="H367" s="920"/>
      <c r="I367" s="920"/>
      <c r="J367" s="920"/>
      <c r="K367" s="921"/>
    </row>
    <row r="368" spans="2:11" s="1" customFormat="1" ht="18.75" x14ac:dyDescent="0.3">
      <c r="B368" s="911" t="s">
        <v>661</v>
      </c>
      <c r="C368" s="912"/>
      <c r="D368" s="912"/>
      <c r="E368" s="912"/>
      <c r="F368" s="912"/>
      <c r="G368" s="912"/>
      <c r="H368" s="912"/>
      <c r="I368" s="912"/>
      <c r="J368" s="912"/>
      <c r="K368" s="913"/>
    </row>
    <row r="369" spans="2:11" s="1" customFormat="1" x14ac:dyDescent="0.25">
      <c r="B369" s="145"/>
      <c r="C369" s="147"/>
      <c r="D369" s="147"/>
      <c r="E369" s="147"/>
      <c r="F369" s="147"/>
      <c r="G369" s="147"/>
      <c r="H369" s="147"/>
      <c r="I369" s="147"/>
      <c r="J369" s="147"/>
      <c r="K369" s="148"/>
    </row>
    <row r="370" spans="2:11" s="1" customFormat="1" ht="36.75" customHeight="1" x14ac:dyDescent="0.25">
      <c r="B370" s="919" t="s">
        <v>662</v>
      </c>
      <c r="C370" s="920"/>
      <c r="D370" s="920"/>
      <c r="E370" s="920"/>
      <c r="F370" s="920"/>
      <c r="G370" s="920"/>
      <c r="H370" s="920"/>
      <c r="I370" s="920"/>
      <c r="J370" s="920"/>
      <c r="K370" s="921"/>
    </row>
    <row r="371" spans="2:11" s="1" customFormat="1" x14ac:dyDescent="0.25">
      <c r="B371" s="145"/>
      <c r="C371" s="147"/>
      <c r="D371" s="147"/>
      <c r="E371" s="147"/>
      <c r="F371" s="147"/>
      <c r="G371" s="147"/>
      <c r="H371" s="147"/>
      <c r="I371" s="147"/>
      <c r="J371" s="147"/>
      <c r="K371" s="148"/>
    </row>
    <row r="372" spans="2:11" s="1" customFormat="1" ht="18.75" customHeight="1" x14ac:dyDescent="0.25">
      <c r="B372" s="919" t="s">
        <v>663</v>
      </c>
      <c r="C372" s="941"/>
      <c r="D372" s="941"/>
      <c r="E372" s="941"/>
      <c r="F372" s="941"/>
      <c r="G372" s="941"/>
      <c r="H372" s="941"/>
      <c r="I372" s="941"/>
      <c r="J372" s="941"/>
      <c r="K372" s="942"/>
    </row>
    <row r="373" spans="2:11" s="1" customFormat="1" x14ac:dyDescent="0.25">
      <c r="B373" s="145"/>
      <c r="C373" s="147"/>
      <c r="D373" s="147"/>
      <c r="E373" s="147"/>
      <c r="F373" s="147"/>
      <c r="G373" s="147"/>
      <c r="H373" s="147"/>
      <c r="I373" s="147"/>
      <c r="J373" s="147"/>
      <c r="K373" s="148"/>
    </row>
    <row r="374" spans="2:11" s="1" customFormat="1" ht="34.5" customHeight="1" x14ac:dyDescent="0.25">
      <c r="B374" s="919" t="s">
        <v>664</v>
      </c>
      <c r="C374" s="920"/>
      <c r="D374" s="920"/>
      <c r="E374" s="920"/>
      <c r="F374" s="920"/>
      <c r="G374" s="920"/>
      <c r="H374" s="920"/>
      <c r="I374" s="920"/>
      <c r="J374" s="920"/>
      <c r="K374" s="921"/>
    </row>
    <row r="375" spans="2:11" s="1" customFormat="1" ht="18.75" x14ac:dyDescent="0.3">
      <c r="B375" s="911" t="s">
        <v>665</v>
      </c>
      <c r="C375" s="912"/>
      <c r="D375" s="912"/>
      <c r="E375" s="912"/>
      <c r="F375" s="912"/>
      <c r="G375" s="912"/>
      <c r="H375" s="912"/>
      <c r="I375" s="912"/>
      <c r="J375" s="912"/>
      <c r="K375" s="913"/>
    </row>
    <row r="376" spans="2:11" s="1" customFormat="1" x14ac:dyDescent="0.25">
      <c r="B376" s="145"/>
      <c r="C376" s="147"/>
      <c r="D376" s="147"/>
      <c r="E376" s="147"/>
      <c r="F376" s="147"/>
      <c r="G376" s="147"/>
      <c r="H376" s="147"/>
      <c r="I376" s="147"/>
      <c r="J376" s="147"/>
      <c r="K376" s="148"/>
    </row>
    <row r="377" spans="2:11" s="1" customFormat="1" ht="18.75" customHeight="1" x14ac:dyDescent="0.25">
      <c r="B377" s="919" t="s">
        <v>666</v>
      </c>
      <c r="C377" s="941"/>
      <c r="D377" s="941"/>
      <c r="E377" s="941"/>
      <c r="F377" s="941"/>
      <c r="G377" s="941"/>
      <c r="H377" s="941"/>
      <c r="I377" s="941"/>
      <c r="J377" s="941"/>
      <c r="K377" s="942"/>
    </row>
    <row r="378" spans="2:11" s="1" customFormat="1" x14ac:dyDescent="0.25">
      <c r="B378" s="145"/>
      <c r="C378" s="147"/>
      <c r="D378" s="147"/>
      <c r="E378" s="147"/>
      <c r="F378" s="147"/>
      <c r="G378" s="147"/>
      <c r="H378" s="147"/>
      <c r="I378" s="147"/>
      <c r="J378" s="147"/>
      <c r="K378" s="148"/>
    </row>
    <row r="379" spans="2:11" s="1" customFormat="1" ht="18.75" customHeight="1" x14ac:dyDescent="0.25">
      <c r="B379" s="919" t="s">
        <v>667</v>
      </c>
      <c r="C379" s="920"/>
      <c r="D379" s="920"/>
      <c r="E379" s="920"/>
      <c r="F379" s="920"/>
      <c r="G379" s="920"/>
      <c r="H379" s="920"/>
      <c r="I379" s="920"/>
      <c r="J379" s="920"/>
      <c r="K379" s="921"/>
    </row>
    <row r="380" spans="2:11" s="1" customFormat="1" ht="18.75" x14ac:dyDescent="0.3">
      <c r="B380" s="911" t="s">
        <v>668</v>
      </c>
      <c r="C380" s="912"/>
      <c r="D380" s="912"/>
      <c r="E380" s="912"/>
      <c r="F380" s="912"/>
      <c r="G380" s="912"/>
      <c r="H380" s="912"/>
      <c r="I380" s="912"/>
      <c r="J380" s="912"/>
      <c r="K380" s="913"/>
    </row>
    <row r="381" spans="2:11" s="1" customFormat="1" ht="18.75" x14ac:dyDescent="0.3">
      <c r="B381" s="911" t="s">
        <v>669</v>
      </c>
      <c r="C381" s="912"/>
      <c r="D381" s="912"/>
      <c r="E381" s="912"/>
      <c r="F381" s="912"/>
      <c r="G381" s="912"/>
      <c r="H381" s="912"/>
      <c r="I381" s="912"/>
      <c r="J381" s="912"/>
      <c r="K381" s="913"/>
    </row>
    <row r="382" spans="2:11" s="1" customFormat="1" x14ac:dyDescent="0.25">
      <c r="B382" s="145"/>
      <c r="C382" s="147"/>
      <c r="D382" s="147"/>
      <c r="E382" s="147"/>
      <c r="F382" s="147"/>
      <c r="G382" s="147"/>
      <c r="H382" s="147"/>
      <c r="I382" s="147"/>
      <c r="J382" s="147"/>
      <c r="K382" s="148"/>
    </row>
    <row r="383" spans="2:11" s="1" customFormat="1" ht="18.75" customHeight="1" x14ac:dyDescent="0.25">
      <c r="B383" s="919" t="s">
        <v>670</v>
      </c>
      <c r="C383" s="941"/>
      <c r="D383" s="941"/>
      <c r="E383" s="941"/>
      <c r="F383" s="941"/>
      <c r="G383" s="941"/>
      <c r="H383" s="941"/>
      <c r="I383" s="941"/>
      <c r="J383" s="941"/>
      <c r="K383" s="942"/>
    </row>
    <row r="384" spans="2:11" s="1" customFormat="1" ht="18.75" x14ac:dyDescent="0.3">
      <c r="B384" s="911" t="s">
        <v>671</v>
      </c>
      <c r="C384" s="912"/>
      <c r="D384" s="912"/>
      <c r="E384" s="912"/>
      <c r="F384" s="912"/>
      <c r="G384" s="912"/>
      <c r="H384" s="912"/>
      <c r="I384" s="912"/>
      <c r="J384" s="912"/>
      <c r="K384" s="913"/>
    </row>
    <row r="385" spans="2:11" s="1" customFormat="1" x14ac:dyDescent="0.25">
      <c r="B385" s="149"/>
      <c r="C385" s="150"/>
      <c r="D385" s="150"/>
      <c r="E385" s="150"/>
      <c r="F385" s="150"/>
      <c r="G385" s="150"/>
      <c r="H385" s="150"/>
      <c r="I385" s="150"/>
      <c r="J385" s="150"/>
      <c r="K385" s="151"/>
    </row>
    <row r="391" spans="2:11" s="1" customFormat="1" ht="24" customHeight="1" x14ac:dyDescent="0.25">
      <c r="B391" s="196" t="s">
        <v>381</v>
      </c>
      <c r="C391" s="197"/>
      <c r="D391" s="197"/>
      <c r="E391" s="197"/>
      <c r="F391" s="197"/>
      <c r="G391" s="197"/>
      <c r="H391" s="197"/>
      <c r="I391" s="197"/>
      <c r="J391" s="197"/>
      <c r="K391" s="198"/>
    </row>
    <row r="392" spans="2:11" s="140" customFormat="1" ht="24" customHeight="1" x14ac:dyDescent="0.35">
      <c r="B392" s="922" t="s">
        <v>360</v>
      </c>
      <c r="C392" s="923"/>
      <c r="D392" s="923"/>
      <c r="E392" s="923"/>
      <c r="F392" s="923"/>
      <c r="G392" s="923"/>
      <c r="H392" s="923"/>
      <c r="I392" s="923"/>
      <c r="J392" s="923"/>
      <c r="K392" s="924"/>
    </row>
    <row r="393" spans="2:11" s="1" customFormat="1" ht="9" customHeight="1" x14ac:dyDescent="0.25">
      <c r="B393" s="142"/>
      <c r="C393" s="143"/>
      <c r="D393" s="143"/>
      <c r="E393" s="143"/>
      <c r="F393" s="143"/>
      <c r="G393" s="143"/>
      <c r="H393" s="143"/>
      <c r="I393" s="143"/>
      <c r="J393" s="143"/>
      <c r="K393" s="144"/>
    </row>
    <row r="394" spans="2:11" s="1" customFormat="1" ht="43.5" customHeight="1" x14ac:dyDescent="0.25">
      <c r="B394" s="943" t="s">
        <v>672</v>
      </c>
      <c r="C394" s="944"/>
      <c r="D394" s="944"/>
      <c r="E394" s="944"/>
      <c r="F394" s="944"/>
      <c r="G394" s="944"/>
      <c r="H394" s="944"/>
      <c r="I394" s="944"/>
      <c r="J394" s="944"/>
      <c r="K394" s="945"/>
    </row>
    <row r="395" spans="2:11" s="1" customFormat="1" x14ac:dyDescent="0.25">
      <c r="B395" s="145"/>
      <c r="C395" s="147"/>
      <c r="D395" s="147"/>
      <c r="E395" s="147"/>
      <c r="F395" s="147"/>
      <c r="G395" s="147"/>
      <c r="H395" s="147"/>
      <c r="I395" s="147"/>
      <c r="J395" s="147"/>
      <c r="K395" s="148"/>
    </row>
    <row r="396" spans="2:11" s="1" customFormat="1" ht="18.75" customHeight="1" x14ac:dyDescent="0.3">
      <c r="B396" s="911" t="s">
        <v>673</v>
      </c>
      <c r="C396" s="914"/>
      <c r="D396" s="914"/>
      <c r="E396" s="914"/>
      <c r="F396" s="914"/>
      <c r="G396" s="914"/>
      <c r="H396" s="914"/>
      <c r="I396" s="914"/>
      <c r="J396" s="914"/>
      <c r="K396" s="915"/>
    </row>
    <row r="397" spans="2:11" s="1" customFormat="1" x14ac:dyDescent="0.25">
      <c r="B397" s="145"/>
      <c r="C397" s="147"/>
      <c r="D397" s="147"/>
      <c r="E397" s="147"/>
      <c r="F397" s="147"/>
      <c r="G397" s="147"/>
      <c r="H397" s="147"/>
      <c r="I397" s="147"/>
      <c r="J397" s="147"/>
      <c r="K397" s="148"/>
    </row>
    <row r="398" spans="2:11" s="1" customFormat="1" ht="18.75" customHeight="1" x14ac:dyDescent="0.25">
      <c r="B398" s="930" t="s">
        <v>674</v>
      </c>
      <c r="C398" s="931"/>
      <c r="D398" s="931"/>
      <c r="E398" s="931"/>
      <c r="F398" s="931"/>
      <c r="G398" s="931"/>
      <c r="H398" s="931"/>
      <c r="I398" s="931"/>
      <c r="J398" s="931"/>
      <c r="K398" s="932"/>
    </row>
    <row r="399" spans="2:11" s="1" customFormat="1" x14ac:dyDescent="0.25">
      <c r="B399" s="145"/>
      <c r="C399" s="147"/>
      <c r="D399" s="147"/>
      <c r="E399" s="147"/>
      <c r="F399" s="147"/>
      <c r="G399" s="147"/>
      <c r="H399" s="147"/>
      <c r="I399" s="147"/>
      <c r="J399" s="147"/>
      <c r="K399" s="148"/>
    </row>
    <row r="400" spans="2:11" s="1" customFormat="1" ht="18.75" x14ac:dyDescent="0.3">
      <c r="B400" s="911" t="s">
        <v>675</v>
      </c>
      <c r="C400" s="912"/>
      <c r="D400" s="912"/>
      <c r="E400" s="912"/>
      <c r="F400" s="912"/>
      <c r="G400" s="912"/>
      <c r="H400" s="912"/>
      <c r="I400" s="912"/>
      <c r="J400" s="912"/>
      <c r="K400" s="913"/>
    </row>
    <row r="401" spans="2:11" s="1" customFormat="1" ht="18.75" x14ac:dyDescent="0.3">
      <c r="B401" s="911" t="s">
        <v>676</v>
      </c>
      <c r="C401" s="912"/>
      <c r="D401" s="912"/>
      <c r="E401" s="912"/>
      <c r="F401" s="912"/>
      <c r="G401" s="912"/>
      <c r="H401" s="912"/>
      <c r="I401" s="912"/>
      <c r="J401" s="912"/>
      <c r="K401" s="913"/>
    </row>
    <row r="402" spans="2:11" s="1" customFormat="1" x14ac:dyDescent="0.25">
      <c r="B402" s="145"/>
      <c r="C402" s="147"/>
      <c r="D402" s="147"/>
      <c r="E402" s="147"/>
      <c r="F402" s="147"/>
      <c r="G402" s="147"/>
      <c r="H402" s="147"/>
      <c r="I402" s="147"/>
      <c r="J402" s="147"/>
      <c r="K402" s="148"/>
    </row>
    <row r="403" spans="2:11" s="1" customFormat="1" ht="18.75" x14ac:dyDescent="0.3">
      <c r="B403" s="911" t="s">
        <v>677</v>
      </c>
      <c r="C403" s="912"/>
      <c r="D403" s="912"/>
      <c r="E403" s="912"/>
      <c r="F403" s="912"/>
      <c r="G403" s="912"/>
      <c r="H403" s="912"/>
      <c r="I403" s="912"/>
      <c r="J403" s="912"/>
      <c r="K403" s="913"/>
    </row>
    <row r="404" spans="2:11" s="1" customFormat="1" x14ac:dyDescent="0.25">
      <c r="B404" s="145"/>
      <c r="C404" s="147"/>
      <c r="D404" s="147"/>
      <c r="E404" s="147"/>
      <c r="F404" s="147"/>
      <c r="G404" s="147"/>
      <c r="H404" s="147"/>
      <c r="I404" s="147"/>
      <c r="J404" s="147"/>
      <c r="K404" s="148"/>
    </row>
    <row r="405" spans="2:11" s="1" customFormat="1" ht="18.75" customHeight="1" x14ac:dyDescent="0.3">
      <c r="B405" s="911" t="s">
        <v>678</v>
      </c>
      <c r="C405" s="912"/>
      <c r="D405" s="912"/>
      <c r="E405" s="912"/>
      <c r="F405" s="912"/>
      <c r="G405" s="912"/>
      <c r="H405" s="912"/>
      <c r="I405" s="912"/>
      <c r="J405" s="912"/>
      <c r="K405" s="913"/>
    </row>
    <row r="406" spans="2:11" s="1" customFormat="1" ht="18.75" x14ac:dyDescent="0.3">
      <c r="B406" s="911" t="s">
        <v>679</v>
      </c>
      <c r="C406" s="912"/>
      <c r="D406" s="912"/>
      <c r="E406" s="912"/>
      <c r="F406" s="912"/>
      <c r="G406" s="912"/>
      <c r="H406" s="912"/>
      <c r="I406" s="912"/>
      <c r="J406" s="912"/>
      <c r="K406" s="913"/>
    </row>
    <row r="407" spans="2:11" s="1" customFormat="1" x14ac:dyDescent="0.25">
      <c r="B407" s="145"/>
      <c r="C407" s="147"/>
      <c r="D407" s="147"/>
      <c r="E407" s="147"/>
      <c r="F407" s="147"/>
      <c r="G407" s="147"/>
      <c r="H407" s="147"/>
      <c r="I407" s="147"/>
      <c r="J407" s="147"/>
      <c r="K407" s="148"/>
    </row>
    <row r="408" spans="2:11" s="1" customFormat="1" ht="18.75" customHeight="1" x14ac:dyDescent="0.25">
      <c r="B408" s="930" t="s">
        <v>680</v>
      </c>
      <c r="C408" s="931"/>
      <c r="D408" s="931"/>
      <c r="E408" s="931"/>
      <c r="F408" s="931"/>
      <c r="G408" s="931"/>
      <c r="H408" s="931"/>
      <c r="I408" s="931"/>
      <c r="J408" s="931"/>
      <c r="K408" s="932"/>
    </row>
    <row r="409" spans="2:11" s="1" customFormat="1" ht="18.75" x14ac:dyDescent="0.3">
      <c r="B409" s="911" t="s">
        <v>681</v>
      </c>
      <c r="C409" s="912"/>
      <c r="D409" s="912"/>
      <c r="E409" s="912"/>
      <c r="F409" s="912"/>
      <c r="G409" s="912"/>
      <c r="H409" s="912"/>
      <c r="I409" s="912"/>
      <c r="J409" s="912"/>
      <c r="K409" s="913"/>
    </row>
    <row r="410" spans="2:11" s="1" customFormat="1" x14ac:dyDescent="0.25">
      <c r="B410" s="145"/>
      <c r="C410" s="147"/>
      <c r="D410" s="147"/>
      <c r="E410" s="147"/>
      <c r="F410" s="147"/>
      <c r="G410" s="147"/>
      <c r="H410" s="147"/>
      <c r="I410" s="147"/>
      <c r="J410" s="147"/>
      <c r="K410" s="148"/>
    </row>
    <row r="411" spans="2:11" s="1" customFormat="1" ht="18.75" customHeight="1" x14ac:dyDescent="0.25">
      <c r="B411" s="919" t="s">
        <v>682</v>
      </c>
      <c r="C411" s="920"/>
      <c r="D411" s="920"/>
      <c r="E411" s="920"/>
      <c r="F411" s="920"/>
      <c r="G411" s="920"/>
      <c r="H411" s="920"/>
      <c r="I411" s="920"/>
      <c r="J411" s="920"/>
      <c r="K411" s="921"/>
    </row>
    <row r="412" spans="2:11" s="1" customFormat="1" x14ac:dyDescent="0.25">
      <c r="B412" s="145"/>
      <c r="C412" s="147"/>
      <c r="D412" s="147"/>
      <c r="E412" s="147"/>
      <c r="F412" s="147"/>
      <c r="G412" s="147"/>
      <c r="H412" s="147"/>
      <c r="I412" s="147"/>
      <c r="J412" s="147"/>
      <c r="K412" s="148"/>
    </row>
    <row r="413" spans="2:11" s="1" customFormat="1" ht="18.75" customHeight="1" x14ac:dyDescent="0.25">
      <c r="B413" s="930" t="s">
        <v>683</v>
      </c>
      <c r="C413" s="931"/>
      <c r="D413" s="931"/>
      <c r="E413" s="931"/>
      <c r="F413" s="931"/>
      <c r="G413" s="931"/>
      <c r="H413" s="931"/>
      <c r="I413" s="931"/>
      <c r="J413" s="931"/>
      <c r="K413" s="932"/>
    </row>
    <row r="414" spans="2:11" s="1" customFormat="1" ht="18.75" x14ac:dyDescent="0.3">
      <c r="B414" s="911" t="s">
        <v>684</v>
      </c>
      <c r="C414" s="912"/>
      <c r="D414" s="912"/>
      <c r="E414" s="912"/>
      <c r="F414" s="912"/>
      <c r="G414" s="912"/>
      <c r="H414" s="912"/>
      <c r="I414" s="912"/>
      <c r="J414" s="912"/>
      <c r="K414" s="913"/>
    </row>
    <row r="415" spans="2:11" s="1" customFormat="1" x14ac:dyDescent="0.25">
      <c r="B415" s="145"/>
      <c r="C415" s="147"/>
      <c r="D415" s="147"/>
      <c r="E415" s="147"/>
      <c r="F415" s="147"/>
      <c r="G415" s="147"/>
      <c r="H415" s="147"/>
      <c r="I415" s="147"/>
      <c r="J415" s="147"/>
      <c r="K415" s="148"/>
    </row>
    <row r="416" spans="2:11" s="1" customFormat="1" ht="18.75" customHeight="1" x14ac:dyDescent="0.3">
      <c r="B416" s="911" t="s">
        <v>685</v>
      </c>
      <c r="C416" s="912"/>
      <c r="D416" s="912"/>
      <c r="E416" s="912"/>
      <c r="F416" s="912"/>
      <c r="G416" s="912"/>
      <c r="H416" s="912"/>
      <c r="I416" s="912"/>
      <c r="J416" s="912"/>
      <c r="K416" s="913"/>
    </row>
    <row r="417" spans="2:11" s="1" customFormat="1" x14ac:dyDescent="0.25">
      <c r="B417" s="145"/>
      <c r="C417" s="147"/>
      <c r="D417" s="147"/>
      <c r="E417" s="147"/>
      <c r="F417" s="147"/>
      <c r="G417" s="147"/>
      <c r="H417" s="147"/>
      <c r="I417" s="147"/>
      <c r="J417" s="147"/>
      <c r="K417" s="148"/>
    </row>
    <row r="418" spans="2:11" s="1" customFormat="1" ht="18.75" customHeight="1" x14ac:dyDescent="0.25">
      <c r="B418" s="930" t="s">
        <v>686</v>
      </c>
      <c r="C418" s="931"/>
      <c r="D418" s="931"/>
      <c r="E418" s="931"/>
      <c r="F418" s="931"/>
      <c r="G418" s="931"/>
      <c r="H418" s="931"/>
      <c r="I418" s="931"/>
      <c r="J418" s="931"/>
      <c r="K418" s="932"/>
    </row>
    <row r="419" spans="2:11" s="1" customFormat="1" ht="18.75" x14ac:dyDescent="0.3">
      <c r="B419" s="911" t="s">
        <v>687</v>
      </c>
      <c r="C419" s="912"/>
      <c r="D419" s="912"/>
      <c r="E419" s="912"/>
      <c r="F419" s="912"/>
      <c r="G419" s="912"/>
      <c r="H419" s="912"/>
      <c r="I419" s="912"/>
      <c r="J419" s="912"/>
      <c r="K419" s="913"/>
    </row>
    <row r="420" spans="2:11" s="1" customFormat="1" x14ac:dyDescent="0.25">
      <c r="B420" s="145"/>
      <c r="C420" s="147"/>
      <c r="D420" s="147"/>
      <c r="E420" s="147"/>
      <c r="F420" s="147"/>
      <c r="G420" s="147"/>
      <c r="H420" s="147"/>
      <c r="I420" s="147"/>
      <c r="J420" s="147"/>
      <c r="K420" s="148"/>
    </row>
    <row r="421" spans="2:11" s="1" customFormat="1" ht="18.75" customHeight="1" x14ac:dyDescent="0.25">
      <c r="B421" s="930" t="s">
        <v>688</v>
      </c>
      <c r="C421" s="931"/>
      <c r="D421" s="931"/>
      <c r="E421" s="931"/>
      <c r="F421" s="931"/>
      <c r="G421" s="931"/>
      <c r="H421" s="931"/>
      <c r="I421" s="931"/>
      <c r="J421" s="931"/>
      <c r="K421" s="932"/>
    </row>
    <row r="422" spans="2:11" s="1" customFormat="1" ht="18.75" x14ac:dyDescent="0.3">
      <c r="B422" s="911" t="s">
        <v>689</v>
      </c>
      <c r="C422" s="912"/>
      <c r="D422" s="912"/>
      <c r="E422" s="912"/>
      <c r="F422" s="912"/>
      <c r="G422" s="912"/>
      <c r="H422" s="912"/>
      <c r="I422" s="912"/>
      <c r="J422" s="912"/>
      <c r="K422" s="913"/>
    </row>
    <row r="423" spans="2:11" s="1" customFormat="1" x14ac:dyDescent="0.25">
      <c r="B423" s="145"/>
      <c r="C423" s="147"/>
      <c r="D423" s="147"/>
      <c r="E423" s="147"/>
      <c r="F423" s="147"/>
      <c r="G423" s="147"/>
      <c r="H423" s="147"/>
      <c r="I423" s="147"/>
      <c r="J423" s="147"/>
      <c r="K423" s="148"/>
    </row>
    <row r="424" spans="2:11" s="1" customFormat="1" ht="18.75" customHeight="1" x14ac:dyDescent="0.25">
      <c r="B424" s="930" t="s">
        <v>690</v>
      </c>
      <c r="C424" s="931"/>
      <c r="D424" s="931"/>
      <c r="E424" s="931"/>
      <c r="F424" s="931"/>
      <c r="G424" s="931"/>
      <c r="H424" s="931"/>
      <c r="I424" s="931"/>
      <c r="J424" s="931"/>
      <c r="K424" s="932"/>
    </row>
    <row r="425" spans="2:11" s="1" customFormat="1" ht="18.75" x14ac:dyDescent="0.3">
      <c r="B425" s="911" t="s">
        <v>693</v>
      </c>
      <c r="C425" s="912"/>
      <c r="D425" s="912"/>
      <c r="E425" s="912"/>
      <c r="F425" s="912"/>
      <c r="G425" s="912"/>
      <c r="H425" s="912"/>
      <c r="I425" s="912"/>
      <c r="J425" s="912"/>
      <c r="K425" s="913"/>
    </row>
    <row r="426" spans="2:11" s="1" customFormat="1" x14ac:dyDescent="0.25">
      <c r="B426" s="145"/>
      <c r="C426" s="147"/>
      <c r="D426" s="147"/>
      <c r="E426" s="147"/>
      <c r="F426" s="147"/>
      <c r="G426" s="147"/>
      <c r="H426" s="147"/>
      <c r="I426" s="147"/>
      <c r="J426" s="147"/>
      <c r="K426" s="148"/>
    </row>
    <row r="427" spans="2:11" s="1" customFormat="1" ht="18.75" customHeight="1" x14ac:dyDescent="0.25">
      <c r="B427" s="930" t="s">
        <v>694</v>
      </c>
      <c r="C427" s="931"/>
      <c r="D427" s="931"/>
      <c r="E427" s="931"/>
      <c r="F427" s="931"/>
      <c r="G427" s="931"/>
      <c r="H427" s="931"/>
      <c r="I427" s="931"/>
      <c r="J427" s="931"/>
      <c r="K427" s="932"/>
    </row>
    <row r="428" spans="2:11" s="1" customFormat="1" ht="18.75" x14ac:dyDescent="0.3">
      <c r="B428" s="911" t="s">
        <v>691</v>
      </c>
      <c r="C428" s="912"/>
      <c r="D428" s="912"/>
      <c r="E428" s="912"/>
      <c r="F428" s="912"/>
      <c r="G428" s="912"/>
      <c r="H428" s="912"/>
      <c r="I428" s="912"/>
      <c r="J428" s="912"/>
      <c r="K428" s="913"/>
    </row>
    <row r="429" spans="2:11" s="1" customFormat="1" ht="18.75" x14ac:dyDescent="0.3">
      <c r="B429" s="911" t="s">
        <v>692</v>
      </c>
      <c r="C429" s="912"/>
      <c r="D429" s="912"/>
      <c r="E429" s="912"/>
      <c r="F429" s="912"/>
      <c r="G429" s="912"/>
      <c r="H429" s="912"/>
      <c r="I429" s="912"/>
      <c r="J429" s="912"/>
      <c r="K429" s="913"/>
    </row>
    <row r="430" spans="2:11" s="1" customFormat="1" ht="18.75" x14ac:dyDescent="0.3">
      <c r="B430" s="911" t="s">
        <v>695</v>
      </c>
      <c r="C430" s="912"/>
      <c r="D430" s="912"/>
      <c r="E430" s="912"/>
      <c r="F430" s="912"/>
      <c r="G430" s="912"/>
      <c r="H430" s="912"/>
      <c r="I430" s="912"/>
      <c r="J430" s="912"/>
      <c r="K430" s="913"/>
    </row>
    <row r="431" spans="2:11" s="1" customFormat="1" x14ac:dyDescent="0.25">
      <c r="B431" s="145"/>
      <c r="C431" s="147"/>
      <c r="D431" s="147"/>
      <c r="E431" s="147"/>
      <c r="F431" s="147"/>
      <c r="G431" s="147"/>
      <c r="H431" s="147"/>
      <c r="I431" s="147"/>
      <c r="J431" s="147"/>
      <c r="K431" s="148"/>
    </row>
    <row r="432" spans="2:11" s="1" customFormat="1" ht="18.75" customHeight="1" x14ac:dyDescent="0.25">
      <c r="B432" s="930" t="s">
        <v>1095</v>
      </c>
      <c r="C432" s="931"/>
      <c r="D432" s="931"/>
      <c r="E432" s="931"/>
      <c r="F432" s="931"/>
      <c r="G432" s="931"/>
      <c r="H432" s="931"/>
      <c r="I432" s="931"/>
      <c r="J432" s="931"/>
      <c r="K432" s="932"/>
    </row>
    <row r="433" spans="2:11" s="1" customFormat="1" x14ac:dyDescent="0.25">
      <c r="B433" s="145"/>
      <c r="C433" s="147"/>
      <c r="D433" s="147"/>
      <c r="E433" s="147"/>
      <c r="F433" s="147"/>
      <c r="G433" s="147"/>
      <c r="H433" s="147"/>
      <c r="I433" s="147"/>
      <c r="J433" s="147"/>
      <c r="K433" s="148"/>
    </row>
    <row r="434" spans="2:11" s="1" customFormat="1" ht="18.75" customHeight="1" x14ac:dyDescent="0.25">
      <c r="B434" s="930" t="s">
        <v>696</v>
      </c>
      <c r="C434" s="931"/>
      <c r="D434" s="931"/>
      <c r="E434" s="931"/>
      <c r="F434" s="931"/>
      <c r="G434" s="931"/>
      <c r="H434" s="931"/>
      <c r="I434" s="931"/>
      <c r="J434" s="931"/>
      <c r="K434" s="932"/>
    </row>
    <row r="435" spans="2:11" s="1" customFormat="1" x14ac:dyDescent="0.25">
      <c r="B435" s="145"/>
      <c r="C435" s="147"/>
      <c r="D435" s="147"/>
      <c r="E435" s="147"/>
      <c r="F435" s="147"/>
      <c r="G435" s="147"/>
      <c r="H435" s="147"/>
      <c r="I435" s="147"/>
      <c r="J435" s="147"/>
      <c r="K435" s="148"/>
    </row>
    <row r="436" spans="2:11" s="1" customFormat="1" ht="18.75" customHeight="1" x14ac:dyDescent="0.25">
      <c r="B436" s="930" t="s">
        <v>697</v>
      </c>
      <c r="C436" s="931"/>
      <c r="D436" s="931"/>
      <c r="E436" s="931"/>
      <c r="F436" s="931"/>
      <c r="G436" s="931"/>
      <c r="H436" s="931"/>
      <c r="I436" s="931"/>
      <c r="J436" s="931"/>
      <c r="K436" s="932"/>
    </row>
    <row r="437" spans="2:11" s="1" customFormat="1" x14ac:dyDescent="0.25">
      <c r="B437" s="145"/>
      <c r="C437" s="147"/>
      <c r="D437" s="147"/>
      <c r="E437" s="147"/>
      <c r="F437" s="147"/>
      <c r="G437" s="147"/>
      <c r="H437" s="147"/>
      <c r="I437" s="147"/>
      <c r="J437" s="147"/>
      <c r="K437" s="148"/>
    </row>
    <row r="438" spans="2:11" s="1" customFormat="1" ht="18.75" customHeight="1" x14ac:dyDescent="0.25">
      <c r="B438" s="930" t="s">
        <v>698</v>
      </c>
      <c r="C438" s="931"/>
      <c r="D438" s="931"/>
      <c r="E438" s="931"/>
      <c r="F438" s="931"/>
      <c r="G438" s="931"/>
      <c r="H438" s="931"/>
      <c r="I438" s="931"/>
      <c r="J438" s="931"/>
      <c r="K438" s="932"/>
    </row>
    <row r="439" spans="2:11" s="1" customFormat="1" x14ac:dyDescent="0.25">
      <c r="B439" s="145"/>
      <c r="C439" s="147"/>
      <c r="D439" s="147"/>
      <c r="E439" s="147"/>
      <c r="F439" s="147"/>
      <c r="G439" s="147"/>
      <c r="H439" s="147"/>
      <c r="I439" s="147"/>
      <c r="J439" s="147"/>
      <c r="K439" s="148"/>
    </row>
    <row r="440" spans="2:11" s="1" customFormat="1" ht="18.75" customHeight="1" x14ac:dyDescent="0.25">
      <c r="B440" s="930" t="s">
        <v>699</v>
      </c>
      <c r="C440" s="931"/>
      <c r="D440" s="931"/>
      <c r="E440" s="931"/>
      <c r="F440" s="931"/>
      <c r="G440" s="931"/>
      <c r="H440" s="931"/>
      <c r="I440" s="931"/>
      <c r="J440" s="931"/>
      <c r="K440" s="932"/>
    </row>
    <row r="441" spans="2:11" s="1" customFormat="1" x14ac:dyDescent="0.25">
      <c r="B441" s="145"/>
      <c r="C441" s="147"/>
      <c r="D441" s="147"/>
      <c r="E441" s="147"/>
      <c r="F441" s="147"/>
      <c r="G441" s="147"/>
      <c r="H441" s="147"/>
      <c r="I441" s="147"/>
      <c r="J441" s="147"/>
      <c r="K441" s="148"/>
    </row>
    <row r="442" spans="2:11" s="1" customFormat="1" ht="39.75" customHeight="1" x14ac:dyDescent="0.25">
      <c r="B442" s="930" t="s">
        <v>700</v>
      </c>
      <c r="C442" s="931"/>
      <c r="D442" s="931"/>
      <c r="E442" s="931"/>
      <c r="F442" s="931"/>
      <c r="G442" s="931"/>
      <c r="H442" s="931"/>
      <c r="I442" s="931"/>
      <c r="J442" s="931"/>
      <c r="K442" s="932"/>
    </row>
    <row r="443" spans="2:11" s="1" customFormat="1" x14ac:dyDescent="0.25">
      <c r="B443" s="145"/>
      <c r="C443" s="147"/>
      <c r="D443" s="147"/>
      <c r="E443" s="147"/>
      <c r="F443" s="147"/>
      <c r="G443" s="147"/>
      <c r="H443" s="147"/>
      <c r="I443" s="147"/>
      <c r="J443" s="147"/>
      <c r="K443" s="148"/>
    </row>
    <row r="444" spans="2:11" s="1" customFormat="1" ht="18.75" customHeight="1" x14ac:dyDescent="0.25">
      <c r="B444" s="930" t="s">
        <v>701</v>
      </c>
      <c r="C444" s="931"/>
      <c r="D444" s="931"/>
      <c r="E444" s="931"/>
      <c r="F444" s="931"/>
      <c r="G444" s="931"/>
      <c r="H444" s="931"/>
      <c r="I444" s="931"/>
      <c r="J444" s="931"/>
      <c r="K444" s="932"/>
    </row>
    <row r="445" spans="2:11" s="1" customFormat="1" ht="18.75" x14ac:dyDescent="0.3">
      <c r="B445" s="911" t="s">
        <v>702</v>
      </c>
      <c r="C445" s="912"/>
      <c r="D445" s="912"/>
      <c r="E445" s="912"/>
      <c r="F445" s="912"/>
      <c r="G445" s="912"/>
      <c r="H445" s="912"/>
      <c r="I445" s="912"/>
      <c r="J445" s="912"/>
      <c r="K445" s="913"/>
    </row>
    <row r="446" spans="2:11" s="1" customFormat="1" x14ac:dyDescent="0.25">
      <c r="B446" s="145"/>
      <c r="C446" s="147"/>
      <c r="D446" s="147"/>
      <c r="E446" s="147"/>
      <c r="F446" s="147"/>
      <c r="G446" s="147"/>
      <c r="H446" s="147"/>
      <c r="I446" s="147"/>
      <c r="J446" s="147"/>
      <c r="K446" s="148"/>
    </row>
    <row r="447" spans="2:11" s="1" customFormat="1" ht="18.75" customHeight="1" x14ac:dyDescent="0.25">
      <c r="B447" s="930" t="s">
        <v>703</v>
      </c>
      <c r="C447" s="931"/>
      <c r="D447" s="931"/>
      <c r="E447" s="931"/>
      <c r="F447" s="931"/>
      <c r="G447" s="931"/>
      <c r="H447" s="931"/>
      <c r="I447" s="931"/>
      <c r="J447" s="931"/>
      <c r="K447" s="932"/>
    </row>
    <row r="448" spans="2:11" s="1" customFormat="1" ht="18.75" x14ac:dyDescent="0.3">
      <c r="B448" s="911" t="s">
        <v>704</v>
      </c>
      <c r="C448" s="912"/>
      <c r="D448" s="912"/>
      <c r="E448" s="912"/>
      <c r="F448" s="912"/>
      <c r="G448" s="912"/>
      <c r="H448" s="912"/>
      <c r="I448" s="912"/>
      <c r="J448" s="912"/>
      <c r="K448" s="913"/>
    </row>
    <row r="449" spans="2:11" s="1" customFormat="1" x14ac:dyDescent="0.25">
      <c r="B449" s="145"/>
      <c r="C449" s="147"/>
      <c r="D449" s="147"/>
      <c r="E449" s="147"/>
      <c r="F449" s="147"/>
      <c r="G449" s="147"/>
      <c r="H449" s="147"/>
      <c r="I449" s="147"/>
      <c r="J449" s="147"/>
      <c r="K449" s="148"/>
    </row>
    <row r="450" spans="2:11" s="1" customFormat="1" ht="18.75" customHeight="1" x14ac:dyDescent="0.25">
      <c r="B450" s="930" t="s">
        <v>705</v>
      </c>
      <c r="C450" s="931"/>
      <c r="D450" s="931"/>
      <c r="E450" s="931"/>
      <c r="F450" s="931"/>
      <c r="G450" s="931"/>
      <c r="H450" s="931"/>
      <c r="I450" s="931"/>
      <c r="J450" s="931"/>
      <c r="K450" s="932"/>
    </row>
    <row r="451" spans="2:11" s="1" customFormat="1" ht="18.75" x14ac:dyDescent="0.3">
      <c r="B451" s="911" t="s">
        <v>706</v>
      </c>
      <c r="C451" s="912"/>
      <c r="D451" s="912"/>
      <c r="E451" s="912"/>
      <c r="F451" s="912"/>
      <c r="G451" s="912"/>
      <c r="H451" s="912"/>
      <c r="I451" s="912"/>
      <c r="J451" s="912"/>
      <c r="K451" s="913"/>
    </row>
    <row r="452" spans="2:11" s="1" customFormat="1" x14ac:dyDescent="0.25">
      <c r="B452" s="145"/>
      <c r="C452" s="147"/>
      <c r="D452" s="147"/>
      <c r="E452" s="147"/>
      <c r="F452" s="147"/>
      <c r="G452" s="147"/>
      <c r="H452" s="147"/>
      <c r="I452" s="147"/>
      <c r="J452" s="147"/>
      <c r="K452" s="148"/>
    </row>
    <row r="453" spans="2:11" s="1" customFormat="1" ht="18.75" customHeight="1" x14ac:dyDescent="0.25">
      <c r="B453" s="930" t="s">
        <v>707</v>
      </c>
      <c r="C453" s="931"/>
      <c r="D453" s="931"/>
      <c r="E453" s="931"/>
      <c r="F453" s="931"/>
      <c r="G453" s="931"/>
      <c r="H453" s="931"/>
      <c r="I453" s="931"/>
      <c r="J453" s="931"/>
      <c r="K453" s="932"/>
    </row>
    <row r="454" spans="2:11" s="1" customFormat="1" ht="18.75" x14ac:dyDescent="0.3">
      <c r="B454" s="911" t="s">
        <v>708</v>
      </c>
      <c r="C454" s="912"/>
      <c r="D454" s="912"/>
      <c r="E454" s="912"/>
      <c r="F454" s="912"/>
      <c r="G454" s="912"/>
      <c r="H454" s="912"/>
      <c r="I454" s="912"/>
      <c r="J454" s="912"/>
      <c r="K454" s="913"/>
    </row>
    <row r="455" spans="2:11" s="1" customFormat="1" x14ac:dyDescent="0.25">
      <c r="B455" s="145"/>
      <c r="C455" s="147"/>
      <c r="D455" s="147"/>
      <c r="E455" s="147"/>
      <c r="F455" s="147"/>
      <c r="G455" s="147"/>
      <c r="H455" s="147"/>
      <c r="I455" s="147"/>
      <c r="J455" s="147"/>
      <c r="K455" s="148"/>
    </row>
    <row r="456" spans="2:11" s="1" customFormat="1" ht="18.75" customHeight="1" x14ac:dyDescent="0.25">
      <c r="B456" s="930" t="s">
        <v>709</v>
      </c>
      <c r="C456" s="931"/>
      <c r="D456" s="931"/>
      <c r="E456" s="931"/>
      <c r="F456" s="931"/>
      <c r="G456" s="931"/>
      <c r="H456" s="931"/>
      <c r="I456" s="931"/>
      <c r="J456" s="931"/>
      <c r="K456" s="932"/>
    </row>
    <row r="457" spans="2:11" s="1" customFormat="1" ht="18.75" x14ac:dyDescent="0.3">
      <c r="B457" s="911" t="s">
        <v>710</v>
      </c>
      <c r="C457" s="912"/>
      <c r="D457" s="912"/>
      <c r="E457" s="912"/>
      <c r="F457" s="912"/>
      <c r="G457" s="912"/>
      <c r="H457" s="912"/>
      <c r="I457" s="912"/>
      <c r="J457" s="912"/>
      <c r="K457" s="913"/>
    </row>
    <row r="458" spans="2:11" s="1" customFormat="1" x14ac:dyDescent="0.25">
      <c r="B458" s="145"/>
      <c r="C458" s="147"/>
      <c r="D458" s="147"/>
      <c r="E458" s="147"/>
      <c r="F458" s="147"/>
      <c r="G458" s="147"/>
      <c r="H458" s="147"/>
      <c r="I458" s="147"/>
      <c r="J458" s="147"/>
      <c r="K458" s="148"/>
    </row>
    <row r="459" spans="2:11" s="1" customFormat="1" ht="18.75" customHeight="1" x14ac:dyDescent="0.25">
      <c r="B459" s="930" t="s">
        <v>711</v>
      </c>
      <c r="C459" s="931"/>
      <c r="D459" s="931"/>
      <c r="E459" s="931"/>
      <c r="F459" s="931"/>
      <c r="G459" s="931"/>
      <c r="H459" s="931"/>
      <c r="I459" s="931"/>
      <c r="J459" s="931"/>
      <c r="K459" s="932"/>
    </row>
    <row r="460" spans="2:11" s="1" customFormat="1" x14ac:dyDescent="0.25">
      <c r="B460" s="145"/>
      <c r="C460" s="147"/>
      <c r="D460" s="147"/>
      <c r="E460" s="147"/>
      <c r="F460" s="147"/>
      <c r="G460" s="147"/>
      <c r="H460" s="147"/>
      <c r="I460" s="147"/>
      <c r="J460" s="147"/>
      <c r="K460" s="148"/>
    </row>
    <row r="461" spans="2:11" s="1" customFormat="1" ht="18.75" customHeight="1" x14ac:dyDescent="0.25">
      <c r="B461" s="930" t="s">
        <v>712</v>
      </c>
      <c r="C461" s="931"/>
      <c r="D461" s="931"/>
      <c r="E461" s="931"/>
      <c r="F461" s="931"/>
      <c r="G461" s="931"/>
      <c r="H461" s="931"/>
      <c r="I461" s="931"/>
      <c r="J461" s="931"/>
      <c r="K461" s="932"/>
    </row>
    <row r="462" spans="2:11" s="1" customFormat="1" x14ac:dyDescent="0.25">
      <c r="B462" s="145"/>
      <c r="C462" s="147"/>
      <c r="D462" s="147"/>
      <c r="E462" s="147"/>
      <c r="F462" s="147"/>
      <c r="G462" s="147"/>
      <c r="H462" s="147"/>
      <c r="I462" s="147"/>
      <c r="J462" s="147"/>
      <c r="K462" s="148"/>
    </row>
    <row r="463" spans="2:11" s="1" customFormat="1" ht="18.75" customHeight="1" x14ac:dyDescent="0.25">
      <c r="B463" s="930" t="s">
        <v>713</v>
      </c>
      <c r="C463" s="931"/>
      <c r="D463" s="931"/>
      <c r="E463" s="931"/>
      <c r="F463" s="931"/>
      <c r="G463" s="931"/>
      <c r="H463" s="931"/>
      <c r="I463" s="931"/>
      <c r="J463" s="931"/>
      <c r="K463" s="932"/>
    </row>
    <row r="464" spans="2:11" s="1" customFormat="1" ht="18.75" x14ac:dyDescent="0.3">
      <c r="B464" s="911" t="s">
        <v>714</v>
      </c>
      <c r="C464" s="912"/>
      <c r="D464" s="912"/>
      <c r="E464" s="912"/>
      <c r="F464" s="912"/>
      <c r="G464" s="912"/>
      <c r="H464" s="912"/>
      <c r="I464" s="912"/>
      <c r="J464" s="912"/>
      <c r="K464" s="913"/>
    </row>
    <row r="465" spans="2:11" s="1" customFormat="1" x14ac:dyDescent="0.25">
      <c r="B465" s="145"/>
      <c r="C465" s="147"/>
      <c r="D465" s="147"/>
      <c r="E465" s="147"/>
      <c r="F465" s="147"/>
      <c r="G465" s="147"/>
      <c r="H465" s="147"/>
      <c r="I465" s="147"/>
      <c r="J465" s="147"/>
      <c r="K465" s="148"/>
    </row>
    <row r="466" spans="2:11" s="1" customFormat="1" ht="18.75" customHeight="1" x14ac:dyDescent="0.25">
      <c r="B466" s="930" t="s">
        <v>715</v>
      </c>
      <c r="C466" s="931"/>
      <c r="D466" s="931"/>
      <c r="E466" s="931"/>
      <c r="F466" s="931"/>
      <c r="G466" s="931"/>
      <c r="H466" s="931"/>
      <c r="I466" s="931"/>
      <c r="J466" s="931"/>
      <c r="K466" s="932"/>
    </row>
    <row r="467" spans="2:11" s="1" customFormat="1" x14ac:dyDescent="0.25">
      <c r="B467" s="145"/>
      <c r="C467" s="147"/>
      <c r="D467" s="147"/>
      <c r="E467" s="147"/>
      <c r="F467" s="147"/>
      <c r="G467" s="147"/>
      <c r="H467" s="147"/>
      <c r="I467" s="147"/>
      <c r="J467" s="147"/>
      <c r="K467" s="148"/>
    </row>
    <row r="468" spans="2:11" s="1" customFormat="1" ht="18.75" customHeight="1" x14ac:dyDescent="0.25">
      <c r="B468" s="930" t="s">
        <v>716</v>
      </c>
      <c r="C468" s="931"/>
      <c r="D468" s="931"/>
      <c r="E468" s="931"/>
      <c r="F468" s="931"/>
      <c r="G468" s="931"/>
      <c r="H468" s="931"/>
      <c r="I468" s="931"/>
      <c r="J468" s="931"/>
      <c r="K468" s="932"/>
    </row>
    <row r="469" spans="2:11" s="1" customFormat="1" x14ac:dyDescent="0.25">
      <c r="B469" s="149"/>
      <c r="C469" s="150"/>
      <c r="D469" s="150"/>
      <c r="E469" s="150"/>
      <c r="F469" s="150"/>
      <c r="G469" s="150"/>
      <c r="H469" s="150"/>
      <c r="I469" s="150"/>
      <c r="J469" s="150"/>
      <c r="K469" s="151"/>
    </row>
    <row r="475" spans="2:11" s="1" customFormat="1" ht="24" customHeight="1" x14ac:dyDescent="0.25">
      <c r="B475" s="196" t="s">
        <v>381</v>
      </c>
      <c r="C475" s="197"/>
      <c r="D475" s="197"/>
      <c r="E475" s="197"/>
      <c r="F475" s="197"/>
      <c r="G475" s="197"/>
      <c r="H475" s="197"/>
      <c r="I475" s="197"/>
      <c r="J475" s="197"/>
      <c r="K475" s="198"/>
    </row>
    <row r="476" spans="2:11" s="140" customFormat="1" ht="24" customHeight="1" x14ac:dyDescent="0.35">
      <c r="B476" s="922" t="s">
        <v>361</v>
      </c>
      <c r="C476" s="923"/>
      <c r="D476" s="923"/>
      <c r="E476" s="923"/>
      <c r="F476" s="923"/>
      <c r="G476" s="923"/>
      <c r="H476" s="923"/>
      <c r="I476" s="923"/>
      <c r="J476" s="923"/>
      <c r="K476" s="924"/>
    </row>
    <row r="477" spans="2:11" s="1" customFormat="1" ht="9" customHeight="1" x14ac:dyDescent="0.25">
      <c r="B477" s="142"/>
      <c r="C477" s="143"/>
      <c r="D477" s="143"/>
      <c r="E477" s="143"/>
      <c r="F477" s="143"/>
      <c r="G477" s="143"/>
      <c r="H477" s="143"/>
      <c r="I477" s="143"/>
      <c r="J477" s="143"/>
      <c r="K477" s="144"/>
    </row>
    <row r="478" spans="2:11" s="1" customFormat="1" ht="43.5" customHeight="1" x14ac:dyDescent="0.25">
      <c r="B478" s="943" t="s">
        <v>717</v>
      </c>
      <c r="C478" s="944"/>
      <c r="D478" s="944"/>
      <c r="E478" s="944"/>
      <c r="F478" s="944"/>
      <c r="G478" s="944"/>
      <c r="H478" s="944"/>
      <c r="I478" s="944"/>
      <c r="J478" s="944"/>
      <c r="K478" s="945"/>
    </row>
    <row r="479" spans="2:11" s="1" customFormat="1" x14ac:dyDescent="0.25">
      <c r="B479" s="145"/>
      <c r="C479" s="147"/>
      <c r="D479" s="147"/>
      <c r="E479" s="147"/>
      <c r="F479" s="147"/>
      <c r="G479" s="147"/>
      <c r="H479" s="147"/>
      <c r="I479" s="147"/>
      <c r="J479" s="147"/>
      <c r="K479" s="148"/>
    </row>
    <row r="480" spans="2:11" s="1" customFormat="1" ht="18.75" customHeight="1" x14ac:dyDescent="0.3">
      <c r="B480" s="911" t="s">
        <v>718</v>
      </c>
      <c r="C480" s="914"/>
      <c r="D480" s="914"/>
      <c r="E480" s="914"/>
      <c r="F480" s="914"/>
      <c r="G480" s="914"/>
      <c r="H480" s="914"/>
      <c r="I480" s="914"/>
      <c r="J480" s="914"/>
      <c r="K480" s="915"/>
    </row>
    <row r="481" spans="2:11" s="1" customFormat="1" x14ac:dyDescent="0.25">
      <c r="B481" s="145"/>
      <c r="C481" s="147"/>
      <c r="D481" s="147"/>
      <c r="E481" s="147"/>
      <c r="F481" s="147"/>
      <c r="G481" s="147"/>
      <c r="H481" s="147"/>
      <c r="I481" s="147"/>
      <c r="J481" s="147"/>
      <c r="K481" s="148"/>
    </row>
    <row r="482" spans="2:11" s="1" customFormat="1" ht="18.75" customHeight="1" x14ac:dyDescent="0.25">
      <c r="B482" s="930" t="s">
        <v>719</v>
      </c>
      <c r="C482" s="931"/>
      <c r="D482" s="931"/>
      <c r="E482" s="931"/>
      <c r="F482" s="931"/>
      <c r="G482" s="931"/>
      <c r="H482" s="931"/>
      <c r="I482" s="931"/>
      <c r="J482" s="931"/>
      <c r="K482" s="932"/>
    </row>
    <row r="483" spans="2:11" s="1" customFormat="1" x14ac:dyDescent="0.25">
      <c r="B483" s="145"/>
      <c r="C483" s="147"/>
      <c r="D483" s="147"/>
      <c r="E483" s="147"/>
      <c r="F483" s="147"/>
      <c r="G483" s="147"/>
      <c r="H483" s="147"/>
      <c r="I483" s="147"/>
      <c r="J483" s="147"/>
      <c r="K483" s="148"/>
    </row>
    <row r="484" spans="2:11" s="1" customFormat="1" ht="18.75" x14ac:dyDescent="0.3">
      <c r="B484" s="911" t="s">
        <v>720</v>
      </c>
      <c r="C484" s="912"/>
      <c r="D484" s="912"/>
      <c r="E484" s="912"/>
      <c r="F484" s="912"/>
      <c r="G484" s="912"/>
      <c r="H484" s="912"/>
      <c r="I484" s="912"/>
      <c r="J484" s="912"/>
      <c r="K484" s="913"/>
    </row>
    <row r="485" spans="2:11" s="1" customFormat="1" ht="18.75" x14ac:dyDescent="0.3">
      <c r="B485" s="911" t="s">
        <v>721</v>
      </c>
      <c r="C485" s="912"/>
      <c r="D485" s="912"/>
      <c r="E485" s="912"/>
      <c r="F485" s="912"/>
      <c r="G485" s="912"/>
      <c r="H485" s="912"/>
      <c r="I485" s="912"/>
      <c r="J485" s="912"/>
      <c r="K485" s="913"/>
    </row>
    <row r="486" spans="2:11" s="1" customFormat="1" x14ac:dyDescent="0.25">
      <c r="B486" s="145"/>
      <c r="C486" s="147"/>
      <c r="D486" s="147"/>
      <c r="E486" s="147"/>
      <c r="F486" s="147"/>
      <c r="G486" s="147"/>
      <c r="H486" s="147"/>
      <c r="I486" s="147"/>
      <c r="J486" s="147"/>
      <c r="K486" s="148"/>
    </row>
    <row r="487" spans="2:11" s="1" customFormat="1" ht="18.75" x14ac:dyDescent="0.3">
      <c r="B487" s="911" t="s">
        <v>722</v>
      </c>
      <c r="C487" s="912"/>
      <c r="D487" s="912"/>
      <c r="E487" s="912"/>
      <c r="F487" s="912"/>
      <c r="G487" s="912"/>
      <c r="H487" s="912"/>
      <c r="I487" s="912"/>
      <c r="J487" s="912"/>
      <c r="K487" s="913"/>
    </row>
    <row r="488" spans="2:11" s="1" customFormat="1" x14ac:dyDescent="0.25">
      <c r="B488" s="145"/>
      <c r="C488" s="147"/>
      <c r="D488" s="147"/>
      <c r="E488" s="147"/>
      <c r="F488" s="147"/>
      <c r="G488" s="147"/>
      <c r="H488" s="147"/>
      <c r="I488" s="147"/>
      <c r="J488" s="147"/>
      <c r="K488" s="148"/>
    </row>
    <row r="489" spans="2:11" s="1" customFormat="1" ht="18.75" customHeight="1" x14ac:dyDescent="0.3">
      <c r="B489" s="911" t="s">
        <v>723</v>
      </c>
      <c r="C489" s="912"/>
      <c r="D489" s="912"/>
      <c r="E489" s="912"/>
      <c r="F489" s="912"/>
      <c r="G489" s="912"/>
      <c r="H489" s="912"/>
      <c r="I489" s="912"/>
      <c r="J489" s="912"/>
      <c r="K489" s="913"/>
    </row>
    <row r="490" spans="2:11" s="1" customFormat="1" x14ac:dyDescent="0.25">
      <c r="B490" s="145"/>
      <c r="C490" s="147"/>
      <c r="D490" s="147"/>
      <c r="E490" s="147"/>
      <c r="F490" s="147"/>
      <c r="G490" s="147"/>
      <c r="H490" s="147"/>
      <c r="I490" s="147"/>
      <c r="J490" s="147"/>
      <c r="K490" s="148"/>
    </row>
    <row r="491" spans="2:11" s="1" customFormat="1" ht="18.75" customHeight="1" x14ac:dyDescent="0.25">
      <c r="B491" s="930" t="s">
        <v>724</v>
      </c>
      <c r="C491" s="931"/>
      <c r="D491" s="931"/>
      <c r="E491" s="931"/>
      <c r="F491" s="931"/>
      <c r="G491" s="931"/>
      <c r="H491" s="931"/>
      <c r="I491" s="931"/>
      <c r="J491" s="931"/>
      <c r="K491" s="932"/>
    </row>
    <row r="492" spans="2:11" s="1" customFormat="1" x14ac:dyDescent="0.25">
      <c r="B492" s="145"/>
      <c r="C492" s="147"/>
      <c r="D492" s="147"/>
      <c r="E492" s="147"/>
      <c r="F492" s="147"/>
      <c r="G492" s="147"/>
      <c r="H492" s="147"/>
      <c r="I492" s="147"/>
      <c r="J492" s="147"/>
      <c r="K492" s="148"/>
    </row>
    <row r="493" spans="2:11" s="1" customFormat="1" ht="18.75" customHeight="1" x14ac:dyDescent="0.25">
      <c r="B493" s="919" t="s">
        <v>725</v>
      </c>
      <c r="C493" s="920"/>
      <c r="D493" s="920"/>
      <c r="E493" s="920"/>
      <c r="F493" s="920"/>
      <c r="G493" s="920"/>
      <c r="H493" s="920"/>
      <c r="I493" s="920"/>
      <c r="J493" s="920"/>
      <c r="K493" s="921"/>
    </row>
    <row r="494" spans="2:11" s="1" customFormat="1" x14ac:dyDescent="0.25">
      <c r="B494" s="145"/>
      <c r="C494" s="147"/>
      <c r="D494" s="147"/>
      <c r="E494" s="147"/>
      <c r="F494" s="147"/>
      <c r="G494" s="147"/>
      <c r="H494" s="147"/>
      <c r="I494" s="147"/>
      <c r="J494" s="147"/>
      <c r="K494" s="148"/>
    </row>
    <row r="495" spans="2:11" s="1" customFormat="1" ht="18.75" customHeight="1" x14ac:dyDescent="0.25">
      <c r="B495" s="930" t="s">
        <v>726</v>
      </c>
      <c r="C495" s="931"/>
      <c r="D495" s="931"/>
      <c r="E495" s="931"/>
      <c r="F495" s="931"/>
      <c r="G495" s="931"/>
      <c r="H495" s="931"/>
      <c r="I495" s="931"/>
      <c r="J495" s="931"/>
      <c r="K495" s="932"/>
    </row>
    <row r="496" spans="2:11" s="1" customFormat="1" x14ac:dyDescent="0.25">
      <c r="B496" s="145"/>
      <c r="C496" s="147"/>
      <c r="D496" s="147"/>
      <c r="E496" s="147"/>
      <c r="F496" s="147"/>
      <c r="G496" s="147"/>
      <c r="H496" s="147"/>
      <c r="I496" s="147"/>
      <c r="J496" s="147"/>
      <c r="K496" s="148"/>
    </row>
    <row r="497" spans="2:11" s="1" customFormat="1" ht="18.75" customHeight="1" x14ac:dyDescent="0.3">
      <c r="B497" s="911" t="s">
        <v>727</v>
      </c>
      <c r="C497" s="912"/>
      <c r="D497" s="912"/>
      <c r="E497" s="912"/>
      <c r="F497" s="912"/>
      <c r="G497" s="912"/>
      <c r="H497" s="912"/>
      <c r="I497" s="912"/>
      <c r="J497" s="912"/>
      <c r="K497" s="913"/>
    </row>
    <row r="498" spans="2:11" s="1" customFormat="1" x14ac:dyDescent="0.25">
      <c r="B498" s="145"/>
      <c r="C498" s="147"/>
      <c r="D498" s="147"/>
      <c r="E498" s="147"/>
      <c r="F498" s="147"/>
      <c r="G498" s="147"/>
      <c r="H498" s="147"/>
      <c r="I498" s="147"/>
      <c r="J498" s="147"/>
      <c r="K498" s="148"/>
    </row>
    <row r="499" spans="2:11" s="1" customFormat="1" ht="18.75" customHeight="1" x14ac:dyDescent="0.25">
      <c r="B499" s="930" t="s">
        <v>728</v>
      </c>
      <c r="C499" s="931"/>
      <c r="D499" s="931"/>
      <c r="E499" s="931"/>
      <c r="F499" s="931"/>
      <c r="G499" s="931"/>
      <c r="H499" s="931"/>
      <c r="I499" s="931"/>
      <c r="J499" s="931"/>
      <c r="K499" s="932"/>
    </row>
    <row r="500" spans="2:11" s="1" customFormat="1" x14ac:dyDescent="0.25">
      <c r="B500" s="145"/>
      <c r="C500" s="147"/>
      <c r="D500" s="147"/>
      <c r="E500" s="147"/>
      <c r="F500" s="147"/>
      <c r="G500" s="147"/>
      <c r="H500" s="147"/>
      <c r="I500" s="147"/>
      <c r="J500" s="147"/>
      <c r="K500" s="148"/>
    </row>
    <row r="501" spans="2:11" s="1" customFormat="1" ht="18.75" customHeight="1" x14ac:dyDescent="0.25">
      <c r="B501" s="930" t="s">
        <v>729</v>
      </c>
      <c r="C501" s="931"/>
      <c r="D501" s="931"/>
      <c r="E501" s="931"/>
      <c r="F501" s="931"/>
      <c r="G501" s="931"/>
      <c r="H501" s="931"/>
      <c r="I501" s="931"/>
      <c r="J501" s="931"/>
      <c r="K501" s="932"/>
    </row>
    <row r="502" spans="2:11" s="1" customFormat="1" x14ac:dyDescent="0.25">
      <c r="B502" s="145"/>
      <c r="C502" s="147"/>
      <c r="D502" s="147"/>
      <c r="E502" s="147"/>
      <c r="F502" s="147"/>
      <c r="G502" s="147"/>
      <c r="H502" s="147"/>
      <c r="I502" s="147"/>
      <c r="J502" s="147"/>
      <c r="K502" s="148"/>
    </row>
    <row r="503" spans="2:11" s="1" customFormat="1" ht="18.75" customHeight="1" x14ac:dyDescent="0.25">
      <c r="B503" s="930" t="s">
        <v>730</v>
      </c>
      <c r="C503" s="931"/>
      <c r="D503" s="931"/>
      <c r="E503" s="931"/>
      <c r="F503" s="931"/>
      <c r="G503" s="931"/>
      <c r="H503" s="931"/>
      <c r="I503" s="931"/>
      <c r="J503" s="931"/>
      <c r="K503" s="932"/>
    </row>
    <row r="504" spans="2:11" s="1" customFormat="1" x14ac:dyDescent="0.25">
      <c r="B504" s="145"/>
      <c r="C504" s="147"/>
      <c r="D504" s="147"/>
      <c r="E504" s="147"/>
      <c r="F504" s="147"/>
      <c r="G504" s="147"/>
      <c r="H504" s="147"/>
      <c r="I504" s="147"/>
      <c r="J504" s="147"/>
      <c r="K504" s="148"/>
    </row>
    <row r="505" spans="2:11" s="1" customFormat="1" ht="18.75" customHeight="1" x14ac:dyDescent="0.25">
      <c r="B505" s="930" t="s">
        <v>731</v>
      </c>
      <c r="C505" s="931"/>
      <c r="D505" s="931"/>
      <c r="E505" s="931"/>
      <c r="F505" s="931"/>
      <c r="G505" s="931"/>
      <c r="H505" s="931"/>
      <c r="I505" s="931"/>
      <c r="J505" s="931"/>
      <c r="K505" s="932"/>
    </row>
    <row r="506" spans="2:11" s="1" customFormat="1" x14ac:dyDescent="0.25">
      <c r="B506" s="145"/>
      <c r="C506" s="147"/>
      <c r="D506" s="147"/>
      <c r="E506" s="147"/>
      <c r="F506" s="147"/>
      <c r="G506" s="147"/>
      <c r="H506" s="147"/>
      <c r="I506" s="147"/>
      <c r="J506" s="147"/>
      <c r="K506" s="148"/>
    </row>
    <row r="507" spans="2:11" s="1" customFormat="1" ht="18.75" customHeight="1" x14ac:dyDescent="0.25">
      <c r="B507" s="930" t="s">
        <v>732</v>
      </c>
      <c r="C507" s="931"/>
      <c r="D507" s="931"/>
      <c r="E507" s="931"/>
      <c r="F507" s="931"/>
      <c r="G507" s="931"/>
      <c r="H507" s="931"/>
      <c r="I507" s="931"/>
      <c r="J507" s="931"/>
      <c r="K507" s="932"/>
    </row>
    <row r="508" spans="2:11" s="1" customFormat="1" ht="18.75" x14ac:dyDescent="0.3">
      <c r="B508" s="911" t="s">
        <v>733</v>
      </c>
      <c r="C508" s="912"/>
      <c r="D508" s="912"/>
      <c r="E508" s="912"/>
      <c r="F508" s="912"/>
      <c r="G508" s="912"/>
      <c r="H508" s="912"/>
      <c r="I508" s="912"/>
      <c r="J508" s="912"/>
      <c r="K508" s="913"/>
    </row>
    <row r="509" spans="2:11" s="1" customFormat="1" x14ac:dyDescent="0.25">
      <c r="B509" s="145"/>
      <c r="C509" s="147"/>
      <c r="D509" s="147"/>
      <c r="E509" s="147"/>
      <c r="F509" s="147"/>
      <c r="G509" s="147"/>
      <c r="H509" s="147"/>
      <c r="I509" s="147"/>
      <c r="J509" s="147"/>
      <c r="K509" s="148"/>
    </row>
    <row r="510" spans="2:11" s="1" customFormat="1" ht="18.75" customHeight="1" x14ac:dyDescent="0.25">
      <c r="B510" s="930" t="s">
        <v>734</v>
      </c>
      <c r="C510" s="931"/>
      <c r="D510" s="931"/>
      <c r="E510" s="931"/>
      <c r="F510" s="931"/>
      <c r="G510" s="931"/>
      <c r="H510" s="931"/>
      <c r="I510" s="931"/>
      <c r="J510" s="931"/>
      <c r="K510" s="932"/>
    </row>
    <row r="511" spans="2:11" s="1" customFormat="1" ht="18.75" x14ac:dyDescent="0.3">
      <c r="B511" s="911" t="s">
        <v>735</v>
      </c>
      <c r="C511" s="912"/>
      <c r="D511" s="912"/>
      <c r="E511" s="912"/>
      <c r="F511" s="912"/>
      <c r="G511" s="912"/>
      <c r="H511" s="912"/>
      <c r="I511" s="912"/>
      <c r="J511" s="912"/>
      <c r="K511" s="913"/>
    </row>
    <row r="512" spans="2:11" s="1" customFormat="1" x14ac:dyDescent="0.25">
      <c r="B512" s="145"/>
      <c r="C512" s="147"/>
      <c r="D512" s="147"/>
      <c r="E512" s="147"/>
      <c r="F512" s="147"/>
      <c r="G512" s="147"/>
      <c r="H512" s="147"/>
      <c r="I512" s="147"/>
      <c r="J512" s="147"/>
      <c r="K512" s="148"/>
    </row>
    <row r="513" spans="2:11" s="1" customFormat="1" ht="18.75" customHeight="1" x14ac:dyDescent="0.25">
      <c r="B513" s="930" t="s">
        <v>736</v>
      </c>
      <c r="C513" s="931"/>
      <c r="D513" s="931"/>
      <c r="E513" s="931"/>
      <c r="F513" s="931"/>
      <c r="G513" s="931"/>
      <c r="H513" s="931"/>
      <c r="I513" s="931"/>
      <c r="J513" s="931"/>
      <c r="K513" s="932"/>
    </row>
    <row r="514" spans="2:11" s="1" customFormat="1" ht="18.75" x14ac:dyDescent="0.3">
      <c r="B514" s="911" t="s">
        <v>737</v>
      </c>
      <c r="C514" s="912"/>
      <c r="D514" s="912"/>
      <c r="E514" s="912"/>
      <c r="F514" s="912"/>
      <c r="G514" s="912"/>
      <c r="H514" s="912"/>
      <c r="I514" s="912"/>
      <c r="J514" s="912"/>
      <c r="K514" s="913"/>
    </row>
    <row r="515" spans="2:11" s="1" customFormat="1" x14ac:dyDescent="0.25">
      <c r="B515" s="145"/>
      <c r="C515" s="147"/>
      <c r="D515" s="147"/>
      <c r="E515" s="147"/>
      <c r="F515" s="147"/>
      <c r="G515" s="147"/>
      <c r="H515" s="147"/>
      <c r="I515" s="147"/>
      <c r="J515" s="147"/>
      <c r="K515" s="148"/>
    </row>
    <row r="516" spans="2:11" s="1" customFormat="1" ht="18.75" customHeight="1" x14ac:dyDescent="0.25">
      <c r="B516" s="930" t="s">
        <v>738</v>
      </c>
      <c r="C516" s="931"/>
      <c r="D516" s="931"/>
      <c r="E516" s="931"/>
      <c r="F516" s="931"/>
      <c r="G516" s="931"/>
      <c r="H516" s="931"/>
      <c r="I516" s="931"/>
      <c r="J516" s="931"/>
      <c r="K516" s="932"/>
    </row>
    <row r="517" spans="2:11" s="1" customFormat="1" x14ac:dyDescent="0.25">
      <c r="B517" s="145"/>
      <c r="C517" s="147"/>
      <c r="D517" s="147"/>
      <c r="E517" s="147"/>
      <c r="F517" s="147"/>
      <c r="G517" s="147"/>
      <c r="H517" s="147"/>
      <c r="I517" s="147"/>
      <c r="J517" s="147"/>
      <c r="K517" s="148"/>
    </row>
    <row r="518" spans="2:11" s="1" customFormat="1" ht="18.75" customHeight="1" x14ac:dyDescent="0.25">
      <c r="B518" s="930" t="s">
        <v>739</v>
      </c>
      <c r="C518" s="931"/>
      <c r="D518" s="931"/>
      <c r="E518" s="931"/>
      <c r="F518" s="931"/>
      <c r="G518" s="931"/>
      <c r="H518" s="931"/>
      <c r="I518" s="931"/>
      <c r="J518" s="931"/>
      <c r="K518" s="932"/>
    </row>
    <row r="519" spans="2:11" s="1" customFormat="1" x14ac:dyDescent="0.25">
      <c r="B519" s="145"/>
      <c r="C519" s="147"/>
      <c r="D519" s="147"/>
      <c r="E519" s="147"/>
      <c r="F519" s="147"/>
      <c r="G519" s="147"/>
      <c r="H519" s="147"/>
      <c r="I519" s="147"/>
      <c r="J519" s="147"/>
      <c r="K519" s="148"/>
    </row>
    <row r="520" spans="2:11" s="1" customFormat="1" ht="18.75" customHeight="1" x14ac:dyDescent="0.25">
      <c r="B520" s="930" t="s">
        <v>740</v>
      </c>
      <c r="C520" s="931"/>
      <c r="D520" s="931"/>
      <c r="E520" s="931"/>
      <c r="F520" s="931"/>
      <c r="G520" s="931"/>
      <c r="H520" s="931"/>
      <c r="I520" s="931"/>
      <c r="J520" s="931"/>
      <c r="K520" s="932"/>
    </row>
    <row r="521" spans="2:11" s="1" customFormat="1" x14ac:dyDescent="0.25">
      <c r="B521" s="145"/>
      <c r="C521" s="147"/>
      <c r="D521" s="147"/>
      <c r="E521" s="147"/>
      <c r="F521" s="147"/>
      <c r="G521" s="147"/>
      <c r="H521" s="147"/>
      <c r="I521" s="147"/>
      <c r="J521" s="147"/>
      <c r="K521" s="148"/>
    </row>
    <row r="522" spans="2:11" s="1" customFormat="1" ht="18.75" customHeight="1" x14ac:dyDescent="0.25">
      <c r="B522" s="930" t="s">
        <v>741</v>
      </c>
      <c r="C522" s="931"/>
      <c r="D522" s="931"/>
      <c r="E522" s="931"/>
      <c r="F522" s="931"/>
      <c r="G522" s="931"/>
      <c r="H522" s="931"/>
      <c r="I522" s="931"/>
      <c r="J522" s="931"/>
      <c r="K522" s="932"/>
    </row>
    <row r="523" spans="2:11" s="1" customFormat="1" x14ac:dyDescent="0.25">
      <c r="B523" s="145"/>
      <c r="C523" s="147"/>
      <c r="D523" s="147"/>
      <c r="E523" s="147"/>
      <c r="F523" s="147"/>
      <c r="G523" s="147"/>
      <c r="H523" s="147"/>
      <c r="I523" s="147"/>
      <c r="J523" s="147"/>
      <c r="K523" s="148"/>
    </row>
    <row r="524" spans="2:11" s="1" customFormat="1" ht="18.75" customHeight="1" x14ac:dyDescent="0.25">
      <c r="B524" s="930" t="s">
        <v>742</v>
      </c>
      <c r="C524" s="931"/>
      <c r="D524" s="931"/>
      <c r="E524" s="931"/>
      <c r="F524" s="931"/>
      <c r="G524" s="931"/>
      <c r="H524" s="931"/>
      <c r="I524" s="931"/>
      <c r="J524" s="931"/>
      <c r="K524" s="932"/>
    </row>
    <row r="525" spans="2:11" s="1" customFormat="1" x14ac:dyDescent="0.25">
      <c r="B525" s="145"/>
      <c r="C525" s="147"/>
      <c r="D525" s="147"/>
      <c r="E525" s="147"/>
      <c r="F525" s="147"/>
      <c r="G525" s="147"/>
      <c r="H525" s="147"/>
      <c r="I525" s="147"/>
      <c r="J525" s="147"/>
      <c r="K525" s="148"/>
    </row>
    <row r="526" spans="2:11" s="1" customFormat="1" ht="18.75" customHeight="1" x14ac:dyDescent="0.25">
      <c r="B526" s="930" t="s">
        <v>743</v>
      </c>
      <c r="C526" s="931"/>
      <c r="D526" s="931"/>
      <c r="E526" s="931"/>
      <c r="F526" s="931"/>
      <c r="G526" s="931"/>
      <c r="H526" s="931"/>
      <c r="I526" s="931"/>
      <c r="J526" s="931"/>
      <c r="K526" s="932"/>
    </row>
    <row r="527" spans="2:11" s="1" customFormat="1" x14ac:dyDescent="0.25">
      <c r="B527" s="145"/>
      <c r="C527" s="147"/>
      <c r="D527" s="147"/>
      <c r="E527" s="147"/>
      <c r="F527" s="147"/>
      <c r="G527" s="147"/>
      <c r="H527" s="147"/>
      <c r="I527" s="147"/>
      <c r="J527" s="147"/>
      <c r="K527" s="148"/>
    </row>
    <row r="528" spans="2:11" s="1" customFormat="1" ht="18.75" customHeight="1" x14ac:dyDescent="0.25">
      <c r="B528" s="930" t="s">
        <v>744</v>
      </c>
      <c r="C528" s="931"/>
      <c r="D528" s="931"/>
      <c r="E528" s="931"/>
      <c r="F528" s="931"/>
      <c r="G528" s="931"/>
      <c r="H528" s="931"/>
      <c r="I528" s="931"/>
      <c r="J528" s="931"/>
      <c r="K528" s="932"/>
    </row>
    <row r="529" spans="2:11" s="1" customFormat="1" ht="18.75" x14ac:dyDescent="0.3">
      <c r="B529" s="911" t="s">
        <v>745</v>
      </c>
      <c r="C529" s="912"/>
      <c r="D529" s="912"/>
      <c r="E529" s="912"/>
      <c r="F529" s="912"/>
      <c r="G529" s="912"/>
      <c r="H529" s="912"/>
      <c r="I529" s="912"/>
      <c r="J529" s="912"/>
      <c r="K529" s="913"/>
    </row>
    <row r="530" spans="2:11" s="1" customFormat="1" x14ac:dyDescent="0.25">
      <c r="B530" s="145"/>
      <c r="C530" s="147"/>
      <c r="D530" s="147"/>
      <c r="E530" s="147"/>
      <c r="F530" s="147"/>
      <c r="G530" s="147"/>
      <c r="H530" s="147"/>
      <c r="I530" s="147"/>
      <c r="J530" s="147"/>
      <c r="K530" s="148"/>
    </row>
    <row r="531" spans="2:11" s="1" customFormat="1" ht="18.75" customHeight="1" x14ac:dyDescent="0.25">
      <c r="B531" s="930" t="s">
        <v>746</v>
      </c>
      <c r="C531" s="931"/>
      <c r="D531" s="931"/>
      <c r="E531" s="931"/>
      <c r="F531" s="931"/>
      <c r="G531" s="931"/>
      <c r="H531" s="931"/>
      <c r="I531" s="931"/>
      <c r="J531" s="931"/>
      <c r="K531" s="932"/>
    </row>
    <row r="532" spans="2:11" s="1" customFormat="1" ht="18.75" x14ac:dyDescent="0.3">
      <c r="B532" s="911" t="s">
        <v>747</v>
      </c>
      <c r="C532" s="912"/>
      <c r="D532" s="912"/>
      <c r="E532" s="912"/>
      <c r="F532" s="912"/>
      <c r="G532" s="912"/>
      <c r="H532" s="912"/>
      <c r="I532" s="912"/>
      <c r="J532" s="912"/>
      <c r="K532" s="913"/>
    </row>
    <row r="533" spans="2:11" s="1" customFormat="1" x14ac:dyDescent="0.25">
      <c r="B533" s="145"/>
      <c r="C533" s="147"/>
      <c r="D533" s="147"/>
      <c r="E533" s="147"/>
      <c r="F533" s="147"/>
      <c r="G533" s="147"/>
      <c r="H533" s="147"/>
      <c r="I533" s="147"/>
      <c r="J533" s="147"/>
      <c r="K533" s="148"/>
    </row>
    <row r="534" spans="2:11" s="1" customFormat="1" ht="18.75" customHeight="1" x14ac:dyDescent="0.25">
      <c r="B534" s="930" t="s">
        <v>748</v>
      </c>
      <c r="C534" s="931"/>
      <c r="D534" s="931"/>
      <c r="E534" s="931"/>
      <c r="F534" s="931"/>
      <c r="G534" s="931"/>
      <c r="H534" s="931"/>
      <c r="I534" s="931"/>
      <c r="J534" s="931"/>
      <c r="K534" s="932"/>
    </row>
    <row r="535" spans="2:11" s="1" customFormat="1" x14ac:dyDescent="0.25">
      <c r="B535" s="145"/>
      <c r="C535" s="147"/>
      <c r="D535" s="147"/>
      <c r="E535" s="147"/>
      <c r="F535" s="147"/>
      <c r="G535" s="147"/>
      <c r="H535" s="147"/>
      <c r="I535" s="147"/>
      <c r="J535" s="147"/>
      <c r="K535" s="148"/>
    </row>
    <row r="536" spans="2:11" s="1" customFormat="1" ht="18.75" customHeight="1" x14ac:dyDescent="0.25">
      <c r="B536" s="930" t="s">
        <v>749</v>
      </c>
      <c r="C536" s="931"/>
      <c r="D536" s="931"/>
      <c r="E536" s="931"/>
      <c r="F536" s="931"/>
      <c r="G536" s="931"/>
      <c r="H536" s="931"/>
      <c r="I536" s="931"/>
      <c r="J536" s="931"/>
      <c r="K536" s="932"/>
    </row>
    <row r="537" spans="2:11" s="1" customFormat="1" x14ac:dyDescent="0.25">
      <c r="B537" s="145"/>
      <c r="C537" s="147"/>
      <c r="D537" s="147"/>
      <c r="E537" s="147"/>
      <c r="F537" s="147"/>
      <c r="G537" s="147"/>
      <c r="H537" s="147"/>
      <c r="I537" s="147"/>
      <c r="J537" s="147"/>
      <c r="K537" s="148"/>
    </row>
    <row r="538" spans="2:11" s="1" customFormat="1" ht="18.75" customHeight="1" x14ac:dyDescent="0.25">
      <c r="B538" s="930" t="s">
        <v>750</v>
      </c>
      <c r="C538" s="931"/>
      <c r="D538" s="931"/>
      <c r="E538" s="931"/>
      <c r="F538" s="931"/>
      <c r="G538" s="931"/>
      <c r="H538" s="931"/>
      <c r="I538" s="931"/>
      <c r="J538" s="931"/>
      <c r="K538" s="932"/>
    </row>
    <row r="539" spans="2:11" s="1" customFormat="1" x14ac:dyDescent="0.25">
      <c r="B539" s="145"/>
      <c r="C539" s="147"/>
      <c r="D539" s="147"/>
      <c r="E539" s="147"/>
      <c r="F539" s="147"/>
      <c r="G539" s="147"/>
      <c r="H539" s="147"/>
      <c r="I539" s="147"/>
      <c r="J539" s="147"/>
      <c r="K539" s="148"/>
    </row>
    <row r="540" spans="2:11" s="1" customFormat="1" ht="18.75" customHeight="1" x14ac:dyDescent="0.25">
      <c r="B540" s="930" t="s">
        <v>751</v>
      </c>
      <c r="C540" s="931"/>
      <c r="D540" s="931"/>
      <c r="E540" s="931"/>
      <c r="F540" s="931"/>
      <c r="G540" s="931"/>
      <c r="H540" s="931"/>
      <c r="I540" s="931"/>
      <c r="J540" s="931"/>
      <c r="K540" s="932"/>
    </row>
    <row r="541" spans="2:11" s="1" customFormat="1" x14ac:dyDescent="0.25">
      <c r="B541" s="145"/>
      <c r="C541" s="147"/>
      <c r="D541" s="147"/>
      <c r="E541" s="147"/>
      <c r="F541" s="147"/>
      <c r="G541" s="147"/>
      <c r="H541" s="147"/>
      <c r="I541" s="147"/>
      <c r="J541" s="147"/>
      <c r="K541" s="148"/>
    </row>
    <row r="542" spans="2:11" s="1" customFormat="1" ht="18.75" customHeight="1" x14ac:dyDescent="0.25">
      <c r="B542" s="930" t="s">
        <v>752</v>
      </c>
      <c r="C542" s="931"/>
      <c r="D542" s="931"/>
      <c r="E542" s="931"/>
      <c r="F542" s="931"/>
      <c r="G542" s="931"/>
      <c r="H542" s="931"/>
      <c r="I542" s="931"/>
      <c r="J542" s="931"/>
      <c r="K542" s="932"/>
    </row>
    <row r="543" spans="2:11" s="1" customFormat="1" x14ac:dyDescent="0.25">
      <c r="B543" s="145"/>
      <c r="C543" s="147"/>
      <c r="D543" s="147"/>
      <c r="E543" s="147"/>
      <c r="F543" s="147"/>
      <c r="G543" s="147"/>
      <c r="H543" s="147"/>
      <c r="I543" s="147"/>
      <c r="J543" s="147"/>
      <c r="K543" s="148"/>
    </row>
    <row r="544" spans="2:11" s="1" customFormat="1" ht="18.75" customHeight="1" x14ac:dyDescent="0.25">
      <c r="B544" s="930" t="s">
        <v>753</v>
      </c>
      <c r="C544" s="931"/>
      <c r="D544" s="931"/>
      <c r="E544" s="931"/>
      <c r="F544" s="931"/>
      <c r="G544" s="931"/>
      <c r="H544" s="931"/>
      <c r="I544" s="931"/>
      <c r="J544" s="931"/>
      <c r="K544" s="932"/>
    </row>
    <row r="545" spans="2:11" s="1" customFormat="1" x14ac:dyDescent="0.25">
      <c r="B545" s="145"/>
      <c r="C545" s="147"/>
      <c r="D545" s="147"/>
      <c r="E545" s="147"/>
      <c r="F545" s="147"/>
      <c r="G545" s="147"/>
      <c r="H545" s="147"/>
      <c r="I545" s="147"/>
      <c r="J545" s="147"/>
      <c r="K545" s="148"/>
    </row>
    <row r="546" spans="2:11" s="1" customFormat="1" ht="18.75" customHeight="1" x14ac:dyDescent="0.25">
      <c r="B546" s="930" t="s">
        <v>754</v>
      </c>
      <c r="C546" s="931"/>
      <c r="D546" s="931"/>
      <c r="E546" s="931"/>
      <c r="F546" s="931"/>
      <c r="G546" s="931"/>
      <c r="H546" s="931"/>
      <c r="I546" s="931"/>
      <c r="J546" s="931"/>
      <c r="K546" s="932"/>
    </row>
    <row r="547" spans="2:11" s="1" customFormat="1" x14ac:dyDescent="0.25">
      <c r="B547" s="145"/>
      <c r="C547" s="147"/>
      <c r="D547" s="147"/>
      <c r="E547" s="147"/>
      <c r="F547" s="147"/>
      <c r="G547" s="147"/>
      <c r="H547" s="147"/>
      <c r="I547" s="147"/>
      <c r="J547" s="147"/>
      <c r="K547" s="148"/>
    </row>
    <row r="548" spans="2:11" s="1" customFormat="1" ht="18.75" customHeight="1" x14ac:dyDescent="0.25">
      <c r="B548" s="930" t="s">
        <v>755</v>
      </c>
      <c r="C548" s="931"/>
      <c r="D548" s="931"/>
      <c r="E548" s="931"/>
      <c r="F548" s="931"/>
      <c r="G548" s="931"/>
      <c r="H548" s="931"/>
      <c r="I548" s="931"/>
      <c r="J548" s="931"/>
      <c r="K548" s="932"/>
    </row>
    <row r="549" spans="2:11" s="1" customFormat="1" x14ac:dyDescent="0.25">
      <c r="B549" s="145"/>
      <c r="C549" s="147"/>
      <c r="D549" s="147"/>
      <c r="E549" s="147"/>
      <c r="F549" s="147"/>
      <c r="G549" s="147"/>
      <c r="H549" s="147"/>
      <c r="I549" s="147"/>
      <c r="J549" s="147"/>
      <c r="K549" s="148"/>
    </row>
    <row r="550" spans="2:11" s="1" customFormat="1" ht="18.75" customHeight="1" x14ac:dyDescent="0.25">
      <c r="B550" s="930" t="s">
        <v>756</v>
      </c>
      <c r="C550" s="931"/>
      <c r="D550" s="931"/>
      <c r="E550" s="931"/>
      <c r="F550" s="931"/>
      <c r="G550" s="931"/>
      <c r="H550" s="931"/>
      <c r="I550" s="931"/>
      <c r="J550" s="931"/>
      <c r="K550" s="932"/>
    </row>
    <row r="551" spans="2:11" s="1" customFormat="1" x14ac:dyDescent="0.25">
      <c r="B551" s="145"/>
      <c r="C551" s="147"/>
      <c r="D551" s="147"/>
      <c r="E551" s="147"/>
      <c r="F551" s="147"/>
      <c r="G551" s="147"/>
      <c r="H551" s="147"/>
      <c r="I551" s="147"/>
      <c r="J551" s="147"/>
      <c r="K551" s="148"/>
    </row>
    <row r="552" spans="2:11" s="1" customFormat="1" ht="18.75" customHeight="1" x14ac:dyDescent="0.25">
      <c r="B552" s="930" t="s">
        <v>757</v>
      </c>
      <c r="C552" s="931"/>
      <c r="D552" s="931"/>
      <c r="E552" s="931"/>
      <c r="F552" s="931"/>
      <c r="G552" s="931"/>
      <c r="H552" s="931"/>
      <c r="I552" s="931"/>
      <c r="J552" s="931"/>
      <c r="K552" s="932"/>
    </row>
    <row r="553" spans="2:11" s="1" customFormat="1" ht="18.75" x14ac:dyDescent="0.3">
      <c r="B553" s="911" t="s">
        <v>758</v>
      </c>
      <c r="C553" s="912"/>
      <c r="D553" s="912"/>
      <c r="E553" s="912"/>
      <c r="F553" s="912"/>
      <c r="G553" s="912"/>
      <c r="H553" s="912"/>
      <c r="I553" s="912"/>
      <c r="J553" s="912"/>
      <c r="K553" s="913"/>
    </row>
    <row r="554" spans="2:11" s="1" customFormat="1" ht="18.75" x14ac:dyDescent="0.3">
      <c r="B554" s="911" t="s">
        <v>759</v>
      </c>
      <c r="C554" s="912"/>
      <c r="D554" s="912"/>
      <c r="E554" s="912"/>
      <c r="F554" s="912"/>
      <c r="G554" s="912"/>
      <c r="H554" s="912"/>
      <c r="I554" s="912"/>
      <c r="J554" s="912"/>
      <c r="K554" s="913"/>
    </row>
    <row r="555" spans="2:11" s="1" customFormat="1" x14ac:dyDescent="0.25">
      <c r="B555" s="145"/>
      <c r="C555" s="147"/>
      <c r="D555" s="147"/>
      <c r="E555" s="147"/>
      <c r="F555" s="147"/>
      <c r="G555" s="147"/>
      <c r="H555" s="147"/>
      <c r="I555" s="147"/>
      <c r="J555" s="147"/>
      <c r="K555" s="148"/>
    </row>
    <row r="556" spans="2:11" s="1" customFormat="1" ht="18.75" customHeight="1" x14ac:dyDescent="0.25">
      <c r="B556" s="930" t="s">
        <v>760</v>
      </c>
      <c r="C556" s="931"/>
      <c r="D556" s="931"/>
      <c r="E556" s="931"/>
      <c r="F556" s="931"/>
      <c r="G556" s="931"/>
      <c r="H556" s="931"/>
      <c r="I556" s="931"/>
      <c r="J556" s="931"/>
      <c r="K556" s="932"/>
    </row>
    <row r="557" spans="2:11" s="1" customFormat="1" x14ac:dyDescent="0.25">
      <c r="B557" s="145"/>
      <c r="C557" s="147"/>
      <c r="D557" s="147"/>
      <c r="E557" s="147"/>
      <c r="F557" s="147"/>
      <c r="G557" s="147"/>
      <c r="H557" s="147"/>
      <c r="I557" s="147"/>
      <c r="J557" s="147"/>
      <c r="K557" s="148"/>
    </row>
    <row r="558" spans="2:11" s="1" customFormat="1" ht="18.75" customHeight="1" x14ac:dyDescent="0.25">
      <c r="B558" s="930" t="s">
        <v>761</v>
      </c>
      <c r="C558" s="931"/>
      <c r="D558" s="931"/>
      <c r="E558" s="931"/>
      <c r="F558" s="931"/>
      <c r="G558" s="931"/>
      <c r="H558" s="931"/>
      <c r="I558" s="931"/>
      <c r="J558" s="931"/>
      <c r="K558" s="932"/>
    </row>
    <row r="559" spans="2:11" s="1" customFormat="1" x14ac:dyDescent="0.25">
      <c r="B559" s="145"/>
      <c r="C559" s="147"/>
      <c r="D559" s="147"/>
      <c r="E559" s="147"/>
      <c r="F559" s="147"/>
      <c r="G559" s="147"/>
      <c r="H559" s="147"/>
      <c r="I559" s="147"/>
      <c r="J559" s="147"/>
      <c r="K559" s="148"/>
    </row>
    <row r="560" spans="2:11" s="1" customFormat="1" ht="18.75" customHeight="1" x14ac:dyDescent="0.25">
      <c r="B560" s="930" t="s">
        <v>762</v>
      </c>
      <c r="C560" s="931"/>
      <c r="D560" s="931"/>
      <c r="E560" s="931"/>
      <c r="F560" s="931"/>
      <c r="G560" s="931"/>
      <c r="H560" s="931"/>
      <c r="I560" s="931"/>
      <c r="J560" s="931"/>
      <c r="K560" s="932"/>
    </row>
    <row r="561" spans="2:11" s="1" customFormat="1" x14ac:dyDescent="0.25">
      <c r="B561" s="145"/>
      <c r="C561" s="147"/>
      <c r="D561" s="147"/>
      <c r="E561" s="147"/>
      <c r="F561" s="147"/>
      <c r="G561" s="147"/>
      <c r="H561" s="147"/>
      <c r="I561" s="147"/>
      <c r="J561" s="147"/>
      <c r="K561" s="148"/>
    </row>
    <row r="562" spans="2:11" s="1" customFormat="1" ht="18.75" customHeight="1" x14ac:dyDescent="0.25">
      <c r="B562" s="930" t="s">
        <v>763</v>
      </c>
      <c r="C562" s="931"/>
      <c r="D562" s="931"/>
      <c r="E562" s="931"/>
      <c r="F562" s="931"/>
      <c r="G562" s="931"/>
      <c r="H562" s="931"/>
      <c r="I562" s="931"/>
      <c r="J562" s="931"/>
      <c r="K562" s="932"/>
    </row>
    <row r="563" spans="2:11" s="1" customFormat="1" x14ac:dyDescent="0.25">
      <c r="B563" s="145"/>
      <c r="C563" s="147"/>
      <c r="D563" s="147"/>
      <c r="E563" s="147"/>
      <c r="F563" s="147"/>
      <c r="G563" s="147"/>
      <c r="H563" s="147"/>
      <c r="I563" s="147"/>
      <c r="J563" s="147"/>
      <c r="K563" s="148"/>
    </row>
    <row r="564" spans="2:11" s="1" customFormat="1" ht="18.75" customHeight="1" x14ac:dyDescent="0.25">
      <c r="B564" s="930" t="s">
        <v>764</v>
      </c>
      <c r="C564" s="931"/>
      <c r="D564" s="931"/>
      <c r="E564" s="931"/>
      <c r="F564" s="931"/>
      <c r="G564" s="931"/>
      <c r="H564" s="931"/>
      <c r="I564" s="931"/>
      <c r="J564" s="931"/>
      <c r="K564" s="932"/>
    </row>
    <row r="565" spans="2:11" s="1" customFormat="1" x14ac:dyDescent="0.25">
      <c r="B565" s="145"/>
      <c r="C565" s="147"/>
      <c r="D565" s="147"/>
      <c r="E565" s="147"/>
      <c r="F565" s="147"/>
      <c r="G565" s="147"/>
      <c r="H565" s="147"/>
      <c r="I565" s="147"/>
      <c r="J565" s="147"/>
      <c r="K565" s="148"/>
    </row>
    <row r="566" spans="2:11" s="1" customFormat="1" ht="18.75" customHeight="1" x14ac:dyDescent="0.25">
      <c r="B566" s="930" t="s">
        <v>765</v>
      </c>
      <c r="C566" s="931"/>
      <c r="D566" s="931"/>
      <c r="E566" s="931"/>
      <c r="F566" s="931"/>
      <c r="G566" s="931"/>
      <c r="H566" s="931"/>
      <c r="I566" s="931"/>
      <c r="J566" s="931"/>
      <c r="K566" s="932"/>
    </row>
    <row r="567" spans="2:11" s="1" customFormat="1" x14ac:dyDescent="0.25">
      <c r="B567" s="145"/>
      <c r="C567" s="147"/>
      <c r="D567" s="147"/>
      <c r="E567" s="147"/>
      <c r="F567" s="147"/>
      <c r="G567" s="147"/>
      <c r="H567" s="147"/>
      <c r="I567" s="147"/>
      <c r="J567" s="147"/>
      <c r="K567" s="148"/>
    </row>
    <row r="568" spans="2:11" s="1" customFormat="1" ht="18.75" customHeight="1" x14ac:dyDescent="0.25">
      <c r="B568" s="930" t="s">
        <v>766</v>
      </c>
      <c r="C568" s="931"/>
      <c r="D568" s="931"/>
      <c r="E568" s="931"/>
      <c r="F568" s="931"/>
      <c r="G568" s="931"/>
      <c r="H568" s="931"/>
      <c r="I568" s="931"/>
      <c r="J568" s="931"/>
      <c r="K568" s="932"/>
    </row>
    <row r="569" spans="2:11" s="1" customFormat="1" ht="18.75" x14ac:dyDescent="0.3">
      <c r="B569" s="911" t="s">
        <v>767</v>
      </c>
      <c r="C569" s="912"/>
      <c r="D569" s="912"/>
      <c r="E569" s="912"/>
      <c r="F569" s="912"/>
      <c r="G569" s="912"/>
      <c r="H569" s="912"/>
      <c r="I569" s="912"/>
      <c r="J569" s="912"/>
      <c r="K569" s="913"/>
    </row>
    <row r="570" spans="2:11" s="1" customFormat="1" x14ac:dyDescent="0.25">
      <c r="B570" s="145"/>
      <c r="C570" s="147"/>
      <c r="D570" s="147"/>
      <c r="E570" s="147"/>
      <c r="F570" s="147"/>
      <c r="G570" s="147"/>
      <c r="H570" s="147"/>
      <c r="I570" s="147"/>
      <c r="J570" s="147"/>
      <c r="K570" s="148"/>
    </row>
    <row r="571" spans="2:11" s="1" customFormat="1" ht="18.75" customHeight="1" x14ac:dyDescent="0.25">
      <c r="B571" s="930" t="s">
        <v>768</v>
      </c>
      <c r="C571" s="931"/>
      <c r="D571" s="931"/>
      <c r="E571" s="931"/>
      <c r="F571" s="931"/>
      <c r="G571" s="931"/>
      <c r="H571" s="931"/>
      <c r="I571" s="931"/>
      <c r="J571" s="931"/>
      <c r="K571" s="932"/>
    </row>
    <row r="572" spans="2:11" s="1" customFormat="1" x14ac:dyDescent="0.25">
      <c r="B572" s="145"/>
      <c r="C572" s="147"/>
      <c r="D572" s="147"/>
      <c r="E572" s="147"/>
      <c r="F572" s="147"/>
      <c r="G572" s="147"/>
      <c r="H572" s="147"/>
      <c r="I572" s="147"/>
      <c r="J572" s="147"/>
      <c r="K572" s="148"/>
    </row>
    <row r="573" spans="2:11" s="1" customFormat="1" ht="40.5" customHeight="1" x14ac:dyDescent="0.25">
      <c r="B573" s="930" t="s">
        <v>769</v>
      </c>
      <c r="C573" s="931"/>
      <c r="D573" s="931"/>
      <c r="E573" s="931"/>
      <c r="F573" s="931"/>
      <c r="G573" s="931"/>
      <c r="H573" s="931"/>
      <c r="I573" s="931"/>
      <c r="J573" s="931"/>
      <c r="K573" s="932"/>
    </row>
    <row r="574" spans="2:11" s="1" customFormat="1" x14ac:dyDescent="0.25">
      <c r="B574" s="145"/>
      <c r="C574" s="147"/>
      <c r="D574" s="147"/>
      <c r="E574" s="147"/>
      <c r="F574" s="147"/>
      <c r="G574" s="147"/>
      <c r="H574" s="147"/>
      <c r="I574" s="147"/>
      <c r="J574" s="147"/>
      <c r="K574" s="148"/>
    </row>
    <row r="575" spans="2:11" s="1" customFormat="1" ht="18.75" customHeight="1" x14ac:dyDescent="0.25">
      <c r="B575" s="930" t="s">
        <v>770</v>
      </c>
      <c r="C575" s="931"/>
      <c r="D575" s="931"/>
      <c r="E575" s="931"/>
      <c r="F575" s="931"/>
      <c r="G575" s="931"/>
      <c r="H575" s="931"/>
      <c r="I575" s="931"/>
      <c r="J575" s="931"/>
      <c r="K575" s="932"/>
    </row>
    <row r="576" spans="2:11" s="1" customFormat="1" x14ac:dyDescent="0.25">
      <c r="B576" s="145"/>
      <c r="C576" s="147"/>
      <c r="D576" s="147"/>
      <c r="E576" s="147"/>
      <c r="F576" s="147"/>
      <c r="G576" s="147"/>
      <c r="H576" s="147"/>
      <c r="I576" s="147"/>
      <c r="J576" s="147"/>
      <c r="K576" s="148"/>
    </row>
    <row r="577" spans="2:11" s="1" customFormat="1" ht="38.25" customHeight="1" x14ac:dyDescent="0.25">
      <c r="B577" s="930" t="s">
        <v>771</v>
      </c>
      <c r="C577" s="931"/>
      <c r="D577" s="931"/>
      <c r="E577" s="931"/>
      <c r="F577" s="931"/>
      <c r="G577" s="931"/>
      <c r="H577" s="931"/>
      <c r="I577" s="931"/>
      <c r="J577" s="931"/>
      <c r="K577" s="932"/>
    </row>
    <row r="578" spans="2:11" s="1" customFormat="1" x14ac:dyDescent="0.25">
      <c r="B578" s="145"/>
      <c r="C578" s="147"/>
      <c r="D578" s="147"/>
      <c r="E578" s="147"/>
      <c r="F578" s="147"/>
      <c r="G578" s="147"/>
      <c r="H578" s="147"/>
      <c r="I578" s="147"/>
      <c r="J578" s="147"/>
      <c r="K578" s="148"/>
    </row>
    <row r="579" spans="2:11" s="1" customFormat="1" ht="18.75" customHeight="1" x14ac:dyDescent="0.25">
      <c r="B579" s="930" t="s">
        <v>772</v>
      </c>
      <c r="C579" s="931"/>
      <c r="D579" s="931"/>
      <c r="E579" s="931"/>
      <c r="F579" s="931"/>
      <c r="G579" s="931"/>
      <c r="H579" s="931"/>
      <c r="I579" s="931"/>
      <c r="J579" s="931"/>
      <c r="K579" s="932"/>
    </row>
    <row r="580" spans="2:11" s="1" customFormat="1" x14ac:dyDescent="0.25">
      <c r="B580" s="145"/>
      <c r="C580" s="147"/>
      <c r="D580" s="147"/>
      <c r="E580" s="147"/>
      <c r="F580" s="147"/>
      <c r="G580" s="147"/>
      <c r="H580" s="147"/>
      <c r="I580" s="147"/>
      <c r="J580" s="147"/>
      <c r="K580" s="148"/>
    </row>
    <row r="581" spans="2:11" s="1" customFormat="1" ht="18.75" customHeight="1" x14ac:dyDescent="0.25">
      <c r="B581" s="930" t="s">
        <v>773</v>
      </c>
      <c r="C581" s="931"/>
      <c r="D581" s="931"/>
      <c r="E581" s="931"/>
      <c r="F581" s="931"/>
      <c r="G581" s="931"/>
      <c r="H581" s="931"/>
      <c r="I581" s="931"/>
      <c r="J581" s="931"/>
      <c r="K581" s="932"/>
    </row>
    <row r="582" spans="2:11" s="1" customFormat="1" ht="18.75" x14ac:dyDescent="0.3">
      <c r="B582" s="911" t="s">
        <v>774</v>
      </c>
      <c r="C582" s="912"/>
      <c r="D582" s="912"/>
      <c r="E582" s="912"/>
      <c r="F582" s="912"/>
      <c r="G582" s="912"/>
      <c r="H582" s="912"/>
      <c r="I582" s="912"/>
      <c r="J582" s="912"/>
      <c r="K582" s="913"/>
    </row>
    <row r="583" spans="2:11" s="1" customFormat="1" x14ac:dyDescent="0.25">
      <c r="B583" s="145"/>
      <c r="C583" s="147"/>
      <c r="D583" s="147"/>
      <c r="E583" s="147"/>
      <c r="F583" s="147"/>
      <c r="G583" s="147"/>
      <c r="H583" s="147"/>
      <c r="I583" s="147"/>
      <c r="J583" s="147"/>
      <c r="K583" s="148"/>
    </row>
    <row r="584" spans="2:11" s="1" customFormat="1" ht="18.75" customHeight="1" x14ac:dyDescent="0.25">
      <c r="B584" s="930" t="s">
        <v>775</v>
      </c>
      <c r="C584" s="931"/>
      <c r="D584" s="931"/>
      <c r="E584" s="931"/>
      <c r="F584" s="931"/>
      <c r="G584" s="931"/>
      <c r="H584" s="931"/>
      <c r="I584" s="931"/>
      <c r="J584" s="931"/>
      <c r="K584" s="932"/>
    </row>
    <row r="585" spans="2:11" s="1" customFormat="1" x14ac:dyDescent="0.25">
      <c r="B585" s="145"/>
      <c r="C585" s="147"/>
      <c r="D585" s="147"/>
      <c r="E585" s="147"/>
      <c r="F585" s="147"/>
      <c r="G585" s="147"/>
      <c r="H585" s="147"/>
      <c r="I585" s="147"/>
      <c r="J585" s="147"/>
      <c r="K585" s="148"/>
    </row>
    <row r="586" spans="2:11" s="1" customFormat="1" ht="18.75" customHeight="1" x14ac:dyDescent="0.25">
      <c r="B586" s="930" t="s">
        <v>776</v>
      </c>
      <c r="C586" s="931"/>
      <c r="D586" s="931"/>
      <c r="E586" s="931"/>
      <c r="F586" s="931"/>
      <c r="G586" s="931"/>
      <c r="H586" s="931"/>
      <c r="I586" s="931"/>
      <c r="J586" s="931"/>
      <c r="K586" s="932"/>
    </row>
    <row r="587" spans="2:11" s="1" customFormat="1" x14ac:dyDescent="0.25">
      <c r="B587" s="145"/>
      <c r="C587" s="147"/>
      <c r="D587" s="147"/>
      <c r="E587" s="147"/>
      <c r="F587" s="147"/>
      <c r="G587" s="147"/>
      <c r="H587" s="147"/>
      <c r="I587" s="147"/>
      <c r="J587" s="147"/>
      <c r="K587" s="148"/>
    </row>
    <row r="588" spans="2:11" s="1" customFormat="1" ht="39" customHeight="1" x14ac:dyDescent="0.25">
      <c r="B588" s="930" t="s">
        <v>777</v>
      </c>
      <c r="C588" s="931"/>
      <c r="D588" s="931"/>
      <c r="E588" s="931"/>
      <c r="F588" s="931"/>
      <c r="G588" s="931"/>
      <c r="H588" s="931"/>
      <c r="I588" s="931"/>
      <c r="J588" s="931"/>
      <c r="K588" s="932"/>
    </row>
    <row r="589" spans="2:11" s="1" customFormat="1" x14ac:dyDescent="0.25">
      <c r="B589" s="149"/>
      <c r="C589" s="150"/>
      <c r="D589" s="150"/>
      <c r="E589" s="150"/>
      <c r="F589" s="150"/>
      <c r="G589" s="150"/>
      <c r="H589" s="150"/>
      <c r="I589" s="150"/>
      <c r="J589" s="150"/>
      <c r="K589" s="151"/>
    </row>
    <row r="595" spans="2:11" s="1" customFormat="1" ht="24" customHeight="1" x14ac:dyDescent="0.25">
      <c r="B595" s="196" t="s">
        <v>381</v>
      </c>
      <c r="C595" s="197"/>
      <c r="D595" s="197"/>
      <c r="E595" s="197"/>
      <c r="F595" s="197"/>
      <c r="G595" s="197"/>
      <c r="H595" s="197"/>
      <c r="I595" s="197"/>
      <c r="J595" s="197"/>
      <c r="K595" s="198"/>
    </row>
    <row r="596" spans="2:11" s="140" customFormat="1" ht="24" customHeight="1" x14ac:dyDescent="0.35">
      <c r="B596" s="922" t="s">
        <v>370</v>
      </c>
      <c r="C596" s="923"/>
      <c r="D596" s="923"/>
      <c r="E596" s="923"/>
      <c r="F596" s="923"/>
      <c r="G596" s="923"/>
      <c r="H596" s="923"/>
      <c r="I596" s="923"/>
      <c r="J596" s="923"/>
      <c r="K596" s="924"/>
    </row>
    <row r="597" spans="2:11" s="1" customFormat="1" ht="9" customHeight="1" x14ac:dyDescent="0.25">
      <c r="B597" s="142"/>
      <c r="C597" s="143"/>
      <c r="D597" s="143"/>
      <c r="E597" s="143"/>
      <c r="F597" s="143"/>
      <c r="G597" s="143"/>
      <c r="H597" s="143"/>
      <c r="I597" s="143"/>
      <c r="J597" s="143"/>
      <c r="K597" s="144"/>
    </row>
    <row r="598" spans="2:11" s="1" customFormat="1" ht="43.5" customHeight="1" x14ac:dyDescent="0.25">
      <c r="B598" s="943" t="s">
        <v>793</v>
      </c>
      <c r="C598" s="944"/>
      <c r="D598" s="944"/>
      <c r="E598" s="944"/>
      <c r="F598" s="944"/>
      <c r="G598" s="944"/>
      <c r="H598" s="944"/>
      <c r="I598" s="944"/>
      <c r="J598" s="944"/>
      <c r="K598" s="945"/>
    </row>
    <row r="599" spans="2:11" s="1" customFormat="1" x14ac:dyDescent="0.25">
      <c r="B599" s="145"/>
      <c r="C599" s="147"/>
      <c r="D599" s="147"/>
      <c r="E599" s="147"/>
      <c r="F599" s="147"/>
      <c r="G599" s="147"/>
      <c r="H599" s="147"/>
      <c r="I599" s="147"/>
      <c r="J599" s="147"/>
      <c r="K599" s="148"/>
    </row>
    <row r="600" spans="2:11" s="1" customFormat="1" ht="18.75" customHeight="1" x14ac:dyDescent="0.3">
      <c r="B600" s="911" t="s">
        <v>794</v>
      </c>
      <c r="C600" s="914"/>
      <c r="D600" s="914"/>
      <c r="E600" s="914"/>
      <c r="F600" s="914"/>
      <c r="G600" s="914"/>
      <c r="H600" s="914"/>
      <c r="I600" s="914"/>
      <c r="J600" s="914"/>
      <c r="K600" s="915"/>
    </row>
    <row r="601" spans="2:11" s="1" customFormat="1" x14ac:dyDescent="0.25">
      <c r="B601" s="145"/>
      <c r="C601" s="147"/>
      <c r="D601" s="147"/>
      <c r="E601" s="147"/>
      <c r="F601" s="147"/>
      <c r="G601" s="147"/>
      <c r="H601" s="147"/>
      <c r="I601" s="147"/>
      <c r="J601" s="147"/>
      <c r="K601" s="148"/>
    </row>
    <row r="602" spans="2:11" s="1" customFormat="1" ht="18.75" customHeight="1" x14ac:dyDescent="0.25">
      <c r="B602" s="930" t="s">
        <v>795</v>
      </c>
      <c r="C602" s="931"/>
      <c r="D602" s="931"/>
      <c r="E602" s="931"/>
      <c r="F602" s="931"/>
      <c r="G602" s="931"/>
      <c r="H602" s="931"/>
      <c r="I602" s="931"/>
      <c r="J602" s="931"/>
      <c r="K602" s="932"/>
    </row>
    <row r="603" spans="2:11" s="1" customFormat="1" x14ac:dyDescent="0.25">
      <c r="B603" s="145"/>
      <c r="C603" s="147"/>
      <c r="D603" s="147"/>
      <c r="E603" s="147"/>
      <c r="F603" s="147"/>
      <c r="G603" s="147"/>
      <c r="H603" s="147"/>
      <c r="I603" s="147"/>
      <c r="J603" s="147"/>
      <c r="K603" s="148"/>
    </row>
    <row r="604" spans="2:11" s="1" customFormat="1" ht="18.75" x14ac:dyDescent="0.3">
      <c r="B604" s="911" t="s">
        <v>796</v>
      </c>
      <c r="C604" s="912"/>
      <c r="D604" s="912"/>
      <c r="E604" s="912"/>
      <c r="F604" s="912"/>
      <c r="G604" s="912"/>
      <c r="H604" s="912"/>
      <c r="I604" s="912"/>
      <c r="J604" s="912"/>
      <c r="K604" s="913"/>
    </row>
    <row r="605" spans="2:11" s="1" customFormat="1" x14ac:dyDescent="0.25">
      <c r="B605" s="145"/>
      <c r="C605" s="147"/>
      <c r="D605" s="147"/>
      <c r="E605" s="147"/>
      <c r="F605" s="147"/>
      <c r="G605" s="147"/>
      <c r="H605" s="147"/>
      <c r="I605" s="147"/>
      <c r="J605" s="147"/>
      <c r="K605" s="148"/>
    </row>
    <row r="606" spans="2:11" s="1" customFormat="1" ht="18.75" x14ac:dyDescent="0.3">
      <c r="B606" s="911" t="s">
        <v>797</v>
      </c>
      <c r="C606" s="912"/>
      <c r="D606" s="912"/>
      <c r="E606" s="912"/>
      <c r="F606" s="912"/>
      <c r="G606" s="912"/>
      <c r="H606" s="912"/>
      <c r="I606" s="912"/>
      <c r="J606" s="912"/>
      <c r="K606" s="913"/>
    </row>
    <row r="607" spans="2:11" s="1" customFormat="1" x14ac:dyDescent="0.25">
      <c r="B607" s="145"/>
      <c r="C607" s="147"/>
      <c r="D607" s="147"/>
      <c r="E607" s="147"/>
      <c r="F607" s="147"/>
      <c r="G607" s="147"/>
      <c r="H607" s="147"/>
      <c r="I607" s="147"/>
      <c r="J607" s="147"/>
      <c r="K607" s="148"/>
    </row>
    <row r="608" spans="2:11" s="1" customFormat="1" ht="18.75" customHeight="1" x14ac:dyDescent="0.3">
      <c r="B608" s="911" t="s">
        <v>798</v>
      </c>
      <c r="C608" s="912"/>
      <c r="D608" s="912"/>
      <c r="E608" s="912"/>
      <c r="F608" s="912"/>
      <c r="G608" s="912"/>
      <c r="H608" s="912"/>
      <c r="I608" s="912"/>
      <c r="J608" s="912"/>
      <c r="K608" s="913"/>
    </row>
    <row r="609" spans="2:11" s="1" customFormat="1" x14ac:dyDescent="0.25">
      <c r="B609" s="145"/>
      <c r="C609" s="147"/>
      <c r="D609" s="147"/>
      <c r="E609" s="147"/>
      <c r="F609" s="147"/>
      <c r="G609" s="147"/>
      <c r="H609" s="147"/>
      <c r="I609" s="147"/>
      <c r="J609" s="147"/>
      <c r="K609" s="148"/>
    </row>
    <row r="610" spans="2:11" s="1" customFormat="1" ht="18.75" customHeight="1" x14ac:dyDescent="0.25">
      <c r="B610" s="930" t="s">
        <v>799</v>
      </c>
      <c r="C610" s="931"/>
      <c r="D610" s="931"/>
      <c r="E610" s="931"/>
      <c r="F610" s="931"/>
      <c r="G610" s="931"/>
      <c r="H610" s="931"/>
      <c r="I610" s="931"/>
      <c r="J610" s="931"/>
      <c r="K610" s="932"/>
    </row>
    <row r="611" spans="2:11" s="1" customFormat="1" x14ac:dyDescent="0.25">
      <c r="B611" s="145"/>
      <c r="C611" s="147"/>
      <c r="D611" s="147"/>
      <c r="E611" s="147"/>
      <c r="F611" s="147"/>
      <c r="G611" s="147"/>
      <c r="H611" s="147"/>
      <c r="I611" s="147"/>
      <c r="J611" s="147"/>
      <c r="K611" s="148"/>
    </row>
    <row r="612" spans="2:11" s="1" customFormat="1" ht="18.75" customHeight="1" x14ac:dyDescent="0.25">
      <c r="B612" s="919" t="s">
        <v>800</v>
      </c>
      <c r="C612" s="920"/>
      <c r="D612" s="920"/>
      <c r="E612" s="920"/>
      <c r="F612" s="920"/>
      <c r="G612" s="920"/>
      <c r="H612" s="920"/>
      <c r="I612" s="920"/>
      <c r="J612" s="920"/>
      <c r="K612" s="921"/>
    </row>
    <row r="613" spans="2:11" s="1" customFormat="1" x14ac:dyDescent="0.25">
      <c r="B613" s="145"/>
      <c r="C613" s="147"/>
      <c r="D613" s="147"/>
      <c r="E613" s="147"/>
      <c r="F613" s="147"/>
      <c r="G613" s="147"/>
      <c r="H613" s="147"/>
      <c r="I613" s="147"/>
      <c r="J613" s="147"/>
      <c r="K613" s="148"/>
    </row>
    <row r="614" spans="2:11" s="1" customFormat="1" ht="18.75" customHeight="1" x14ac:dyDescent="0.25">
      <c r="B614" s="930" t="s">
        <v>801</v>
      </c>
      <c r="C614" s="931"/>
      <c r="D614" s="931"/>
      <c r="E614" s="931"/>
      <c r="F614" s="931"/>
      <c r="G614" s="931"/>
      <c r="H614" s="931"/>
      <c r="I614" s="931"/>
      <c r="J614" s="931"/>
      <c r="K614" s="932"/>
    </row>
    <row r="615" spans="2:11" s="1" customFormat="1" x14ac:dyDescent="0.25">
      <c r="B615" s="145"/>
      <c r="C615" s="147"/>
      <c r="D615" s="147"/>
      <c r="E615" s="147"/>
      <c r="F615" s="147"/>
      <c r="G615" s="147"/>
      <c r="H615" s="147"/>
      <c r="I615" s="147"/>
      <c r="J615" s="147"/>
      <c r="K615" s="148"/>
    </row>
    <row r="616" spans="2:11" s="1" customFormat="1" ht="18.75" customHeight="1" x14ac:dyDescent="0.3">
      <c r="B616" s="911" t="s">
        <v>802</v>
      </c>
      <c r="C616" s="912"/>
      <c r="D616" s="912"/>
      <c r="E616" s="912"/>
      <c r="F616" s="912"/>
      <c r="G616" s="912"/>
      <c r="H616" s="912"/>
      <c r="I616" s="912"/>
      <c r="J616" s="912"/>
      <c r="K616" s="913"/>
    </row>
    <row r="617" spans="2:11" s="1" customFormat="1" ht="18.75" x14ac:dyDescent="0.3">
      <c r="B617" s="911" t="s">
        <v>803</v>
      </c>
      <c r="C617" s="912"/>
      <c r="D617" s="912"/>
      <c r="E617" s="912"/>
      <c r="F617" s="912"/>
      <c r="G617" s="912"/>
      <c r="H617" s="912"/>
      <c r="I617" s="912"/>
      <c r="J617" s="912"/>
      <c r="K617" s="913"/>
    </row>
    <row r="618" spans="2:11" s="1" customFormat="1" x14ac:dyDescent="0.25">
      <c r="B618" s="145"/>
      <c r="C618" s="147"/>
      <c r="D618" s="147"/>
      <c r="E618" s="147"/>
      <c r="F618" s="147"/>
      <c r="G618" s="147"/>
      <c r="H618" s="147"/>
      <c r="I618" s="147"/>
      <c r="J618" s="147"/>
      <c r="K618" s="148"/>
    </row>
    <row r="619" spans="2:11" s="1" customFormat="1" ht="18.75" customHeight="1" x14ac:dyDescent="0.25">
      <c r="B619" s="930" t="s">
        <v>804</v>
      </c>
      <c r="C619" s="931"/>
      <c r="D619" s="931"/>
      <c r="E619" s="931"/>
      <c r="F619" s="931"/>
      <c r="G619" s="931"/>
      <c r="H619" s="931"/>
      <c r="I619" s="931"/>
      <c r="J619" s="931"/>
      <c r="K619" s="932"/>
    </row>
    <row r="620" spans="2:11" s="1" customFormat="1" ht="18.75" x14ac:dyDescent="0.3">
      <c r="B620" s="911" t="s">
        <v>805</v>
      </c>
      <c r="C620" s="912"/>
      <c r="D620" s="912"/>
      <c r="E620" s="912"/>
      <c r="F620" s="912"/>
      <c r="G620" s="912"/>
      <c r="H620" s="912"/>
      <c r="I620" s="912"/>
      <c r="J620" s="912"/>
      <c r="K620" s="913"/>
    </row>
    <row r="621" spans="2:11" s="1" customFormat="1" x14ac:dyDescent="0.25">
      <c r="B621" s="145"/>
      <c r="C621" s="147"/>
      <c r="D621" s="147"/>
      <c r="E621" s="147"/>
      <c r="F621" s="147"/>
      <c r="G621" s="147"/>
      <c r="H621" s="147"/>
      <c r="I621" s="147"/>
      <c r="J621" s="147"/>
      <c r="K621" s="148"/>
    </row>
    <row r="622" spans="2:11" s="1" customFormat="1" ht="18.75" customHeight="1" x14ac:dyDescent="0.25">
      <c r="B622" s="930" t="s">
        <v>806</v>
      </c>
      <c r="C622" s="931"/>
      <c r="D622" s="931"/>
      <c r="E622" s="931"/>
      <c r="F622" s="931"/>
      <c r="G622" s="931"/>
      <c r="H622" s="931"/>
      <c r="I622" s="931"/>
      <c r="J622" s="931"/>
      <c r="K622" s="932"/>
    </row>
    <row r="623" spans="2:11" s="1" customFormat="1" x14ac:dyDescent="0.25">
      <c r="B623" s="145"/>
      <c r="C623" s="147"/>
      <c r="D623" s="147"/>
      <c r="E623" s="147"/>
      <c r="F623" s="147"/>
      <c r="G623" s="147"/>
      <c r="H623" s="147"/>
      <c r="I623" s="147"/>
      <c r="J623" s="147"/>
      <c r="K623" s="148"/>
    </row>
    <row r="624" spans="2:11" s="1" customFormat="1" ht="18.75" customHeight="1" x14ac:dyDescent="0.25">
      <c r="B624" s="930" t="s">
        <v>807</v>
      </c>
      <c r="C624" s="931"/>
      <c r="D624" s="931"/>
      <c r="E624" s="931"/>
      <c r="F624" s="931"/>
      <c r="G624" s="931"/>
      <c r="H624" s="931"/>
      <c r="I624" s="931"/>
      <c r="J624" s="931"/>
      <c r="K624" s="932"/>
    </row>
    <row r="625" spans="2:11" s="1" customFormat="1" x14ac:dyDescent="0.25">
      <c r="B625" s="145"/>
      <c r="C625" s="147"/>
      <c r="D625" s="147"/>
      <c r="E625" s="147"/>
      <c r="F625" s="147"/>
      <c r="G625" s="147"/>
      <c r="H625" s="147"/>
      <c r="I625" s="147"/>
      <c r="J625" s="147"/>
      <c r="K625" s="148"/>
    </row>
    <row r="626" spans="2:11" s="1" customFormat="1" ht="18.75" customHeight="1" x14ac:dyDescent="0.25">
      <c r="B626" s="930" t="s">
        <v>808</v>
      </c>
      <c r="C626" s="931"/>
      <c r="D626" s="931"/>
      <c r="E626" s="931"/>
      <c r="F626" s="931"/>
      <c r="G626" s="931"/>
      <c r="H626" s="931"/>
      <c r="I626" s="931"/>
      <c r="J626" s="931"/>
      <c r="K626" s="932"/>
    </row>
    <row r="627" spans="2:11" s="1" customFormat="1" x14ac:dyDescent="0.25">
      <c r="B627" s="145"/>
      <c r="C627" s="147"/>
      <c r="D627" s="147"/>
      <c r="E627" s="147"/>
      <c r="F627" s="147"/>
      <c r="G627" s="147"/>
      <c r="H627" s="147"/>
      <c r="I627" s="147"/>
      <c r="J627" s="147"/>
      <c r="K627" s="148"/>
    </row>
    <row r="628" spans="2:11" s="1" customFormat="1" ht="18.75" customHeight="1" x14ac:dyDescent="0.25">
      <c r="B628" s="930" t="s">
        <v>809</v>
      </c>
      <c r="C628" s="931"/>
      <c r="D628" s="931"/>
      <c r="E628" s="931"/>
      <c r="F628" s="931"/>
      <c r="G628" s="931"/>
      <c r="H628" s="931"/>
      <c r="I628" s="931"/>
      <c r="J628" s="931"/>
      <c r="K628" s="932"/>
    </row>
    <row r="629" spans="2:11" s="1" customFormat="1" x14ac:dyDescent="0.25">
      <c r="B629" s="145"/>
      <c r="C629" s="147"/>
      <c r="D629" s="147"/>
      <c r="E629" s="147"/>
      <c r="F629" s="147"/>
      <c r="G629" s="147"/>
      <c r="H629" s="147"/>
      <c r="I629" s="147"/>
      <c r="J629" s="147"/>
      <c r="K629" s="148"/>
    </row>
    <row r="630" spans="2:11" s="1" customFormat="1" ht="18.75" customHeight="1" x14ac:dyDescent="0.25">
      <c r="B630" s="930" t="s">
        <v>810</v>
      </c>
      <c r="C630" s="931"/>
      <c r="D630" s="931"/>
      <c r="E630" s="931"/>
      <c r="F630" s="931"/>
      <c r="G630" s="931"/>
      <c r="H630" s="931"/>
      <c r="I630" s="931"/>
      <c r="J630" s="931"/>
      <c r="K630" s="932"/>
    </row>
    <row r="631" spans="2:11" s="1" customFormat="1" x14ac:dyDescent="0.25">
      <c r="B631" s="145"/>
      <c r="C631" s="147"/>
      <c r="D631" s="147"/>
      <c r="E631" s="147"/>
      <c r="F631" s="147"/>
      <c r="G631" s="147"/>
      <c r="H631" s="147"/>
      <c r="I631" s="147"/>
      <c r="J631" s="147"/>
      <c r="K631" s="148"/>
    </row>
    <row r="632" spans="2:11" s="1" customFormat="1" ht="18.75" customHeight="1" x14ac:dyDescent="0.25">
      <c r="B632" s="930" t="s">
        <v>811</v>
      </c>
      <c r="C632" s="931"/>
      <c r="D632" s="931"/>
      <c r="E632" s="931"/>
      <c r="F632" s="931"/>
      <c r="G632" s="931"/>
      <c r="H632" s="931"/>
      <c r="I632" s="931"/>
      <c r="J632" s="931"/>
      <c r="K632" s="932"/>
    </row>
    <row r="633" spans="2:11" s="1" customFormat="1" x14ac:dyDescent="0.25">
      <c r="B633" s="149"/>
      <c r="C633" s="150"/>
      <c r="D633" s="150"/>
      <c r="E633" s="150"/>
      <c r="F633" s="150"/>
      <c r="G633" s="150"/>
      <c r="H633" s="150"/>
      <c r="I633" s="150"/>
      <c r="J633" s="150"/>
      <c r="K633" s="151"/>
    </row>
    <row r="639" spans="2:11" s="1" customFormat="1" ht="24" customHeight="1" x14ac:dyDescent="0.25">
      <c r="B639" s="196" t="s">
        <v>381</v>
      </c>
      <c r="C639" s="197"/>
      <c r="D639" s="197"/>
      <c r="E639" s="197"/>
      <c r="F639" s="197"/>
      <c r="G639" s="197"/>
      <c r="H639" s="197"/>
      <c r="I639" s="197"/>
      <c r="J639" s="197"/>
      <c r="K639" s="198"/>
    </row>
    <row r="640" spans="2:11" s="140" customFormat="1" ht="24" customHeight="1" x14ac:dyDescent="0.35">
      <c r="B640" s="922" t="s">
        <v>371</v>
      </c>
      <c r="C640" s="923"/>
      <c r="D640" s="923"/>
      <c r="E640" s="923"/>
      <c r="F640" s="923"/>
      <c r="G640" s="923"/>
      <c r="H640" s="923"/>
      <c r="I640" s="923"/>
      <c r="J640" s="923"/>
      <c r="K640" s="924"/>
    </row>
    <row r="641" spans="2:11" s="1" customFormat="1" ht="9" customHeight="1" x14ac:dyDescent="0.25">
      <c r="B641" s="142"/>
      <c r="C641" s="143"/>
      <c r="D641" s="143"/>
      <c r="E641" s="143"/>
      <c r="F641" s="143"/>
      <c r="G641" s="143"/>
      <c r="H641" s="143"/>
      <c r="I641" s="143"/>
      <c r="J641" s="143"/>
      <c r="K641" s="144"/>
    </row>
    <row r="642" spans="2:11" s="1" customFormat="1" ht="43.5" customHeight="1" x14ac:dyDescent="0.25">
      <c r="B642" s="943" t="s">
        <v>812</v>
      </c>
      <c r="C642" s="944"/>
      <c r="D642" s="944"/>
      <c r="E642" s="944"/>
      <c r="F642" s="944"/>
      <c r="G642" s="944"/>
      <c r="H642" s="944"/>
      <c r="I642" s="944"/>
      <c r="J642" s="944"/>
      <c r="K642" s="945"/>
    </row>
    <row r="643" spans="2:11" s="1" customFormat="1" x14ac:dyDescent="0.25">
      <c r="B643" s="145"/>
      <c r="C643" s="147"/>
      <c r="D643" s="147"/>
      <c r="E643" s="147"/>
      <c r="F643" s="147"/>
      <c r="G643" s="147"/>
      <c r="H643" s="147"/>
      <c r="I643" s="147"/>
      <c r="J643" s="147"/>
      <c r="K643" s="148"/>
    </row>
    <row r="644" spans="2:11" s="1" customFormat="1" ht="18.75" customHeight="1" x14ac:dyDescent="0.3">
      <c r="B644" s="911" t="s">
        <v>794</v>
      </c>
      <c r="C644" s="914"/>
      <c r="D644" s="914"/>
      <c r="E644" s="914"/>
      <c r="F644" s="914"/>
      <c r="G644" s="914"/>
      <c r="H644" s="914"/>
      <c r="I644" s="914"/>
      <c r="J644" s="914"/>
      <c r="K644" s="915"/>
    </row>
    <row r="645" spans="2:11" s="1" customFormat="1" x14ac:dyDescent="0.25">
      <c r="B645" s="145"/>
      <c r="C645" s="147"/>
      <c r="D645" s="147"/>
      <c r="E645" s="147"/>
      <c r="F645" s="147"/>
      <c r="G645" s="147"/>
      <c r="H645" s="147"/>
      <c r="I645" s="147"/>
      <c r="J645" s="147"/>
      <c r="K645" s="148"/>
    </row>
    <row r="646" spans="2:11" s="1" customFormat="1" ht="18.75" customHeight="1" x14ac:dyDescent="0.25">
      <c r="B646" s="930" t="s">
        <v>795</v>
      </c>
      <c r="C646" s="931"/>
      <c r="D646" s="931"/>
      <c r="E646" s="931"/>
      <c r="F646" s="931"/>
      <c r="G646" s="931"/>
      <c r="H646" s="931"/>
      <c r="I646" s="931"/>
      <c r="J646" s="931"/>
      <c r="K646" s="932"/>
    </row>
    <row r="647" spans="2:11" s="1" customFormat="1" x14ac:dyDescent="0.25">
      <c r="B647" s="145"/>
      <c r="C647" s="147"/>
      <c r="D647" s="147"/>
      <c r="E647" s="147"/>
      <c r="F647" s="147"/>
      <c r="G647" s="147"/>
      <c r="H647" s="147"/>
      <c r="I647" s="147"/>
      <c r="J647" s="147"/>
      <c r="K647" s="148"/>
    </row>
    <row r="648" spans="2:11" s="1" customFormat="1" ht="18.75" x14ac:dyDescent="0.3">
      <c r="B648" s="911" t="s">
        <v>813</v>
      </c>
      <c r="C648" s="912"/>
      <c r="D648" s="912"/>
      <c r="E648" s="912"/>
      <c r="F648" s="912"/>
      <c r="G648" s="912"/>
      <c r="H648" s="912"/>
      <c r="I648" s="912"/>
      <c r="J648" s="912"/>
      <c r="K648" s="913"/>
    </row>
    <row r="649" spans="2:11" s="1" customFormat="1" x14ac:dyDescent="0.25">
      <c r="B649" s="145"/>
      <c r="C649" s="147"/>
      <c r="D649" s="147"/>
      <c r="E649" s="147"/>
      <c r="F649" s="147"/>
      <c r="G649" s="147"/>
      <c r="H649" s="147"/>
      <c r="I649" s="147"/>
      <c r="J649" s="147"/>
      <c r="K649" s="148"/>
    </row>
    <row r="650" spans="2:11" s="1" customFormat="1" ht="18.75" x14ac:dyDescent="0.3">
      <c r="B650" s="911" t="s">
        <v>814</v>
      </c>
      <c r="C650" s="912"/>
      <c r="D650" s="912"/>
      <c r="E650" s="912"/>
      <c r="F650" s="912"/>
      <c r="G650" s="912"/>
      <c r="H650" s="912"/>
      <c r="I650" s="912"/>
      <c r="J650" s="912"/>
      <c r="K650" s="913"/>
    </row>
    <row r="651" spans="2:11" s="1" customFormat="1" x14ac:dyDescent="0.25">
      <c r="B651" s="145"/>
      <c r="C651" s="147"/>
      <c r="D651" s="147"/>
      <c r="E651" s="147"/>
      <c r="F651" s="147"/>
      <c r="G651" s="147"/>
      <c r="H651" s="147"/>
      <c r="I651" s="147"/>
      <c r="J651" s="147"/>
      <c r="K651" s="148"/>
    </row>
    <row r="652" spans="2:11" s="1" customFormat="1" ht="18.75" customHeight="1" x14ac:dyDescent="0.3">
      <c r="B652" s="911" t="s">
        <v>815</v>
      </c>
      <c r="C652" s="912"/>
      <c r="D652" s="912"/>
      <c r="E652" s="912"/>
      <c r="F652" s="912"/>
      <c r="G652" s="912"/>
      <c r="H652" s="912"/>
      <c r="I652" s="912"/>
      <c r="J652" s="912"/>
      <c r="K652" s="913"/>
    </row>
    <row r="653" spans="2:11" s="1" customFormat="1" x14ac:dyDescent="0.25">
      <c r="B653" s="145"/>
      <c r="C653" s="147"/>
      <c r="D653" s="147"/>
      <c r="E653" s="147"/>
      <c r="F653" s="147"/>
      <c r="G653" s="147"/>
      <c r="H653" s="147"/>
      <c r="I653" s="147"/>
      <c r="J653" s="147"/>
      <c r="K653" s="148"/>
    </row>
    <row r="654" spans="2:11" s="1" customFormat="1" ht="18.75" customHeight="1" x14ac:dyDescent="0.25">
      <c r="B654" s="930" t="s">
        <v>816</v>
      </c>
      <c r="C654" s="931"/>
      <c r="D654" s="931"/>
      <c r="E654" s="931"/>
      <c r="F654" s="931"/>
      <c r="G654" s="931"/>
      <c r="H654" s="931"/>
      <c r="I654" s="931"/>
      <c r="J654" s="931"/>
      <c r="K654" s="932"/>
    </row>
    <row r="655" spans="2:11" s="1" customFormat="1" x14ac:dyDescent="0.25">
      <c r="B655" s="145"/>
      <c r="C655" s="147"/>
      <c r="D655" s="147"/>
      <c r="E655" s="147"/>
      <c r="F655" s="147"/>
      <c r="G655" s="147"/>
      <c r="H655" s="147"/>
      <c r="I655" s="147"/>
      <c r="J655" s="147"/>
      <c r="K655" s="148"/>
    </row>
    <row r="656" spans="2:11" s="1" customFormat="1" ht="18.75" customHeight="1" x14ac:dyDescent="0.25">
      <c r="B656" s="919" t="s">
        <v>817</v>
      </c>
      <c r="C656" s="920"/>
      <c r="D656" s="920"/>
      <c r="E656" s="920"/>
      <c r="F656" s="920"/>
      <c r="G656" s="920"/>
      <c r="H656" s="920"/>
      <c r="I656" s="920"/>
      <c r="J656" s="920"/>
      <c r="K656" s="921"/>
    </row>
    <row r="657" spans="2:11" s="1" customFormat="1" x14ac:dyDescent="0.25">
      <c r="B657" s="145"/>
      <c r="C657" s="147"/>
      <c r="D657" s="147"/>
      <c r="E657" s="147"/>
      <c r="F657" s="147"/>
      <c r="G657" s="147"/>
      <c r="H657" s="147"/>
      <c r="I657" s="147"/>
      <c r="J657" s="147"/>
      <c r="K657" s="148"/>
    </row>
    <row r="658" spans="2:11" s="1" customFormat="1" ht="18.75" customHeight="1" x14ac:dyDescent="0.25">
      <c r="B658" s="930" t="s">
        <v>818</v>
      </c>
      <c r="C658" s="931"/>
      <c r="D658" s="931"/>
      <c r="E658" s="931"/>
      <c r="F658" s="931"/>
      <c r="G658" s="931"/>
      <c r="H658" s="931"/>
      <c r="I658" s="931"/>
      <c r="J658" s="931"/>
      <c r="K658" s="932"/>
    </row>
    <row r="659" spans="2:11" s="1" customFormat="1" x14ac:dyDescent="0.25">
      <c r="B659" s="145"/>
      <c r="C659" s="147"/>
      <c r="D659" s="147"/>
      <c r="E659" s="147"/>
      <c r="F659" s="147"/>
      <c r="G659" s="147"/>
      <c r="H659" s="147"/>
      <c r="I659" s="147"/>
      <c r="J659" s="147"/>
      <c r="K659" s="148"/>
    </row>
    <row r="660" spans="2:11" s="1" customFormat="1" ht="18.75" customHeight="1" x14ac:dyDescent="0.3">
      <c r="B660" s="911" t="s">
        <v>819</v>
      </c>
      <c r="C660" s="912"/>
      <c r="D660" s="912"/>
      <c r="E660" s="912"/>
      <c r="F660" s="912"/>
      <c r="G660" s="912"/>
      <c r="H660" s="912"/>
      <c r="I660" s="912"/>
      <c r="J660" s="912"/>
      <c r="K660" s="913"/>
    </row>
    <row r="661" spans="2:11" s="1" customFormat="1" x14ac:dyDescent="0.25">
      <c r="B661" s="145"/>
      <c r="C661" s="147"/>
      <c r="D661" s="147"/>
      <c r="E661" s="147"/>
      <c r="F661" s="147"/>
      <c r="G661" s="147"/>
      <c r="H661" s="147"/>
      <c r="I661" s="147"/>
      <c r="J661" s="147"/>
      <c r="K661" s="148"/>
    </row>
    <row r="662" spans="2:11" s="1" customFormat="1" ht="18.75" customHeight="1" x14ac:dyDescent="0.25">
      <c r="B662" s="930" t="s">
        <v>820</v>
      </c>
      <c r="C662" s="931"/>
      <c r="D662" s="931"/>
      <c r="E662" s="931"/>
      <c r="F662" s="931"/>
      <c r="G662" s="931"/>
      <c r="H662" s="931"/>
      <c r="I662" s="931"/>
      <c r="J662" s="931"/>
      <c r="K662" s="932"/>
    </row>
    <row r="663" spans="2:11" s="1" customFormat="1" x14ac:dyDescent="0.25">
      <c r="B663" s="145"/>
      <c r="C663" s="147"/>
      <c r="D663" s="147"/>
      <c r="E663" s="147"/>
      <c r="F663" s="147"/>
      <c r="G663" s="147"/>
      <c r="H663" s="147"/>
      <c r="I663" s="147"/>
      <c r="J663" s="147"/>
      <c r="K663" s="148"/>
    </row>
    <row r="664" spans="2:11" s="1" customFormat="1" ht="18.75" customHeight="1" x14ac:dyDescent="0.25">
      <c r="B664" s="930" t="s">
        <v>821</v>
      </c>
      <c r="C664" s="931"/>
      <c r="D664" s="931"/>
      <c r="E664" s="931"/>
      <c r="F664" s="931"/>
      <c r="G664" s="931"/>
      <c r="H664" s="931"/>
      <c r="I664" s="931"/>
      <c r="J664" s="931"/>
      <c r="K664" s="932"/>
    </row>
    <row r="665" spans="2:11" s="1" customFormat="1" x14ac:dyDescent="0.25">
      <c r="B665" s="145"/>
      <c r="C665" s="147"/>
      <c r="D665" s="147"/>
      <c r="E665" s="147"/>
      <c r="F665" s="147"/>
      <c r="G665" s="147"/>
      <c r="H665" s="147"/>
      <c r="I665" s="147"/>
      <c r="J665" s="147"/>
      <c r="K665" s="148"/>
    </row>
    <row r="666" spans="2:11" s="1" customFormat="1" ht="18.75" customHeight="1" x14ac:dyDescent="0.25">
      <c r="B666" s="930" t="s">
        <v>822</v>
      </c>
      <c r="C666" s="931"/>
      <c r="D666" s="931"/>
      <c r="E666" s="931"/>
      <c r="F666" s="931"/>
      <c r="G666" s="931"/>
      <c r="H666" s="931"/>
      <c r="I666" s="931"/>
      <c r="J666" s="931"/>
      <c r="K666" s="932"/>
    </row>
    <row r="667" spans="2:11" s="1" customFormat="1" ht="18.75" x14ac:dyDescent="0.3">
      <c r="B667" s="911" t="s">
        <v>823</v>
      </c>
      <c r="C667" s="912"/>
      <c r="D667" s="912"/>
      <c r="E667" s="912"/>
      <c r="F667" s="912"/>
      <c r="G667" s="912"/>
      <c r="H667" s="912"/>
      <c r="I667" s="912"/>
      <c r="J667" s="912"/>
      <c r="K667" s="913"/>
    </row>
    <row r="668" spans="2:11" s="1" customFormat="1" ht="18.75" x14ac:dyDescent="0.3">
      <c r="B668" s="911" t="s">
        <v>824</v>
      </c>
      <c r="C668" s="912"/>
      <c r="D668" s="912"/>
      <c r="E668" s="912"/>
      <c r="F668" s="912"/>
      <c r="G668" s="912"/>
      <c r="H668" s="912"/>
      <c r="I668" s="912"/>
      <c r="J668" s="912"/>
      <c r="K668" s="913"/>
    </row>
    <row r="669" spans="2:11" s="1" customFormat="1" ht="18.75" x14ac:dyDescent="0.3">
      <c r="B669" s="911" t="s">
        <v>825</v>
      </c>
      <c r="C669" s="912"/>
      <c r="D669" s="912"/>
      <c r="E669" s="912"/>
      <c r="F669" s="912"/>
      <c r="G669" s="912"/>
      <c r="H669" s="912"/>
      <c r="I669" s="912"/>
      <c r="J669" s="912"/>
      <c r="K669" s="913"/>
    </row>
    <row r="670" spans="2:11" s="1" customFormat="1" x14ac:dyDescent="0.25">
      <c r="B670" s="145"/>
      <c r="C670" s="147"/>
      <c r="D670" s="147"/>
      <c r="E670" s="147"/>
      <c r="F670" s="147"/>
      <c r="G670" s="147"/>
      <c r="H670" s="147"/>
      <c r="I670" s="147"/>
      <c r="J670" s="147"/>
      <c r="K670" s="148"/>
    </row>
    <row r="671" spans="2:11" s="1" customFormat="1" ht="18.75" customHeight="1" x14ac:dyDescent="0.25">
      <c r="B671" s="930" t="s">
        <v>826</v>
      </c>
      <c r="C671" s="931"/>
      <c r="D671" s="931"/>
      <c r="E671" s="931"/>
      <c r="F671" s="931"/>
      <c r="G671" s="931"/>
      <c r="H671" s="931"/>
      <c r="I671" s="931"/>
      <c r="J671" s="931"/>
      <c r="K671" s="932"/>
    </row>
    <row r="672" spans="2:11" s="1" customFormat="1" ht="18.75" x14ac:dyDescent="0.3">
      <c r="B672" s="911" t="s">
        <v>827</v>
      </c>
      <c r="C672" s="912"/>
      <c r="D672" s="912"/>
      <c r="E672" s="912"/>
      <c r="F672" s="912"/>
      <c r="G672" s="912"/>
      <c r="H672" s="912"/>
      <c r="I672" s="912"/>
      <c r="J672" s="912"/>
      <c r="K672" s="913"/>
    </row>
    <row r="673" spans="2:11" s="1" customFormat="1" x14ac:dyDescent="0.25">
      <c r="B673" s="145"/>
      <c r="C673" s="147"/>
      <c r="D673" s="147"/>
      <c r="E673" s="147"/>
      <c r="F673" s="147"/>
      <c r="G673" s="147"/>
      <c r="H673" s="147"/>
      <c r="I673" s="147"/>
      <c r="J673" s="147"/>
      <c r="K673" s="148"/>
    </row>
    <row r="674" spans="2:11" s="1" customFormat="1" ht="18.75" customHeight="1" x14ac:dyDescent="0.25">
      <c r="B674" s="930" t="s">
        <v>828</v>
      </c>
      <c r="C674" s="931"/>
      <c r="D674" s="931"/>
      <c r="E674" s="931"/>
      <c r="F674" s="931"/>
      <c r="G674" s="931"/>
      <c r="H674" s="931"/>
      <c r="I674" s="931"/>
      <c r="J674" s="931"/>
      <c r="K674" s="932"/>
    </row>
    <row r="675" spans="2:11" s="1" customFormat="1" x14ac:dyDescent="0.25">
      <c r="B675" s="145"/>
      <c r="C675" s="147"/>
      <c r="D675" s="147"/>
      <c r="E675" s="147"/>
      <c r="F675" s="147"/>
      <c r="G675" s="147"/>
      <c r="H675" s="147"/>
      <c r="I675" s="147"/>
      <c r="J675" s="147"/>
      <c r="K675" s="148"/>
    </row>
    <row r="676" spans="2:11" s="1" customFormat="1" ht="18.75" customHeight="1" x14ac:dyDescent="0.25">
      <c r="B676" s="930" t="s">
        <v>829</v>
      </c>
      <c r="C676" s="931"/>
      <c r="D676" s="931"/>
      <c r="E676" s="931"/>
      <c r="F676" s="931"/>
      <c r="G676" s="931"/>
      <c r="H676" s="931"/>
      <c r="I676" s="931"/>
      <c r="J676" s="931"/>
      <c r="K676" s="932"/>
    </row>
    <row r="677" spans="2:11" s="1" customFormat="1" ht="18.75" x14ac:dyDescent="0.3">
      <c r="B677" s="911" t="s">
        <v>830</v>
      </c>
      <c r="C677" s="912"/>
      <c r="D677" s="912"/>
      <c r="E677" s="912"/>
      <c r="F677" s="912"/>
      <c r="G677" s="912"/>
      <c r="H677" s="912"/>
      <c r="I677" s="912"/>
      <c r="J677" s="912"/>
      <c r="K677" s="913"/>
    </row>
    <row r="678" spans="2:11" s="1" customFormat="1" x14ac:dyDescent="0.25">
      <c r="B678" s="145"/>
      <c r="C678" s="147"/>
      <c r="D678" s="147"/>
      <c r="E678" s="147"/>
      <c r="F678" s="147"/>
      <c r="G678" s="147"/>
      <c r="H678" s="147"/>
      <c r="I678" s="147"/>
      <c r="J678" s="147"/>
      <c r="K678" s="148"/>
    </row>
    <row r="679" spans="2:11" s="1" customFormat="1" ht="18.75" customHeight="1" x14ac:dyDescent="0.25">
      <c r="B679" s="930" t="s">
        <v>831</v>
      </c>
      <c r="C679" s="931"/>
      <c r="D679" s="931"/>
      <c r="E679" s="931"/>
      <c r="F679" s="931"/>
      <c r="G679" s="931"/>
      <c r="H679" s="931"/>
      <c r="I679" s="931"/>
      <c r="J679" s="931"/>
      <c r="K679" s="932"/>
    </row>
    <row r="680" spans="2:11" s="1" customFormat="1" x14ac:dyDescent="0.25">
      <c r="B680" s="145"/>
      <c r="C680" s="147"/>
      <c r="D680" s="147"/>
      <c r="E680" s="147"/>
      <c r="F680" s="147"/>
      <c r="G680" s="147"/>
      <c r="H680" s="147"/>
      <c r="I680" s="147"/>
      <c r="J680" s="147"/>
      <c r="K680" s="148"/>
    </row>
    <row r="681" spans="2:11" s="1" customFormat="1" ht="18.75" customHeight="1" x14ac:dyDescent="0.25">
      <c r="B681" s="930" t="s">
        <v>832</v>
      </c>
      <c r="C681" s="931"/>
      <c r="D681" s="931"/>
      <c r="E681" s="931"/>
      <c r="F681" s="931"/>
      <c r="G681" s="931"/>
      <c r="H681" s="931"/>
      <c r="I681" s="931"/>
      <c r="J681" s="931"/>
      <c r="K681" s="932"/>
    </row>
    <row r="682" spans="2:11" s="1" customFormat="1" x14ac:dyDescent="0.25">
      <c r="B682" s="145"/>
      <c r="C682" s="147"/>
      <c r="D682" s="147"/>
      <c r="E682" s="147"/>
      <c r="F682" s="147"/>
      <c r="G682" s="147"/>
      <c r="H682" s="147"/>
      <c r="I682" s="147"/>
      <c r="J682" s="147"/>
      <c r="K682" s="148"/>
    </row>
    <row r="683" spans="2:11" s="1" customFormat="1" ht="18.75" customHeight="1" x14ac:dyDescent="0.25">
      <c r="B683" s="930" t="s">
        <v>833</v>
      </c>
      <c r="C683" s="931"/>
      <c r="D683" s="931"/>
      <c r="E683" s="931"/>
      <c r="F683" s="931"/>
      <c r="G683" s="931"/>
      <c r="H683" s="931"/>
      <c r="I683" s="931"/>
      <c r="J683" s="931"/>
      <c r="K683" s="932"/>
    </row>
    <row r="684" spans="2:11" s="1" customFormat="1" x14ac:dyDescent="0.25">
      <c r="B684" s="145"/>
      <c r="C684" s="147"/>
      <c r="D684" s="147"/>
      <c r="E684" s="147"/>
      <c r="F684" s="147"/>
      <c r="G684" s="147"/>
      <c r="H684" s="147"/>
      <c r="I684" s="147"/>
      <c r="J684" s="147"/>
      <c r="K684" s="148"/>
    </row>
    <row r="685" spans="2:11" s="1" customFormat="1" ht="18.75" customHeight="1" x14ac:dyDescent="0.25">
      <c r="B685" s="930" t="s">
        <v>834</v>
      </c>
      <c r="C685" s="931"/>
      <c r="D685" s="931"/>
      <c r="E685" s="931"/>
      <c r="F685" s="931"/>
      <c r="G685" s="931"/>
      <c r="H685" s="931"/>
      <c r="I685" s="931"/>
      <c r="J685" s="931"/>
      <c r="K685" s="932"/>
    </row>
    <row r="686" spans="2:11" s="1" customFormat="1" x14ac:dyDescent="0.25">
      <c r="B686" s="149"/>
      <c r="C686" s="150"/>
      <c r="D686" s="150"/>
      <c r="E686" s="150"/>
      <c r="F686" s="150"/>
      <c r="G686" s="150"/>
      <c r="H686" s="150"/>
      <c r="I686" s="150"/>
      <c r="J686" s="150"/>
      <c r="K686" s="151"/>
    </row>
    <row r="692" spans="2:12" s="1" customFormat="1" ht="24" customHeight="1" x14ac:dyDescent="0.25">
      <c r="B692" s="196" t="s">
        <v>381</v>
      </c>
      <c r="C692" s="197"/>
      <c r="D692" s="197"/>
      <c r="E692" s="197"/>
      <c r="F692" s="197"/>
      <c r="G692" s="197"/>
      <c r="H692" s="197"/>
      <c r="I692" s="197"/>
      <c r="J692" s="197"/>
      <c r="K692" s="198"/>
    </row>
    <row r="693" spans="2:12" s="140" customFormat="1" ht="24" customHeight="1" x14ac:dyDescent="0.35">
      <c r="B693" s="922" t="s">
        <v>362</v>
      </c>
      <c r="C693" s="923"/>
      <c r="D693" s="923"/>
      <c r="E693" s="923"/>
      <c r="F693" s="923"/>
      <c r="G693" s="923"/>
      <c r="H693" s="923"/>
      <c r="I693" s="923"/>
      <c r="J693" s="923"/>
      <c r="K693" s="924"/>
    </row>
    <row r="694" spans="2:12" s="1" customFormat="1" x14ac:dyDescent="0.25">
      <c r="B694" s="145"/>
      <c r="C694" s="147"/>
      <c r="D694" s="147"/>
      <c r="E694" s="147"/>
      <c r="F694" s="147"/>
      <c r="G694" s="147"/>
      <c r="H694" s="147"/>
      <c r="I694" s="147"/>
      <c r="J694" s="147"/>
      <c r="K694" s="148"/>
    </row>
    <row r="695" spans="2:12" s="1" customFormat="1" ht="18.75" customHeight="1" x14ac:dyDescent="0.3">
      <c r="B695" s="911" t="s">
        <v>778</v>
      </c>
      <c r="C695" s="914"/>
      <c r="D695" s="914"/>
      <c r="E695" s="914"/>
      <c r="F695" s="914"/>
      <c r="G695" s="914"/>
      <c r="H695" s="914"/>
      <c r="I695" s="914"/>
      <c r="J695" s="914"/>
      <c r="K695" s="915"/>
    </row>
    <row r="696" spans="2:12" s="1" customFormat="1" ht="18.75" customHeight="1" x14ac:dyDescent="0.3">
      <c r="B696" s="152"/>
      <c r="C696" s="146" t="s">
        <v>779</v>
      </c>
      <c r="D696" s="147"/>
      <c r="E696" s="147"/>
      <c r="F696" s="147"/>
      <c r="G696" s="147"/>
      <c r="H696" s="147"/>
      <c r="I696" s="147"/>
      <c r="J696" s="147"/>
      <c r="K696" s="148"/>
      <c r="L696" s="139"/>
    </row>
    <row r="697" spans="2:12" s="1" customFormat="1" ht="18.75" customHeight="1" x14ac:dyDescent="0.3">
      <c r="B697" s="152"/>
      <c r="C697" s="146" t="s">
        <v>780</v>
      </c>
      <c r="D697" s="147"/>
      <c r="E697" s="147"/>
      <c r="F697" s="147"/>
      <c r="G697" s="147"/>
      <c r="H697" s="147"/>
      <c r="I697" s="147"/>
      <c r="J697" s="147"/>
      <c r="K697" s="148"/>
      <c r="L697" s="139"/>
    </row>
    <row r="698" spans="2:12" s="1" customFormat="1" x14ac:dyDescent="0.25">
      <c r="B698" s="145"/>
      <c r="C698" s="147"/>
      <c r="D698" s="147"/>
      <c r="E698" s="147"/>
      <c r="F698" s="147"/>
      <c r="G698" s="147"/>
      <c r="H698" s="147"/>
      <c r="I698" s="147"/>
      <c r="J698" s="147"/>
      <c r="K698" s="148"/>
    </row>
    <row r="699" spans="2:12" s="1" customFormat="1" ht="18.75" customHeight="1" x14ac:dyDescent="0.25">
      <c r="B699" s="930" t="s">
        <v>781</v>
      </c>
      <c r="C699" s="931"/>
      <c r="D699" s="931"/>
      <c r="E699" s="931"/>
      <c r="F699" s="931"/>
      <c r="G699" s="931"/>
      <c r="H699" s="931"/>
      <c r="I699" s="931"/>
      <c r="J699" s="931"/>
      <c r="K699" s="932"/>
    </row>
    <row r="700" spans="2:12" s="1" customFormat="1" ht="18.75" x14ac:dyDescent="0.3">
      <c r="B700" s="911" t="s">
        <v>782</v>
      </c>
      <c r="C700" s="912"/>
      <c r="D700" s="912"/>
      <c r="E700" s="912"/>
      <c r="F700" s="912"/>
      <c r="G700" s="912"/>
      <c r="H700" s="912"/>
      <c r="I700" s="912"/>
      <c r="J700" s="912"/>
      <c r="K700" s="913"/>
    </row>
    <row r="701" spans="2:12" s="1" customFormat="1" x14ac:dyDescent="0.25">
      <c r="B701" s="145"/>
      <c r="C701" s="147"/>
      <c r="D701" s="147"/>
      <c r="E701" s="147"/>
      <c r="F701" s="147"/>
      <c r="G701" s="147"/>
      <c r="H701" s="147"/>
      <c r="I701" s="147"/>
      <c r="J701" s="147"/>
      <c r="K701" s="148"/>
    </row>
    <row r="702" spans="2:12" s="1" customFormat="1" ht="18.75" x14ac:dyDescent="0.3">
      <c r="B702" s="911" t="s">
        <v>783</v>
      </c>
      <c r="C702" s="912"/>
      <c r="D702" s="912"/>
      <c r="E702" s="912"/>
      <c r="F702" s="912"/>
      <c r="G702" s="912"/>
      <c r="H702" s="912"/>
      <c r="I702" s="912"/>
      <c r="J702" s="912"/>
      <c r="K702" s="913"/>
    </row>
    <row r="703" spans="2:12" s="1" customFormat="1" ht="18.75" customHeight="1" x14ac:dyDescent="0.3">
      <c r="B703" s="152"/>
      <c r="C703" s="146" t="s">
        <v>784</v>
      </c>
      <c r="D703" s="147"/>
      <c r="E703" s="147"/>
      <c r="F703" s="147"/>
      <c r="G703" s="147"/>
      <c r="H703" s="147"/>
      <c r="I703" s="147"/>
      <c r="J703" s="147"/>
      <c r="K703" s="148"/>
      <c r="L703" s="139"/>
    </row>
    <row r="704" spans="2:12" s="1" customFormat="1" x14ac:dyDescent="0.25">
      <c r="B704" s="145"/>
      <c r="C704" s="147"/>
      <c r="D704" s="147"/>
      <c r="E704" s="147"/>
      <c r="F704" s="147"/>
      <c r="G704" s="147"/>
      <c r="H704" s="147"/>
      <c r="I704" s="147"/>
      <c r="J704" s="147"/>
      <c r="K704" s="148"/>
    </row>
    <row r="705" spans="2:11" s="1" customFormat="1" ht="18.75" x14ac:dyDescent="0.3">
      <c r="B705" s="911" t="s">
        <v>785</v>
      </c>
      <c r="C705" s="912"/>
      <c r="D705" s="912"/>
      <c r="E705" s="912"/>
      <c r="F705" s="912"/>
      <c r="G705" s="912"/>
      <c r="H705" s="912"/>
      <c r="I705" s="912"/>
      <c r="J705" s="912"/>
      <c r="K705" s="913"/>
    </row>
    <row r="706" spans="2:11" s="1" customFormat="1" x14ac:dyDescent="0.25">
      <c r="B706" s="145"/>
      <c r="C706" s="147"/>
      <c r="D706" s="147"/>
      <c r="E706" s="147"/>
      <c r="F706" s="147"/>
      <c r="G706" s="147"/>
      <c r="H706" s="147"/>
      <c r="I706" s="147"/>
      <c r="J706" s="147"/>
      <c r="K706" s="148"/>
    </row>
    <row r="707" spans="2:11" s="1" customFormat="1" ht="18.75" customHeight="1" x14ac:dyDescent="0.3">
      <c r="B707" s="911" t="s">
        <v>786</v>
      </c>
      <c r="C707" s="912"/>
      <c r="D707" s="912"/>
      <c r="E707" s="912"/>
      <c r="F707" s="912"/>
      <c r="G707" s="912"/>
      <c r="H707" s="912"/>
      <c r="I707" s="912"/>
      <c r="J707" s="912"/>
      <c r="K707" s="913"/>
    </row>
    <row r="708" spans="2:11" s="1" customFormat="1" x14ac:dyDescent="0.25">
      <c r="B708" s="145"/>
      <c r="C708" s="147"/>
      <c r="D708" s="147"/>
      <c r="E708" s="147"/>
      <c r="F708" s="147"/>
      <c r="G708" s="147"/>
      <c r="H708" s="147"/>
      <c r="I708" s="147"/>
      <c r="J708" s="147"/>
      <c r="K708" s="148"/>
    </row>
    <row r="709" spans="2:11" s="1" customFormat="1" ht="18.75" customHeight="1" x14ac:dyDescent="0.3">
      <c r="B709" s="911" t="s">
        <v>787</v>
      </c>
      <c r="C709" s="912"/>
      <c r="D709" s="912"/>
      <c r="E709" s="912"/>
      <c r="F709" s="912"/>
      <c r="G709" s="912"/>
      <c r="H709" s="912"/>
      <c r="I709" s="912"/>
      <c r="J709" s="912"/>
      <c r="K709" s="913"/>
    </row>
    <row r="710" spans="2:11" s="1" customFormat="1" x14ac:dyDescent="0.25">
      <c r="B710" s="145"/>
      <c r="C710" s="147"/>
      <c r="D710" s="147"/>
      <c r="E710" s="147"/>
      <c r="F710" s="147"/>
      <c r="G710" s="147"/>
      <c r="H710" s="147"/>
      <c r="I710" s="147"/>
      <c r="J710" s="147"/>
      <c r="K710" s="148"/>
    </row>
    <row r="711" spans="2:11" s="1" customFormat="1" ht="18.75" x14ac:dyDescent="0.3">
      <c r="B711" s="911" t="s">
        <v>788</v>
      </c>
      <c r="C711" s="912"/>
      <c r="D711" s="912"/>
      <c r="E711" s="912"/>
      <c r="F711" s="912"/>
      <c r="G711" s="912"/>
      <c r="H711" s="912"/>
      <c r="I711" s="912"/>
      <c r="J711" s="912"/>
      <c r="K711" s="913"/>
    </row>
    <row r="712" spans="2:11" s="1" customFormat="1" x14ac:dyDescent="0.25">
      <c r="B712" s="145"/>
      <c r="C712" s="147"/>
      <c r="D712" s="147"/>
      <c r="E712" s="147"/>
      <c r="F712" s="147"/>
      <c r="G712" s="147"/>
      <c r="H712" s="147"/>
      <c r="I712" s="147"/>
      <c r="J712" s="147"/>
      <c r="K712" s="148"/>
    </row>
    <row r="713" spans="2:11" s="1" customFormat="1" ht="18.75" customHeight="1" x14ac:dyDescent="0.25">
      <c r="B713" s="930" t="s">
        <v>789</v>
      </c>
      <c r="C713" s="931"/>
      <c r="D713" s="931"/>
      <c r="E713" s="931"/>
      <c r="F713" s="931"/>
      <c r="G713" s="931"/>
      <c r="H713" s="931"/>
      <c r="I713" s="931"/>
      <c r="J713" s="931"/>
      <c r="K713" s="932"/>
    </row>
    <row r="714" spans="2:11" s="1" customFormat="1" x14ac:dyDescent="0.25">
      <c r="B714" s="145"/>
      <c r="C714" s="147"/>
      <c r="D714" s="147"/>
      <c r="E714" s="147"/>
      <c r="F714" s="147"/>
      <c r="G714" s="147"/>
      <c r="H714" s="147"/>
      <c r="I714" s="147"/>
      <c r="J714" s="147"/>
      <c r="K714" s="148"/>
    </row>
    <row r="715" spans="2:11" s="1" customFormat="1" ht="18.75" customHeight="1" x14ac:dyDescent="0.25">
      <c r="B715" s="919" t="s">
        <v>790</v>
      </c>
      <c r="C715" s="920"/>
      <c r="D715" s="920"/>
      <c r="E715" s="920"/>
      <c r="F715" s="920"/>
      <c r="G715" s="920"/>
      <c r="H715" s="920"/>
      <c r="I715" s="920"/>
      <c r="J715" s="920"/>
      <c r="K715" s="921"/>
    </row>
    <row r="716" spans="2:11" s="1" customFormat="1" x14ac:dyDescent="0.25">
      <c r="B716" s="145"/>
      <c r="C716" s="147"/>
      <c r="D716" s="147"/>
      <c r="E716" s="147"/>
      <c r="F716" s="147"/>
      <c r="G716" s="147"/>
      <c r="H716" s="147"/>
      <c r="I716" s="147"/>
      <c r="J716" s="147"/>
      <c r="K716" s="148"/>
    </row>
    <row r="717" spans="2:11" s="1" customFormat="1" ht="18.75" customHeight="1" x14ac:dyDescent="0.25">
      <c r="B717" s="919" t="s">
        <v>791</v>
      </c>
      <c r="C717" s="941"/>
      <c r="D717" s="941"/>
      <c r="E717" s="941"/>
      <c r="F717" s="941"/>
      <c r="G717" s="941"/>
      <c r="H717" s="941"/>
      <c r="I717" s="941"/>
      <c r="J717" s="941"/>
      <c r="K717" s="942"/>
    </row>
    <row r="718" spans="2:11" s="1" customFormat="1" x14ac:dyDescent="0.25">
      <c r="B718" s="145"/>
      <c r="C718" s="147"/>
      <c r="D718" s="147"/>
      <c r="E718" s="147"/>
      <c r="F718" s="147"/>
      <c r="G718" s="147"/>
      <c r="H718" s="147"/>
      <c r="I718" s="147"/>
      <c r="J718" s="147"/>
      <c r="K718" s="148"/>
    </row>
    <row r="719" spans="2:11" s="1" customFormat="1" ht="18.75" customHeight="1" x14ac:dyDescent="0.25">
      <c r="B719" s="919" t="s">
        <v>792</v>
      </c>
      <c r="C719" s="920"/>
      <c r="D719" s="920"/>
      <c r="E719" s="920"/>
      <c r="F719" s="920"/>
      <c r="G719" s="920"/>
      <c r="H719" s="920"/>
      <c r="I719" s="920"/>
      <c r="J719" s="920"/>
      <c r="K719" s="921"/>
    </row>
    <row r="720" spans="2:11" s="1" customFormat="1" x14ac:dyDescent="0.25">
      <c r="B720" s="149"/>
      <c r="C720" s="150"/>
      <c r="D720" s="150"/>
      <c r="E720" s="150"/>
      <c r="F720" s="150"/>
      <c r="G720" s="150"/>
      <c r="H720" s="150"/>
      <c r="I720" s="150"/>
      <c r="J720" s="150"/>
      <c r="K720" s="151"/>
    </row>
    <row r="726" spans="2:11" s="1" customFormat="1" ht="24" customHeight="1" x14ac:dyDescent="0.25">
      <c r="B726" s="196" t="s">
        <v>381</v>
      </c>
      <c r="C726" s="197"/>
      <c r="D726" s="197"/>
      <c r="E726" s="197"/>
      <c r="F726" s="197"/>
      <c r="G726" s="197"/>
      <c r="H726" s="197"/>
      <c r="I726" s="197"/>
      <c r="J726" s="197"/>
      <c r="K726" s="198"/>
    </row>
    <row r="727" spans="2:11" s="140" customFormat="1" ht="24" customHeight="1" x14ac:dyDescent="0.35">
      <c r="B727" s="922" t="s">
        <v>363</v>
      </c>
      <c r="C727" s="923"/>
      <c r="D727" s="923"/>
      <c r="E727" s="923"/>
      <c r="F727" s="923"/>
      <c r="G727" s="923"/>
      <c r="H727" s="923"/>
      <c r="I727" s="923"/>
      <c r="J727" s="923"/>
      <c r="K727" s="924"/>
    </row>
    <row r="728" spans="2:11" s="1" customFormat="1" x14ac:dyDescent="0.25">
      <c r="B728" s="145"/>
      <c r="C728" s="147"/>
      <c r="D728" s="147"/>
      <c r="E728" s="147"/>
      <c r="F728" s="147"/>
      <c r="G728" s="147"/>
      <c r="H728" s="147"/>
      <c r="I728" s="147"/>
      <c r="J728" s="147"/>
      <c r="K728" s="148"/>
    </row>
    <row r="729" spans="2:11" s="1" customFormat="1" ht="18.75" customHeight="1" x14ac:dyDescent="0.3">
      <c r="B729" s="911" t="s">
        <v>835</v>
      </c>
      <c r="C729" s="914"/>
      <c r="D729" s="914"/>
      <c r="E729" s="914"/>
      <c r="F729" s="914"/>
      <c r="G729" s="914"/>
      <c r="H729" s="914"/>
      <c r="I729" s="914"/>
      <c r="J729" s="914"/>
      <c r="K729" s="915"/>
    </row>
    <row r="730" spans="2:11" s="1" customFormat="1" x14ac:dyDescent="0.25">
      <c r="B730" s="145"/>
      <c r="C730" s="147"/>
      <c r="D730" s="147"/>
      <c r="E730" s="147"/>
      <c r="F730" s="147"/>
      <c r="G730" s="147"/>
      <c r="H730" s="147"/>
      <c r="I730" s="147"/>
      <c r="J730" s="147"/>
      <c r="K730" s="148"/>
    </row>
    <row r="731" spans="2:11" s="1" customFormat="1" ht="18.75" customHeight="1" x14ac:dyDescent="0.25">
      <c r="B731" s="930" t="s">
        <v>836</v>
      </c>
      <c r="C731" s="931"/>
      <c r="D731" s="931"/>
      <c r="E731" s="931"/>
      <c r="F731" s="931"/>
      <c r="G731" s="931"/>
      <c r="H731" s="931"/>
      <c r="I731" s="931"/>
      <c r="J731" s="931"/>
      <c r="K731" s="932"/>
    </row>
    <row r="732" spans="2:11" s="1" customFormat="1" x14ac:dyDescent="0.25">
      <c r="B732" s="145"/>
      <c r="C732" s="147"/>
      <c r="D732" s="147"/>
      <c r="E732" s="147"/>
      <c r="F732" s="147"/>
      <c r="G732" s="147"/>
      <c r="H732" s="147"/>
      <c r="I732" s="147"/>
      <c r="J732" s="147"/>
      <c r="K732" s="148"/>
    </row>
    <row r="733" spans="2:11" s="1" customFormat="1" ht="18.75" x14ac:dyDescent="0.3">
      <c r="B733" s="911" t="s">
        <v>837</v>
      </c>
      <c r="C733" s="912"/>
      <c r="D733" s="912"/>
      <c r="E733" s="912"/>
      <c r="F733" s="912"/>
      <c r="G733" s="912"/>
      <c r="H733" s="912"/>
      <c r="I733" s="912"/>
      <c r="J733" s="912"/>
      <c r="K733" s="913"/>
    </row>
    <row r="734" spans="2:11" s="1" customFormat="1" x14ac:dyDescent="0.25">
      <c r="B734" s="145"/>
      <c r="C734" s="147"/>
      <c r="D734" s="147"/>
      <c r="E734" s="147"/>
      <c r="F734" s="147"/>
      <c r="G734" s="147"/>
      <c r="H734" s="147"/>
      <c r="I734" s="147"/>
      <c r="J734" s="147"/>
      <c r="K734" s="148"/>
    </row>
    <row r="735" spans="2:11" s="1" customFormat="1" ht="18.75" x14ac:dyDescent="0.3">
      <c r="B735" s="911" t="s">
        <v>838</v>
      </c>
      <c r="C735" s="912"/>
      <c r="D735" s="912"/>
      <c r="E735" s="912"/>
      <c r="F735" s="912"/>
      <c r="G735" s="912"/>
      <c r="H735" s="912"/>
      <c r="I735" s="912"/>
      <c r="J735" s="912"/>
      <c r="K735" s="913"/>
    </row>
    <row r="736" spans="2:11" s="1" customFormat="1" ht="18.75" x14ac:dyDescent="0.3">
      <c r="B736" s="911" t="s">
        <v>839</v>
      </c>
      <c r="C736" s="912"/>
      <c r="D736" s="912"/>
      <c r="E736" s="912"/>
      <c r="F736" s="912"/>
      <c r="G736" s="912"/>
      <c r="H736" s="912"/>
      <c r="I736" s="912"/>
      <c r="J736" s="912"/>
      <c r="K736" s="913"/>
    </row>
    <row r="737" spans="2:11" s="1" customFormat="1" ht="18.75" x14ac:dyDescent="0.3">
      <c r="B737" s="911" t="s">
        <v>840</v>
      </c>
      <c r="C737" s="912"/>
      <c r="D737" s="912"/>
      <c r="E737" s="912"/>
      <c r="F737" s="912"/>
      <c r="G737" s="912"/>
      <c r="H737" s="912"/>
      <c r="I737" s="912"/>
      <c r="J737" s="912"/>
      <c r="K737" s="913"/>
    </row>
    <row r="738" spans="2:11" s="1" customFormat="1" x14ac:dyDescent="0.25">
      <c r="B738" s="145"/>
      <c r="C738" s="147"/>
      <c r="D738" s="147"/>
      <c r="E738" s="147"/>
      <c r="F738" s="147"/>
      <c r="G738" s="147"/>
      <c r="H738" s="147"/>
      <c r="I738" s="147"/>
      <c r="J738" s="147"/>
      <c r="K738" s="148"/>
    </row>
    <row r="739" spans="2:11" s="1" customFormat="1" ht="18.75" customHeight="1" x14ac:dyDescent="0.3">
      <c r="B739" s="911" t="s">
        <v>841</v>
      </c>
      <c r="C739" s="912"/>
      <c r="D739" s="912"/>
      <c r="E739" s="912"/>
      <c r="F739" s="912"/>
      <c r="G739" s="912"/>
      <c r="H739" s="912"/>
      <c r="I739" s="912"/>
      <c r="J739" s="912"/>
      <c r="K739" s="913"/>
    </row>
    <row r="740" spans="2:11" s="1" customFormat="1" ht="18.75" x14ac:dyDescent="0.3">
      <c r="B740" s="911" t="s">
        <v>842</v>
      </c>
      <c r="C740" s="912"/>
      <c r="D740" s="912"/>
      <c r="E740" s="912"/>
      <c r="F740" s="912"/>
      <c r="G740" s="912"/>
      <c r="H740" s="912"/>
      <c r="I740" s="912"/>
      <c r="J740" s="912"/>
      <c r="K740" s="913"/>
    </row>
    <row r="741" spans="2:11" s="1" customFormat="1" x14ac:dyDescent="0.25">
      <c r="B741" s="145"/>
      <c r="C741" s="147"/>
      <c r="D741" s="147"/>
      <c r="E741" s="147"/>
      <c r="F741" s="147"/>
      <c r="G741" s="147"/>
      <c r="H741" s="147"/>
      <c r="I741" s="147"/>
      <c r="J741" s="147"/>
      <c r="K741" s="148"/>
    </row>
    <row r="742" spans="2:11" s="1" customFormat="1" ht="18.75" customHeight="1" x14ac:dyDescent="0.3">
      <c r="B742" s="911" t="s">
        <v>843</v>
      </c>
      <c r="C742" s="912"/>
      <c r="D742" s="912"/>
      <c r="E742" s="912"/>
      <c r="F742" s="912"/>
      <c r="G742" s="912"/>
      <c r="H742" s="912"/>
      <c r="I742" s="912"/>
      <c r="J742" s="912"/>
      <c r="K742" s="913"/>
    </row>
    <row r="743" spans="2:11" s="1" customFormat="1" x14ac:dyDescent="0.25">
      <c r="B743" s="145"/>
      <c r="C743" s="147"/>
      <c r="D743" s="147"/>
      <c r="E743" s="147"/>
      <c r="F743" s="147"/>
      <c r="G743" s="147"/>
      <c r="H743" s="147"/>
      <c r="I743" s="147"/>
      <c r="J743" s="147"/>
      <c r="K743" s="148"/>
    </row>
    <row r="744" spans="2:11" s="1" customFormat="1" ht="18.75" x14ac:dyDescent="0.3">
      <c r="B744" s="911" t="s">
        <v>844</v>
      </c>
      <c r="C744" s="912"/>
      <c r="D744" s="912"/>
      <c r="E744" s="912"/>
      <c r="F744" s="912"/>
      <c r="G744" s="912"/>
      <c r="H744" s="912"/>
      <c r="I744" s="912"/>
      <c r="J744" s="912"/>
      <c r="K744" s="913"/>
    </row>
    <row r="745" spans="2:11" s="1" customFormat="1" ht="18.75" x14ac:dyDescent="0.25">
      <c r="B745" s="946" t="s">
        <v>845</v>
      </c>
      <c r="C745" s="947"/>
      <c r="D745" s="947"/>
      <c r="E745" s="947"/>
      <c r="F745" s="947"/>
      <c r="G745" s="947"/>
      <c r="H745" s="947"/>
      <c r="I745" s="947"/>
      <c r="J745" s="947"/>
      <c r="K745" s="948"/>
    </row>
    <row r="746" spans="2:11" s="1" customFormat="1" x14ac:dyDescent="0.25">
      <c r="B746" s="145"/>
      <c r="C746" s="147"/>
      <c r="D746" s="147"/>
      <c r="E746" s="147"/>
      <c r="F746" s="147"/>
      <c r="G746" s="147"/>
      <c r="H746" s="147"/>
      <c r="I746" s="147"/>
      <c r="J746" s="147"/>
      <c r="K746" s="148"/>
    </row>
    <row r="747" spans="2:11" s="1" customFormat="1" ht="18.75" customHeight="1" x14ac:dyDescent="0.25">
      <c r="B747" s="930" t="s">
        <v>846</v>
      </c>
      <c r="C747" s="931"/>
      <c r="D747" s="931"/>
      <c r="E747" s="931"/>
      <c r="F747" s="931"/>
      <c r="G747" s="931"/>
      <c r="H747" s="931"/>
      <c r="I747" s="931"/>
      <c r="J747" s="931"/>
      <c r="K747" s="932"/>
    </row>
    <row r="748" spans="2:11" s="1" customFormat="1" x14ac:dyDescent="0.25">
      <c r="B748" s="145"/>
      <c r="C748" s="147"/>
      <c r="D748" s="147"/>
      <c r="E748" s="147"/>
      <c r="F748" s="147"/>
      <c r="G748" s="147"/>
      <c r="H748" s="147"/>
      <c r="I748" s="147"/>
      <c r="J748" s="147"/>
      <c r="K748" s="148"/>
    </row>
    <row r="749" spans="2:11" s="1" customFormat="1" ht="33.75" customHeight="1" x14ac:dyDescent="0.25">
      <c r="B749" s="919" t="s">
        <v>847</v>
      </c>
      <c r="C749" s="920"/>
      <c r="D749" s="920"/>
      <c r="E749" s="920"/>
      <c r="F749" s="920"/>
      <c r="G749" s="920"/>
      <c r="H749" s="920"/>
      <c r="I749" s="920"/>
      <c r="J749" s="920"/>
      <c r="K749" s="921"/>
    </row>
    <row r="750" spans="2:11" s="1" customFormat="1" ht="18.75" x14ac:dyDescent="0.3">
      <c r="B750" s="949" t="s">
        <v>848</v>
      </c>
      <c r="C750" s="950"/>
      <c r="D750" s="950"/>
      <c r="E750" s="950"/>
      <c r="F750" s="950"/>
      <c r="G750" s="950"/>
      <c r="H750" s="950"/>
      <c r="I750" s="950"/>
      <c r="J750" s="950"/>
      <c r="K750" s="951"/>
    </row>
    <row r="751" spans="2:11" s="1" customFormat="1" x14ac:dyDescent="0.25">
      <c r="B751" s="145"/>
      <c r="C751" s="147"/>
      <c r="D751" s="147"/>
      <c r="E751" s="147"/>
      <c r="F751" s="147"/>
      <c r="G751" s="147"/>
      <c r="H751" s="147"/>
      <c r="I751" s="147"/>
      <c r="J751" s="147"/>
      <c r="K751" s="148"/>
    </row>
    <row r="752" spans="2:11" s="1" customFormat="1" ht="36" customHeight="1" x14ac:dyDescent="0.25">
      <c r="B752" s="919" t="s">
        <v>849</v>
      </c>
      <c r="C752" s="941"/>
      <c r="D752" s="941"/>
      <c r="E752" s="941"/>
      <c r="F752" s="941"/>
      <c r="G752" s="941"/>
      <c r="H752" s="941"/>
      <c r="I752" s="941"/>
      <c r="J752" s="941"/>
      <c r="K752" s="942"/>
    </row>
    <row r="753" spans="2:11" s="1" customFormat="1" x14ac:dyDescent="0.25">
      <c r="B753" s="145"/>
      <c r="C753" s="147"/>
      <c r="D753" s="147"/>
      <c r="E753" s="147"/>
      <c r="F753" s="147"/>
      <c r="G753" s="147"/>
      <c r="H753" s="147"/>
      <c r="I753" s="147"/>
      <c r="J753" s="147"/>
      <c r="K753" s="148"/>
    </row>
    <row r="754" spans="2:11" s="1" customFormat="1" ht="18.75" customHeight="1" x14ac:dyDescent="0.25">
      <c r="B754" s="919" t="s">
        <v>850</v>
      </c>
      <c r="C754" s="920"/>
      <c r="D754" s="920"/>
      <c r="E754" s="920"/>
      <c r="F754" s="920"/>
      <c r="G754" s="920"/>
      <c r="H754" s="920"/>
      <c r="I754" s="920"/>
      <c r="J754" s="920"/>
      <c r="K754" s="921"/>
    </row>
    <row r="755" spans="2:11" s="1" customFormat="1" x14ac:dyDescent="0.25">
      <c r="B755" s="145"/>
      <c r="C755" s="147"/>
      <c r="D755" s="147"/>
      <c r="E755" s="147"/>
      <c r="F755" s="147"/>
      <c r="G755" s="147"/>
      <c r="H755" s="147"/>
      <c r="I755" s="147"/>
      <c r="J755" s="147"/>
      <c r="K755" s="148"/>
    </row>
    <row r="756" spans="2:11" s="1" customFormat="1" ht="18.75" customHeight="1" x14ac:dyDescent="0.25">
      <c r="B756" s="919" t="s">
        <v>851</v>
      </c>
      <c r="C756" s="920"/>
      <c r="D756" s="920"/>
      <c r="E756" s="920"/>
      <c r="F756" s="920"/>
      <c r="G756" s="920"/>
      <c r="H756" s="920"/>
      <c r="I756" s="920"/>
      <c r="J756" s="920"/>
      <c r="K756" s="921"/>
    </row>
    <row r="757" spans="2:11" s="1" customFormat="1" x14ac:dyDescent="0.25">
      <c r="B757" s="145"/>
      <c r="C757" s="147"/>
      <c r="D757" s="147"/>
      <c r="E757" s="147"/>
      <c r="F757" s="147"/>
      <c r="G757" s="147"/>
      <c r="H757" s="147"/>
      <c r="I757" s="147"/>
      <c r="J757" s="147"/>
      <c r="K757" s="148"/>
    </row>
    <row r="758" spans="2:11" s="1" customFormat="1" ht="18.75" customHeight="1" x14ac:dyDescent="0.25">
      <c r="B758" s="919" t="s">
        <v>852</v>
      </c>
      <c r="C758" s="920"/>
      <c r="D758" s="920"/>
      <c r="E758" s="920"/>
      <c r="F758" s="920"/>
      <c r="G758" s="920"/>
      <c r="H758" s="920"/>
      <c r="I758" s="920"/>
      <c r="J758" s="920"/>
      <c r="K758" s="921"/>
    </row>
    <row r="759" spans="2:11" s="1" customFormat="1" x14ac:dyDescent="0.25">
      <c r="B759" s="149"/>
      <c r="C759" s="150"/>
      <c r="D759" s="150"/>
      <c r="E759" s="150"/>
      <c r="F759" s="150"/>
      <c r="G759" s="150"/>
      <c r="H759" s="150"/>
      <c r="I759" s="150"/>
      <c r="J759" s="150"/>
      <c r="K759" s="151"/>
    </row>
    <row r="765" spans="2:11" s="140" customFormat="1" ht="24" customHeight="1" x14ac:dyDescent="0.35">
      <c r="B765" s="193" t="s">
        <v>381</v>
      </c>
      <c r="C765" s="194"/>
      <c r="D765" s="194"/>
      <c r="E765" s="194"/>
      <c r="F765" s="194"/>
      <c r="G765" s="194"/>
      <c r="H765" s="194"/>
      <c r="I765" s="194"/>
      <c r="J765" s="194"/>
      <c r="K765" s="195"/>
    </row>
    <row r="766" spans="2:11" s="1" customFormat="1" ht="24" customHeight="1" x14ac:dyDescent="0.25">
      <c r="B766" s="922" t="s">
        <v>364</v>
      </c>
      <c r="C766" s="923"/>
      <c r="D766" s="923"/>
      <c r="E766" s="923"/>
      <c r="F766" s="923"/>
      <c r="G766" s="923"/>
      <c r="H766" s="923"/>
      <c r="I766" s="923"/>
      <c r="J766" s="923"/>
      <c r="K766" s="924"/>
    </row>
    <row r="767" spans="2:11" s="1" customFormat="1" ht="10.5" customHeight="1" x14ac:dyDescent="0.25">
      <c r="B767" s="142"/>
      <c r="C767" s="143"/>
      <c r="D767" s="143"/>
      <c r="E767" s="143"/>
      <c r="F767" s="143"/>
      <c r="G767" s="143"/>
      <c r="H767" s="143"/>
      <c r="I767" s="143"/>
      <c r="J767" s="143"/>
      <c r="K767" s="144"/>
    </row>
    <row r="768" spans="2:11" s="1" customFormat="1" ht="18.75" customHeight="1" x14ac:dyDescent="0.25">
      <c r="B768" s="896" t="s">
        <v>853</v>
      </c>
      <c r="C768" s="897"/>
      <c r="D768" s="897"/>
      <c r="E768" s="897"/>
      <c r="F768" s="897"/>
      <c r="G768" s="897"/>
      <c r="H768" s="897"/>
      <c r="I768" s="897"/>
      <c r="J768" s="897"/>
      <c r="K768" s="898"/>
    </row>
    <row r="769" spans="2:11" s="1" customFormat="1" ht="18.75" customHeight="1" x14ac:dyDescent="0.25">
      <c r="B769" s="896" t="s">
        <v>854</v>
      </c>
      <c r="C769" s="897"/>
      <c r="D769" s="897"/>
      <c r="E769" s="897"/>
      <c r="F769" s="897"/>
      <c r="G769" s="897"/>
      <c r="H769" s="897"/>
      <c r="I769" s="897"/>
      <c r="J769" s="897"/>
      <c r="K769" s="898"/>
    </row>
    <row r="770" spans="2:11" s="1" customFormat="1" ht="10.5" customHeight="1" x14ac:dyDescent="0.25">
      <c r="B770" s="147"/>
      <c r="C770" s="147"/>
      <c r="D770" s="147"/>
      <c r="E770" s="147"/>
      <c r="F770" s="147"/>
      <c r="G770" s="147"/>
      <c r="H770" s="147"/>
      <c r="I770" s="147"/>
      <c r="J770" s="147"/>
      <c r="K770" s="147"/>
    </row>
    <row r="771" spans="2:11" s="1" customFormat="1" ht="18.75" customHeight="1" x14ac:dyDescent="0.25">
      <c r="B771" s="899" t="s">
        <v>855</v>
      </c>
      <c r="C771" s="900"/>
      <c r="D771" s="900"/>
      <c r="E771" s="900"/>
      <c r="F771" s="900"/>
      <c r="G771" s="900"/>
      <c r="H771" s="900"/>
      <c r="I771" s="900"/>
      <c r="J771" s="900"/>
      <c r="K771" s="901"/>
    </row>
    <row r="772" spans="2:11" s="1" customFormat="1" ht="9" customHeight="1" x14ac:dyDescent="0.25">
      <c r="B772" s="145"/>
      <c r="C772" s="147"/>
      <c r="D772" s="147"/>
      <c r="E772" s="147"/>
      <c r="F772" s="147"/>
      <c r="G772" s="147"/>
      <c r="H772" s="147"/>
      <c r="I772" s="147"/>
      <c r="J772" s="147"/>
      <c r="K772" s="148"/>
    </row>
    <row r="773" spans="2:11" s="1" customFormat="1" ht="67.5" customHeight="1" x14ac:dyDescent="0.25">
      <c r="B773" s="902" t="s">
        <v>856</v>
      </c>
      <c r="C773" s="925"/>
      <c r="D773" s="925"/>
      <c r="E773" s="925"/>
      <c r="F773" s="925"/>
      <c r="G773" s="925"/>
      <c r="H773" s="925"/>
      <c r="I773" s="925"/>
      <c r="J773" s="925"/>
      <c r="K773" s="926"/>
    </row>
    <row r="774" spans="2:11" s="1" customFormat="1" ht="9" customHeight="1" x14ac:dyDescent="0.25">
      <c r="B774" s="145"/>
      <c r="C774" s="147"/>
      <c r="D774" s="147"/>
      <c r="E774" s="147"/>
      <c r="F774" s="147"/>
      <c r="G774" s="147"/>
      <c r="H774" s="147"/>
      <c r="I774" s="147"/>
      <c r="J774" s="147"/>
      <c r="K774" s="148"/>
    </row>
    <row r="775" spans="2:11" s="1" customFormat="1" ht="51" customHeight="1" x14ac:dyDescent="0.25">
      <c r="B775" s="902" t="s">
        <v>857</v>
      </c>
      <c r="C775" s="903"/>
      <c r="D775" s="903"/>
      <c r="E775" s="903"/>
      <c r="F775" s="903"/>
      <c r="G775" s="903"/>
      <c r="H775" s="903"/>
      <c r="I775" s="903"/>
      <c r="J775" s="903"/>
      <c r="K775" s="904"/>
    </row>
    <row r="776" spans="2:11" s="1" customFormat="1" ht="9" customHeight="1" x14ac:dyDescent="0.25">
      <c r="B776" s="145"/>
      <c r="C776" s="147"/>
      <c r="D776" s="147"/>
      <c r="E776" s="147"/>
      <c r="F776" s="147"/>
      <c r="G776" s="147"/>
      <c r="H776" s="147"/>
      <c r="I776" s="147"/>
      <c r="J776" s="147"/>
      <c r="K776" s="148"/>
    </row>
    <row r="777" spans="2:11" s="1" customFormat="1" ht="51" customHeight="1" x14ac:dyDescent="0.25">
      <c r="B777" s="902" t="s">
        <v>858</v>
      </c>
      <c r="C777" s="903"/>
      <c r="D777" s="903"/>
      <c r="E777" s="903"/>
      <c r="F777" s="903"/>
      <c r="G777" s="903"/>
      <c r="H777" s="903"/>
      <c r="I777" s="903"/>
      <c r="J777" s="903"/>
      <c r="K777" s="904"/>
    </row>
    <row r="778" spans="2:11" s="1" customFormat="1" ht="9" customHeight="1" x14ac:dyDescent="0.25">
      <c r="B778" s="145"/>
      <c r="C778" s="147"/>
      <c r="D778" s="147"/>
      <c r="E778" s="147"/>
      <c r="F778" s="147"/>
      <c r="G778" s="147"/>
      <c r="H778" s="147"/>
      <c r="I778" s="147"/>
      <c r="J778" s="147"/>
      <c r="K778" s="148"/>
    </row>
    <row r="779" spans="2:11" s="1" customFormat="1" ht="51" customHeight="1" x14ac:dyDescent="0.25">
      <c r="B779" s="902" t="s">
        <v>859</v>
      </c>
      <c r="C779" s="903"/>
      <c r="D779" s="903"/>
      <c r="E779" s="903"/>
      <c r="F779" s="903"/>
      <c r="G779" s="903"/>
      <c r="H779" s="903"/>
      <c r="I779" s="903"/>
      <c r="J779" s="903"/>
      <c r="K779" s="904"/>
    </row>
    <row r="780" spans="2:11" s="1" customFormat="1" ht="9" customHeight="1" x14ac:dyDescent="0.25">
      <c r="B780" s="145"/>
      <c r="C780" s="147"/>
      <c r="D780" s="147"/>
      <c r="E780" s="147"/>
      <c r="F780" s="147"/>
      <c r="G780" s="147"/>
      <c r="H780" s="147"/>
      <c r="I780" s="147"/>
      <c r="J780" s="147"/>
      <c r="K780" s="148"/>
    </row>
    <row r="781" spans="2:11" s="1" customFormat="1" ht="9" customHeight="1" x14ac:dyDescent="0.25">
      <c r="B781" s="145"/>
      <c r="C781" s="147"/>
      <c r="D781" s="147"/>
      <c r="E781" s="147"/>
      <c r="F781" s="147"/>
      <c r="G781" s="147"/>
      <c r="H781" s="147"/>
      <c r="I781" s="147"/>
      <c r="J781" s="147"/>
      <c r="K781" s="148"/>
    </row>
    <row r="782" spans="2:11" s="1" customFormat="1" ht="51" customHeight="1" x14ac:dyDescent="0.25">
      <c r="B782" s="902" t="s">
        <v>860</v>
      </c>
      <c r="C782" s="903"/>
      <c r="D782" s="903"/>
      <c r="E782" s="903"/>
      <c r="F782" s="903"/>
      <c r="G782" s="903"/>
      <c r="H782" s="903"/>
      <c r="I782" s="903"/>
      <c r="J782" s="903"/>
      <c r="K782" s="904"/>
    </row>
    <row r="783" spans="2:11" s="1" customFormat="1" ht="63.75" customHeight="1" x14ac:dyDescent="0.25">
      <c r="B783" s="902" t="s">
        <v>862</v>
      </c>
      <c r="C783" s="903"/>
      <c r="D783" s="903"/>
      <c r="E783" s="903"/>
      <c r="F783" s="903"/>
      <c r="G783" s="903"/>
      <c r="H783" s="903"/>
      <c r="I783" s="903"/>
      <c r="J783" s="903"/>
      <c r="K783" s="904"/>
    </row>
    <row r="784" spans="2:11" s="1" customFormat="1" ht="9" customHeight="1" x14ac:dyDescent="0.25">
      <c r="B784" s="145"/>
      <c r="C784" s="147"/>
      <c r="D784" s="147"/>
      <c r="E784" s="147"/>
      <c r="F784" s="147"/>
      <c r="G784" s="147"/>
      <c r="H784" s="147"/>
      <c r="I784" s="147"/>
      <c r="J784" s="147"/>
      <c r="K784" s="148"/>
    </row>
    <row r="785" spans="2:11" s="1" customFormat="1" ht="42.75" customHeight="1" x14ac:dyDescent="0.25">
      <c r="B785" s="902" t="s">
        <v>863</v>
      </c>
      <c r="C785" s="903"/>
      <c r="D785" s="903"/>
      <c r="E785" s="903"/>
      <c r="F785" s="903"/>
      <c r="G785" s="903"/>
      <c r="H785" s="903"/>
      <c r="I785" s="903"/>
      <c r="J785" s="903"/>
      <c r="K785" s="904"/>
    </row>
    <row r="786" spans="2:11" s="1" customFormat="1" ht="9" customHeight="1" x14ac:dyDescent="0.25">
      <c r="B786" s="145"/>
      <c r="C786" s="147"/>
      <c r="D786" s="147"/>
      <c r="E786" s="147"/>
      <c r="F786" s="147"/>
      <c r="G786" s="147"/>
      <c r="H786" s="147"/>
      <c r="I786" s="147"/>
      <c r="J786" s="147"/>
      <c r="K786" s="148"/>
    </row>
    <row r="787" spans="2:11" s="1" customFormat="1" ht="39" customHeight="1" x14ac:dyDescent="0.25">
      <c r="B787" s="902" t="s">
        <v>864</v>
      </c>
      <c r="C787" s="903"/>
      <c r="D787" s="903"/>
      <c r="E787" s="903"/>
      <c r="F787" s="903"/>
      <c r="G787" s="903"/>
      <c r="H787" s="903"/>
      <c r="I787" s="903"/>
      <c r="J787" s="903"/>
      <c r="K787" s="904"/>
    </row>
    <row r="788" spans="2:11" s="1" customFormat="1" ht="9" customHeight="1" x14ac:dyDescent="0.25">
      <c r="B788" s="145"/>
      <c r="C788" s="147"/>
      <c r="D788" s="147"/>
      <c r="E788" s="147"/>
      <c r="F788" s="147"/>
      <c r="G788" s="147"/>
      <c r="H788" s="147"/>
      <c r="I788" s="147"/>
      <c r="J788" s="147"/>
      <c r="K788" s="148"/>
    </row>
    <row r="789" spans="2:11" s="1" customFormat="1" ht="63.75" customHeight="1" x14ac:dyDescent="0.25">
      <c r="B789" s="902" t="s">
        <v>865</v>
      </c>
      <c r="C789" s="903"/>
      <c r="D789" s="903"/>
      <c r="E789" s="903"/>
      <c r="F789" s="903"/>
      <c r="G789" s="903"/>
      <c r="H789" s="903"/>
      <c r="I789" s="903"/>
      <c r="J789" s="903"/>
      <c r="K789" s="904"/>
    </row>
    <row r="790" spans="2:11" s="1" customFormat="1" ht="9" customHeight="1" x14ac:dyDescent="0.25">
      <c r="B790" s="145"/>
      <c r="C790" s="147"/>
      <c r="D790" s="147"/>
      <c r="E790" s="147"/>
      <c r="F790" s="147"/>
      <c r="G790" s="147"/>
      <c r="H790" s="147"/>
      <c r="I790" s="147"/>
      <c r="J790" s="147"/>
      <c r="K790" s="148"/>
    </row>
    <row r="791" spans="2:11" s="1" customFormat="1" ht="42.75" customHeight="1" x14ac:dyDescent="0.25">
      <c r="B791" s="902" t="s">
        <v>866</v>
      </c>
      <c r="C791" s="903"/>
      <c r="D791" s="903"/>
      <c r="E791" s="903"/>
      <c r="F791" s="903"/>
      <c r="G791" s="903"/>
      <c r="H791" s="903"/>
      <c r="I791" s="903"/>
      <c r="J791" s="903"/>
      <c r="K791" s="904"/>
    </row>
    <row r="792" spans="2:11" s="1" customFormat="1" ht="9" customHeight="1" x14ac:dyDescent="0.25">
      <c r="B792" s="145"/>
      <c r="C792" s="147"/>
      <c r="D792" s="147"/>
      <c r="E792" s="147"/>
      <c r="F792" s="147"/>
      <c r="G792" s="147"/>
      <c r="H792" s="147"/>
      <c r="I792" s="147"/>
      <c r="J792" s="147"/>
      <c r="K792" s="148"/>
    </row>
    <row r="793" spans="2:11" s="1" customFormat="1" ht="75" customHeight="1" x14ac:dyDescent="0.25">
      <c r="B793" s="902" t="s">
        <v>867</v>
      </c>
      <c r="C793" s="903"/>
      <c r="D793" s="903"/>
      <c r="E793" s="903"/>
      <c r="F793" s="903"/>
      <c r="G793" s="903"/>
      <c r="H793" s="903"/>
      <c r="I793" s="903"/>
      <c r="J793" s="903"/>
      <c r="K793" s="904"/>
    </row>
    <row r="794" spans="2:11" s="1" customFormat="1" ht="9" customHeight="1" x14ac:dyDescent="0.25">
      <c r="B794" s="145"/>
      <c r="C794" s="147"/>
      <c r="D794" s="147"/>
      <c r="E794" s="147"/>
      <c r="F794" s="147"/>
      <c r="G794" s="147"/>
      <c r="H794" s="147"/>
      <c r="I794" s="147"/>
      <c r="J794" s="147"/>
      <c r="K794" s="148"/>
    </row>
    <row r="795" spans="2:11" s="1" customFormat="1" ht="24.75" customHeight="1" x14ac:dyDescent="0.25">
      <c r="B795" s="927" t="s">
        <v>861</v>
      </c>
      <c r="C795" s="928"/>
      <c r="D795" s="928"/>
      <c r="E795" s="928"/>
      <c r="F795" s="928"/>
      <c r="G795" s="928"/>
      <c r="H795" s="928"/>
      <c r="I795" s="928"/>
      <c r="J795" s="928"/>
      <c r="K795" s="929"/>
    </row>
    <row r="796" spans="2:11" s="1" customFormat="1" ht="24.75" customHeight="1" x14ac:dyDescent="0.3">
      <c r="B796" s="908" t="s">
        <v>387</v>
      </c>
      <c r="C796" s="909"/>
      <c r="D796" s="909"/>
      <c r="E796" s="909"/>
      <c r="F796" s="909"/>
      <c r="G796" s="909"/>
      <c r="H796" s="909"/>
      <c r="I796" s="909"/>
      <c r="J796" s="909"/>
      <c r="K796" s="910"/>
    </row>
    <row r="797" spans="2:11" s="1" customFormat="1" ht="9" customHeight="1" x14ac:dyDescent="0.25">
      <c r="B797" s="145"/>
      <c r="C797" s="147"/>
      <c r="D797" s="147"/>
      <c r="E797" s="147"/>
      <c r="F797" s="147"/>
      <c r="G797" s="147"/>
      <c r="H797" s="147"/>
      <c r="I797" s="147"/>
      <c r="J797" s="147"/>
      <c r="K797" s="148"/>
    </row>
    <row r="798" spans="2:11" s="1" customFormat="1" x14ac:dyDescent="0.25">
      <c r="B798" s="145"/>
      <c r="C798" s="147"/>
      <c r="D798" s="147"/>
      <c r="E798" s="147"/>
      <c r="F798" s="147"/>
      <c r="G798" s="147"/>
      <c r="H798" s="147"/>
      <c r="I798" s="147"/>
      <c r="J798" s="147"/>
      <c r="K798" s="148"/>
    </row>
    <row r="799" spans="2:11" s="1" customFormat="1" ht="18.75" x14ac:dyDescent="0.3">
      <c r="B799" s="911" t="s">
        <v>868</v>
      </c>
      <c r="C799" s="912"/>
      <c r="D799" s="912"/>
      <c r="E799" s="912"/>
      <c r="F799" s="912"/>
      <c r="G799" s="912"/>
      <c r="H799" s="912"/>
      <c r="I799" s="912"/>
      <c r="J799" s="912"/>
      <c r="K799" s="913"/>
    </row>
    <row r="800" spans="2:11" s="1" customFormat="1" x14ac:dyDescent="0.25">
      <c r="B800" s="145"/>
      <c r="C800" s="147"/>
      <c r="D800" s="147"/>
      <c r="E800" s="147"/>
      <c r="F800" s="147"/>
      <c r="G800" s="147"/>
      <c r="H800" s="147"/>
      <c r="I800" s="147"/>
      <c r="J800" s="147"/>
      <c r="K800" s="148"/>
    </row>
    <row r="801" spans="2:11" s="1" customFormat="1" ht="35.25" customHeight="1" x14ac:dyDescent="0.3">
      <c r="B801" s="911" t="s">
        <v>869</v>
      </c>
      <c r="C801" s="912"/>
      <c r="D801" s="912"/>
      <c r="E801" s="912"/>
      <c r="F801" s="912"/>
      <c r="G801" s="912"/>
      <c r="H801" s="912"/>
      <c r="I801" s="912"/>
      <c r="J801" s="912"/>
      <c r="K801" s="913"/>
    </row>
    <row r="802" spans="2:11" s="1" customFormat="1" x14ac:dyDescent="0.25">
      <c r="B802" s="145"/>
      <c r="C802" s="147"/>
      <c r="D802" s="147"/>
      <c r="E802" s="147"/>
      <c r="F802" s="147"/>
      <c r="G802" s="147"/>
      <c r="H802" s="147"/>
      <c r="I802" s="147"/>
      <c r="J802" s="147"/>
      <c r="K802" s="148"/>
    </row>
    <row r="803" spans="2:11" s="1" customFormat="1" ht="38.25" customHeight="1" x14ac:dyDescent="0.3">
      <c r="B803" s="911" t="s">
        <v>870</v>
      </c>
      <c r="C803" s="912"/>
      <c r="D803" s="912"/>
      <c r="E803" s="912"/>
      <c r="F803" s="912"/>
      <c r="G803" s="912"/>
      <c r="H803" s="912"/>
      <c r="I803" s="912"/>
      <c r="J803" s="912"/>
      <c r="K803" s="913"/>
    </row>
    <row r="804" spans="2:11" s="1" customFormat="1" x14ac:dyDescent="0.25">
      <c r="B804" s="145"/>
      <c r="C804" s="147"/>
      <c r="D804" s="147"/>
      <c r="E804" s="147"/>
      <c r="F804" s="147"/>
      <c r="G804" s="147"/>
      <c r="H804" s="147"/>
      <c r="I804" s="147"/>
      <c r="J804" s="147"/>
      <c r="K804" s="148"/>
    </row>
    <row r="805" spans="2:11" s="1" customFormat="1" ht="18.75" customHeight="1" x14ac:dyDescent="0.3">
      <c r="B805" s="911" t="s">
        <v>871</v>
      </c>
      <c r="C805" s="914"/>
      <c r="D805" s="914"/>
      <c r="E805" s="914"/>
      <c r="F805" s="914"/>
      <c r="G805" s="914"/>
      <c r="H805" s="914"/>
      <c r="I805" s="914"/>
      <c r="J805" s="914"/>
      <c r="K805" s="915"/>
    </row>
    <row r="806" spans="2:11" s="1" customFormat="1" x14ac:dyDescent="0.25">
      <c r="B806" s="145"/>
      <c r="C806" s="147"/>
      <c r="D806" s="147"/>
      <c r="E806" s="147"/>
      <c r="F806" s="147"/>
      <c r="G806" s="147"/>
      <c r="H806" s="147"/>
      <c r="I806" s="147"/>
      <c r="J806" s="147"/>
      <c r="K806" s="148"/>
    </row>
    <row r="807" spans="2:11" s="1" customFormat="1" ht="75" customHeight="1" x14ac:dyDescent="0.3">
      <c r="B807" s="916" t="s">
        <v>872</v>
      </c>
      <c r="C807" s="917"/>
      <c r="D807" s="917"/>
      <c r="E807" s="917"/>
      <c r="F807" s="917"/>
      <c r="G807" s="917"/>
      <c r="H807" s="917"/>
      <c r="I807" s="917"/>
      <c r="J807" s="917"/>
      <c r="K807" s="918"/>
    </row>
    <row r="808" spans="2:11" s="1" customFormat="1" x14ac:dyDescent="0.25">
      <c r="B808" s="145"/>
      <c r="C808" s="147"/>
      <c r="D808" s="147"/>
      <c r="E808" s="147"/>
      <c r="F808" s="147"/>
      <c r="G808" s="147"/>
      <c r="H808" s="147"/>
      <c r="I808" s="147"/>
      <c r="J808" s="147"/>
      <c r="K808" s="148"/>
    </row>
    <row r="809" spans="2:11" s="1" customFormat="1" ht="57.75" customHeight="1" x14ac:dyDescent="0.3">
      <c r="B809" s="911" t="s">
        <v>873</v>
      </c>
      <c r="C809" s="914"/>
      <c r="D809" s="914"/>
      <c r="E809" s="914"/>
      <c r="F809" s="914"/>
      <c r="G809" s="914"/>
      <c r="H809" s="914"/>
      <c r="I809" s="914"/>
      <c r="J809" s="914"/>
      <c r="K809" s="915"/>
    </row>
    <row r="810" spans="2:11" s="1" customFormat="1" x14ac:dyDescent="0.25">
      <c r="B810" s="145"/>
      <c r="C810" s="147"/>
      <c r="D810" s="147"/>
      <c r="E810" s="147"/>
      <c r="F810" s="147"/>
      <c r="G810" s="147"/>
      <c r="H810" s="147"/>
      <c r="I810" s="147"/>
      <c r="J810" s="147"/>
      <c r="K810" s="148"/>
    </row>
    <row r="811" spans="2:11" s="1" customFormat="1" ht="20.25" customHeight="1" x14ac:dyDescent="0.3">
      <c r="B811" s="911" t="s">
        <v>874</v>
      </c>
      <c r="C811" s="912"/>
      <c r="D811" s="912"/>
      <c r="E811" s="912"/>
      <c r="F811" s="912"/>
      <c r="G811" s="912"/>
      <c r="H811" s="912"/>
      <c r="I811" s="912"/>
      <c r="J811" s="912"/>
      <c r="K811" s="913"/>
    </row>
    <row r="812" spans="2:11" s="1" customFormat="1" x14ac:dyDescent="0.25">
      <c r="B812" s="149"/>
      <c r="C812" s="150"/>
      <c r="D812" s="150"/>
      <c r="E812" s="150"/>
      <c r="F812" s="150"/>
      <c r="G812" s="150"/>
      <c r="H812" s="150"/>
      <c r="I812" s="150"/>
      <c r="J812" s="150"/>
      <c r="K812" s="151"/>
    </row>
    <row r="816" spans="2:11" s="1" customFormat="1" ht="21" customHeight="1" x14ac:dyDescent="0.3">
      <c r="B816" s="203"/>
      <c r="C816" s="209"/>
      <c r="D816" s="204"/>
      <c r="E816" s="204"/>
      <c r="F816" s="204"/>
      <c r="G816" s="204"/>
      <c r="H816" s="204"/>
      <c r="I816" s="204"/>
      <c r="J816" s="204"/>
      <c r="K816" s="205"/>
    </row>
    <row r="817" spans="2:12" s="1" customFormat="1" ht="57" customHeight="1" x14ac:dyDescent="0.3">
      <c r="B817" s="905" t="s">
        <v>875</v>
      </c>
      <c r="C817" s="906"/>
      <c r="D817" s="906"/>
      <c r="E817" s="906"/>
      <c r="F817" s="906"/>
      <c r="G817" s="906"/>
      <c r="H817" s="906"/>
      <c r="I817" s="906"/>
      <c r="J817" s="906"/>
      <c r="K817" s="907"/>
      <c r="L817" s="141"/>
    </row>
    <row r="818" spans="2:12" s="1" customFormat="1" x14ac:dyDescent="0.25">
      <c r="B818" s="206"/>
      <c r="C818" s="207"/>
      <c r="D818" s="207"/>
      <c r="E818" s="207"/>
      <c r="F818" s="207"/>
      <c r="G818" s="207"/>
      <c r="H818" s="207"/>
      <c r="I818" s="207"/>
      <c r="J818" s="207"/>
      <c r="K818" s="208"/>
    </row>
  </sheetData>
  <sheetProtection algorithmName="SHA-512" hashValue="4IhTo3wqra8g924zj4UMKaYyJphvKgZ1EagQ6x/jzJflFTNdSiDWCT/L+lLoplk5+sLUwgmYoizNsm6qj24zBA==" saltValue="VdY6/a4BBeBSMRJXH+bjOQ==" spinCount="100000" sheet="1" objects="1" scenarios="1"/>
  <customSheetViews>
    <customSheetView guid="{C17C9B4A-0866-4AA0-BC6D-B2274E9D30D3}" showGridLines="0" fitToPage="1">
      <selection activeCell="D69" sqref="D69:E69"/>
      <rowBreaks count="20" manualBreakCount="20">
        <brk id="31" max="11" man="1"/>
        <brk id="61" max="11" man="1"/>
        <brk id="96" max="16383" man="1"/>
        <brk id="130" max="16383" man="1"/>
        <brk id="162" max="16383" man="1"/>
        <brk id="199" max="16383" man="1"/>
        <brk id="238" max="16383" man="1"/>
        <brk id="279" max="11" man="1"/>
        <brk id="320" max="16383" man="1"/>
        <brk id="362" max="11" man="1"/>
        <brk id="402" max="11" man="1"/>
        <brk id="443" max="11" man="1"/>
        <brk id="483" max="16383" man="1"/>
        <brk id="525" max="16383" man="1"/>
        <brk id="567" max="16383" man="1"/>
        <brk id="605" max="11" man="1"/>
        <brk id="691" max="11" man="1"/>
        <brk id="732" max="11" man="1"/>
        <brk id="770" max="16383" man="1"/>
        <brk id="794" max="11" man="1"/>
      </rowBreaks>
      <pageMargins left="0.45" right="0.45" top="0.5" bottom="0.5" header="0.3" footer="0.3"/>
      <pageSetup scale="75" fitToHeight="0" orientation="landscape" horizontalDpi="0" verticalDpi="0" r:id="rId1"/>
    </customSheetView>
    <customSheetView guid="{6FDBC1BF-99FD-492F-9A38-B1FC9531BD14}" showGridLines="0" fitToPage="1">
      <selection activeCell="D69" sqref="D69:E69"/>
      <rowBreaks count="20" manualBreakCount="20">
        <brk id="31" max="11" man="1"/>
        <brk id="61" max="11" man="1"/>
        <brk id="96" max="16383" man="1"/>
        <brk id="130" max="16383" man="1"/>
        <brk id="162" max="16383" man="1"/>
        <brk id="199" max="16383" man="1"/>
        <brk id="238" max="16383" man="1"/>
        <brk id="279" max="11" man="1"/>
        <brk id="320" max="16383" man="1"/>
        <brk id="362" max="11" man="1"/>
        <brk id="402" max="11" man="1"/>
        <brk id="443" max="11" man="1"/>
        <brk id="483" max="16383" man="1"/>
        <brk id="525" max="16383" man="1"/>
        <brk id="567" max="16383" man="1"/>
        <brk id="605" max="11" man="1"/>
        <brk id="691" max="11" man="1"/>
        <brk id="732" max="11" man="1"/>
        <brk id="770" max="16383" man="1"/>
        <brk id="794" max="11" man="1"/>
      </rowBreaks>
      <pageMargins left="0.45" right="0.45" top="0.5" bottom="0.5" header="0.3" footer="0.3"/>
      <pageSetup scale="75" fitToHeight="0" orientation="landscape" horizontalDpi="0" verticalDpi="0" r:id="rId2"/>
    </customSheetView>
  </customSheetViews>
  <mergeCells count="348">
    <mergeCell ref="B700:K700"/>
    <mergeCell ref="B754:K754"/>
    <mergeCell ref="B736:K736"/>
    <mergeCell ref="B737:K737"/>
    <mergeCell ref="B739:K739"/>
    <mergeCell ref="B742:K742"/>
    <mergeCell ref="B744:K744"/>
    <mergeCell ref="B747:K747"/>
    <mergeCell ref="B749:K749"/>
    <mergeCell ref="B740:K740"/>
    <mergeCell ref="B745:K745"/>
    <mergeCell ref="B750:K750"/>
    <mergeCell ref="B752:K752"/>
    <mergeCell ref="B650:K650"/>
    <mergeCell ref="B652:K652"/>
    <mergeCell ref="B644:K644"/>
    <mergeCell ref="B646:K646"/>
    <mergeCell ref="B729:K729"/>
    <mergeCell ref="B731:K731"/>
    <mergeCell ref="B733:K733"/>
    <mergeCell ref="B735:K735"/>
    <mergeCell ref="B681:K681"/>
    <mergeCell ref="B683:K683"/>
    <mergeCell ref="B685:K685"/>
    <mergeCell ref="B727:K727"/>
    <mergeCell ref="B715:K715"/>
    <mergeCell ref="B717:K717"/>
    <mergeCell ref="B719:K719"/>
    <mergeCell ref="B707:K707"/>
    <mergeCell ref="B709:K709"/>
    <mergeCell ref="B711:K711"/>
    <mergeCell ref="B713:K713"/>
    <mergeCell ref="B693:K693"/>
    <mergeCell ref="B695:K695"/>
    <mergeCell ref="B699:K699"/>
    <mergeCell ref="B702:K702"/>
    <mergeCell ref="B705:K705"/>
    <mergeCell ref="B596:K596"/>
    <mergeCell ref="B598:K598"/>
    <mergeCell ref="B600:K600"/>
    <mergeCell ref="B617:K617"/>
    <mergeCell ref="B624:K624"/>
    <mergeCell ref="B626:K626"/>
    <mergeCell ref="B679:K679"/>
    <mergeCell ref="B667:K667"/>
    <mergeCell ref="B668:K668"/>
    <mergeCell ref="B669:K669"/>
    <mergeCell ref="B672:K672"/>
    <mergeCell ref="B677:K677"/>
    <mergeCell ref="B664:K664"/>
    <mergeCell ref="B666:K666"/>
    <mergeCell ref="B671:K671"/>
    <mergeCell ref="B674:K674"/>
    <mergeCell ref="B676:K676"/>
    <mergeCell ref="B660:K660"/>
    <mergeCell ref="B642:K642"/>
    <mergeCell ref="B648:K648"/>
    <mergeCell ref="B654:K654"/>
    <mergeCell ref="B656:K656"/>
    <mergeCell ref="B658:K658"/>
    <mergeCell ref="B662:K662"/>
    <mergeCell ref="B620:K620"/>
    <mergeCell ref="B622:K622"/>
    <mergeCell ref="B614:K614"/>
    <mergeCell ref="B602:K602"/>
    <mergeCell ref="B604:K604"/>
    <mergeCell ref="B608:K608"/>
    <mergeCell ref="B612:K612"/>
    <mergeCell ref="B610:K610"/>
    <mergeCell ref="B606:K606"/>
    <mergeCell ref="B640:K640"/>
    <mergeCell ref="B628:K628"/>
    <mergeCell ref="B630:K630"/>
    <mergeCell ref="B632:K632"/>
    <mergeCell ref="B577:K577"/>
    <mergeCell ref="B553:K553"/>
    <mergeCell ref="B554:K554"/>
    <mergeCell ref="B579:K579"/>
    <mergeCell ref="B581:K581"/>
    <mergeCell ref="B568:K568"/>
    <mergeCell ref="B569:K569"/>
    <mergeCell ref="B571:K571"/>
    <mergeCell ref="B573:K573"/>
    <mergeCell ref="B575:K575"/>
    <mergeCell ref="B560:K560"/>
    <mergeCell ref="B562:K562"/>
    <mergeCell ref="B564:K564"/>
    <mergeCell ref="B566:K566"/>
    <mergeCell ref="B584:K584"/>
    <mergeCell ref="B586:K586"/>
    <mergeCell ref="B588:K588"/>
    <mergeCell ref="B582:K582"/>
    <mergeCell ref="B616:K616"/>
    <mergeCell ref="B619:K619"/>
    <mergeCell ref="B550:K550"/>
    <mergeCell ref="B552:K552"/>
    <mergeCell ref="B556:K556"/>
    <mergeCell ref="B558:K558"/>
    <mergeCell ref="B544:K544"/>
    <mergeCell ref="B546:K546"/>
    <mergeCell ref="B548:K548"/>
    <mergeCell ref="B538:K538"/>
    <mergeCell ref="B540:K540"/>
    <mergeCell ref="B542:K542"/>
    <mergeCell ref="B514:K514"/>
    <mergeCell ref="B529:K529"/>
    <mergeCell ref="B531:K531"/>
    <mergeCell ref="B532:K532"/>
    <mergeCell ref="B534:K534"/>
    <mergeCell ref="B536:K536"/>
    <mergeCell ref="B524:K524"/>
    <mergeCell ref="B526:K526"/>
    <mergeCell ref="B528:K528"/>
    <mergeCell ref="B516:K516"/>
    <mergeCell ref="B518:K518"/>
    <mergeCell ref="B520:K520"/>
    <mergeCell ref="B522:K522"/>
    <mergeCell ref="B507:K507"/>
    <mergeCell ref="B510:K510"/>
    <mergeCell ref="B513:K513"/>
    <mergeCell ref="B503:K503"/>
    <mergeCell ref="B505:K505"/>
    <mergeCell ref="B508:K508"/>
    <mergeCell ref="B497:K497"/>
    <mergeCell ref="B499:K499"/>
    <mergeCell ref="B501:K501"/>
    <mergeCell ref="B511:K511"/>
    <mergeCell ref="B491:K491"/>
    <mergeCell ref="B493:K493"/>
    <mergeCell ref="B495:K495"/>
    <mergeCell ref="B482:K482"/>
    <mergeCell ref="B484:K484"/>
    <mergeCell ref="B485:K485"/>
    <mergeCell ref="B487:K487"/>
    <mergeCell ref="B489:K489"/>
    <mergeCell ref="B468:K468"/>
    <mergeCell ref="B476:K476"/>
    <mergeCell ref="B478:K478"/>
    <mergeCell ref="B480:K480"/>
    <mergeCell ref="B459:K459"/>
    <mergeCell ref="B461:K461"/>
    <mergeCell ref="B463:K463"/>
    <mergeCell ref="B464:K464"/>
    <mergeCell ref="B466:K466"/>
    <mergeCell ref="B451:K451"/>
    <mergeCell ref="B453:K453"/>
    <mergeCell ref="B454:K454"/>
    <mergeCell ref="B456:K456"/>
    <mergeCell ref="B457:K457"/>
    <mergeCell ref="B444:K444"/>
    <mergeCell ref="B447:K447"/>
    <mergeCell ref="B445:K445"/>
    <mergeCell ref="B448:K448"/>
    <mergeCell ref="B450:K450"/>
    <mergeCell ref="B434:K434"/>
    <mergeCell ref="B436:K436"/>
    <mergeCell ref="B438:K438"/>
    <mergeCell ref="B440:K440"/>
    <mergeCell ref="B442:K442"/>
    <mergeCell ref="B428:K428"/>
    <mergeCell ref="B432:K432"/>
    <mergeCell ref="B429:K429"/>
    <mergeCell ref="B425:K425"/>
    <mergeCell ref="B427:K427"/>
    <mergeCell ref="B430:K430"/>
    <mergeCell ref="B418:K418"/>
    <mergeCell ref="B419:K419"/>
    <mergeCell ref="B421:K421"/>
    <mergeCell ref="B422:K422"/>
    <mergeCell ref="B424:K424"/>
    <mergeCell ref="B413:K413"/>
    <mergeCell ref="B416:K416"/>
    <mergeCell ref="B401:K401"/>
    <mergeCell ref="B406:K406"/>
    <mergeCell ref="B409:K409"/>
    <mergeCell ref="B414:K414"/>
    <mergeCell ref="B400:K400"/>
    <mergeCell ref="B403:K403"/>
    <mergeCell ref="B405:K405"/>
    <mergeCell ref="B408:K408"/>
    <mergeCell ref="B411:K411"/>
    <mergeCell ref="B398:K398"/>
    <mergeCell ref="B346:K346"/>
    <mergeCell ref="B351:K351"/>
    <mergeCell ref="B368:K368"/>
    <mergeCell ref="B375:K375"/>
    <mergeCell ref="B380:K380"/>
    <mergeCell ref="B381:K381"/>
    <mergeCell ref="B384:K384"/>
    <mergeCell ref="B392:K392"/>
    <mergeCell ref="B394:K394"/>
    <mergeCell ref="B396:K396"/>
    <mergeCell ref="B383:K383"/>
    <mergeCell ref="B372:K372"/>
    <mergeCell ref="B374:K374"/>
    <mergeCell ref="B377:K377"/>
    <mergeCell ref="B379:K379"/>
    <mergeCell ref="B363:K363"/>
    <mergeCell ref="B365:K365"/>
    <mergeCell ref="B367:K367"/>
    <mergeCell ref="B370:K370"/>
    <mergeCell ref="B353:K353"/>
    <mergeCell ref="B355:K355"/>
    <mergeCell ref="B357:K357"/>
    <mergeCell ref="B359:K359"/>
    <mergeCell ref="B314:K314"/>
    <mergeCell ref="B322:K322"/>
    <mergeCell ref="B300:K300"/>
    <mergeCell ref="B302:K302"/>
    <mergeCell ref="B304:K304"/>
    <mergeCell ref="B307:K307"/>
    <mergeCell ref="B305:K305"/>
    <mergeCell ref="B361:K361"/>
    <mergeCell ref="B339:K339"/>
    <mergeCell ref="B343:K343"/>
    <mergeCell ref="B345:K345"/>
    <mergeCell ref="B348:K348"/>
    <mergeCell ref="B350:K350"/>
    <mergeCell ref="B324:K324"/>
    <mergeCell ref="B328:K328"/>
    <mergeCell ref="B334:K334"/>
    <mergeCell ref="B336:K336"/>
    <mergeCell ref="B298:K298"/>
    <mergeCell ref="B286:K286"/>
    <mergeCell ref="B281:K281"/>
    <mergeCell ref="C279:K279"/>
    <mergeCell ref="B283:K283"/>
    <mergeCell ref="B285:K285"/>
    <mergeCell ref="B288:K288"/>
    <mergeCell ref="B309:K309"/>
    <mergeCell ref="B312:K312"/>
    <mergeCell ref="B274:K274"/>
    <mergeCell ref="B276:K276"/>
    <mergeCell ref="B278:K278"/>
    <mergeCell ref="B259:K259"/>
    <mergeCell ref="B264:K264"/>
    <mergeCell ref="B266:K266"/>
    <mergeCell ref="B268:K268"/>
    <mergeCell ref="B290:K290"/>
    <mergeCell ref="B292:K292"/>
    <mergeCell ref="C101:K101"/>
    <mergeCell ref="C99:K99"/>
    <mergeCell ref="C95:K95"/>
    <mergeCell ref="B97:K97"/>
    <mergeCell ref="B216:K216"/>
    <mergeCell ref="B221:K221"/>
    <mergeCell ref="B229:K229"/>
    <mergeCell ref="B270:K270"/>
    <mergeCell ref="B272:K272"/>
    <mergeCell ref="B206:K206"/>
    <mergeCell ref="B208:K208"/>
    <mergeCell ref="B210:K210"/>
    <mergeCell ref="B212:K212"/>
    <mergeCell ref="B214:K214"/>
    <mergeCell ref="B196:K196"/>
    <mergeCell ref="B198:K198"/>
    <mergeCell ref="B200:K200"/>
    <mergeCell ref="B202:K202"/>
    <mergeCell ref="C3:K3"/>
    <mergeCell ref="B4:K4"/>
    <mergeCell ref="C5:D5"/>
    <mergeCell ref="B28:K28"/>
    <mergeCell ref="B30:K30"/>
    <mergeCell ref="B33:K33"/>
    <mergeCell ref="B184:K184"/>
    <mergeCell ref="B186:K186"/>
    <mergeCell ref="B188:K188"/>
    <mergeCell ref="B132:K132"/>
    <mergeCell ref="B134:K134"/>
    <mergeCell ref="B175:K175"/>
    <mergeCell ref="B149:K149"/>
    <mergeCell ref="B152:K152"/>
    <mergeCell ref="B172:K172"/>
    <mergeCell ref="B177:K177"/>
    <mergeCell ref="B179:K179"/>
    <mergeCell ref="C135:K135"/>
    <mergeCell ref="B137:K137"/>
    <mergeCell ref="B140:K140"/>
    <mergeCell ref="B144:K144"/>
    <mergeCell ref="B120:K120"/>
    <mergeCell ref="B111:K111"/>
    <mergeCell ref="B122:K122"/>
    <mergeCell ref="F5:G5"/>
    <mergeCell ref="H5:I5"/>
    <mergeCell ref="B74:K74"/>
    <mergeCell ref="B76:K76"/>
    <mergeCell ref="B78:K78"/>
    <mergeCell ref="B80:K80"/>
    <mergeCell ref="B82:K82"/>
    <mergeCell ref="B93:K93"/>
    <mergeCell ref="B65:K65"/>
    <mergeCell ref="B67:K67"/>
    <mergeCell ref="B69:K69"/>
    <mergeCell ref="B57:K57"/>
    <mergeCell ref="B6:K6"/>
    <mergeCell ref="B37:K37"/>
    <mergeCell ref="B35:K35"/>
    <mergeCell ref="B59:K59"/>
    <mergeCell ref="B61:K61"/>
    <mergeCell ref="B62:K62"/>
    <mergeCell ref="B71:K71"/>
    <mergeCell ref="B39:K39"/>
    <mergeCell ref="B43:K43"/>
    <mergeCell ref="C41:K41"/>
    <mergeCell ref="B51:K51"/>
    <mergeCell ref="B756:K756"/>
    <mergeCell ref="B758:K758"/>
    <mergeCell ref="B766:K766"/>
    <mergeCell ref="B769:K769"/>
    <mergeCell ref="B773:K773"/>
    <mergeCell ref="B775:K775"/>
    <mergeCell ref="B783:K783"/>
    <mergeCell ref="B795:K795"/>
    <mergeCell ref="B53:K53"/>
    <mergeCell ref="B55:K55"/>
    <mergeCell ref="B124:K124"/>
    <mergeCell ref="B109:K109"/>
    <mergeCell ref="B113:K113"/>
    <mergeCell ref="B115:K115"/>
    <mergeCell ref="B116:K116"/>
    <mergeCell ref="B118:K118"/>
    <mergeCell ref="B232:K232"/>
    <mergeCell ref="B249:K249"/>
    <mergeCell ref="B251:K251"/>
    <mergeCell ref="B231:K231"/>
    <mergeCell ref="B235:K235"/>
    <mergeCell ref="B239:K239"/>
    <mergeCell ref="B242:K242"/>
    <mergeCell ref="B247:K247"/>
    <mergeCell ref="B793:K793"/>
    <mergeCell ref="B817:K817"/>
    <mergeCell ref="B796:K796"/>
    <mergeCell ref="B799:K799"/>
    <mergeCell ref="B801:K801"/>
    <mergeCell ref="B803:K803"/>
    <mergeCell ref="B805:K805"/>
    <mergeCell ref="B807:K807"/>
    <mergeCell ref="B809:K809"/>
    <mergeCell ref="B811:K811"/>
    <mergeCell ref="B768:K768"/>
    <mergeCell ref="B771:K771"/>
    <mergeCell ref="B777:K777"/>
    <mergeCell ref="B779:K779"/>
    <mergeCell ref="B782:K782"/>
    <mergeCell ref="B785:K785"/>
    <mergeCell ref="B787:K787"/>
    <mergeCell ref="B789:K789"/>
    <mergeCell ref="B791:K791"/>
  </mergeCells>
  <hyperlinks>
    <hyperlink ref="C5" location="'SV Findings'!B9" display="                                                       Standard I. Sponsorship"/>
    <hyperlink ref="J5" location="'SV Findings'!G222" display="'SV Findings'!G222"/>
    <hyperlink ref="E5:F5" location="'SV Findings'!B19" display="'SV Findings'!B19"/>
    <hyperlink ref="B27:K27" location="'Interview Questions'!B5" display="Home"/>
    <hyperlink ref="B7:K7" location="'Interview Questions'!B30" display="'Interview Questions'!B30"/>
    <hyperlink ref="B50:K50" location="'Interview Questions'!B5" display="Home"/>
    <hyperlink ref="B131:K131" location="'Interview Questions'!B5" display="Home"/>
    <hyperlink ref="B8:K8" location="'Interview Questions'!B56" display="Opening General Session"/>
    <hyperlink ref="B108:K108" location="'Interview Questions'!B5" display="Home"/>
    <hyperlink ref="B9:K9" location="'Interview Questions'!B120" display="Program Director (PD)"/>
    <hyperlink ref="B195:K195" location="'Interview Questions'!B5" display="Home"/>
    <hyperlink ref="B228:K228" location="'Interview Questions'!B5" display="Home"/>
    <hyperlink ref="B321:K321" location="'Interview Questions'!B5" display="Home"/>
    <hyperlink ref="B391:K391" location="'Interview Questions'!B5" display="Home"/>
    <hyperlink ref="B475:K475" location="'Interview Questions'!B5" display="Home"/>
    <hyperlink ref="B692:K692" location="'Interview Questions'!B5" display="Home"/>
    <hyperlink ref="B595:K595" location="'Interview Questions'!B5" display="Home"/>
    <hyperlink ref="B639:K639" location="'Interview Questions'!B5" display="Home"/>
    <hyperlink ref="B726:K726" location="'Interview Questions'!B5" display="Home"/>
    <hyperlink ref="B765:K765" location="'Interview Questions'!B5" display="Home"/>
    <hyperlink ref="B10:K10" location="'Interview Questions'!B136" display="Medical Director (MD)"/>
    <hyperlink ref="B11:K11" location="'Interview Questions'!B202" display="Faculty - General"/>
    <hyperlink ref="B12:K12" location="'Interview Questions'!B234" display="Faculty - Didactic &amp; Lab"/>
    <hyperlink ref="B13:K13" location="'Interview Questions'!B327" display="Faculty - Clinical &amp; Internship"/>
    <hyperlink ref="B14:K14" location="'Interview Questions'!B396" display="Students"/>
    <hyperlink ref="B15:K15" location="'Interview Questions'!B480" display="Graduates"/>
    <hyperlink ref="B18:K18" location="'Interview Questions'!B600" display="Employers of Graduates"/>
    <hyperlink ref="B16:K16" location="'Interview Questions'!B598" display="Clinical / Hospital Preceptors"/>
    <hyperlink ref="B17:K17" location="'Interview Questions'!B678" display="Field Preceptors"/>
    <hyperlink ref="B19:K19" location="'Interview Questions'!B731" display="Advisory Committee Members"/>
    <hyperlink ref="B20:K20" location="'Interview Questions'!B770" display="Closing General Session"/>
    <hyperlink ref="C5:D5" location="'SV Findings'!G10" display="'SV Findings'!G10"/>
    <hyperlink ref="E5" location="'SV Findings'!G19" display="    Standard II.    Program Goals"/>
    <hyperlink ref="F5:G5" location="'SV Findings'!G36" display="'SV Findings'!G36"/>
    <hyperlink ref="H5:I5" location="'SV Findings'!G199" display="'SV Findings'!G199"/>
    <hyperlink ref="B17" location="'Interview Questions'!B642" display="Field Preceptors"/>
    <hyperlink ref="B18" location="'Interview Questions'!B695" display="Employers of Graduates"/>
    <hyperlink ref="B19" location="'Interview Questions'!B731" display="Advisory Committee Members"/>
    <hyperlink ref="B20" location="'Interview Questions'!B770" display="Closing General Session"/>
  </hyperlinks>
  <pageMargins left="0.45" right="0.45" top="0.5" bottom="0.5" header="0.3" footer="0.3"/>
  <pageSetup scale="75" fitToHeight="0" orientation="landscape" horizontalDpi="1200" verticalDpi="1200" r:id="rId3"/>
  <rowBreaks count="20" manualBreakCount="20">
    <brk id="31" max="11" man="1"/>
    <brk id="61" max="11" man="1"/>
    <brk id="96" max="16383" man="1"/>
    <brk id="130" max="16383" man="1"/>
    <brk id="162" max="16383" man="1"/>
    <brk id="199" max="16383" man="1"/>
    <brk id="238" max="16383" man="1"/>
    <brk id="279" max="11" man="1"/>
    <brk id="320" max="16383" man="1"/>
    <brk id="362" max="11" man="1"/>
    <brk id="402" max="11" man="1"/>
    <brk id="443" max="11" man="1"/>
    <brk id="483" max="16383" man="1"/>
    <brk id="525" max="16383" man="1"/>
    <brk id="567" max="16383" man="1"/>
    <brk id="605" max="11" man="1"/>
    <brk id="691" max="11" man="1"/>
    <brk id="732" max="11" man="1"/>
    <brk id="770" max="16383" man="1"/>
    <brk id="794" max="11" man="1"/>
  </rowBreaks>
  <drawing r:id="rId4"/>
  <extLst>
    <ext xmlns:x14="http://schemas.microsoft.com/office/spreadsheetml/2009/9/main" uri="{78C0D931-6437-407d-A8EE-F0AAD7539E65}">
      <x14:conditionalFormattings>
        <x14:conditionalFormatting xmlns:xm="http://schemas.microsoft.com/office/excel/2006/main">
          <x14:cfRule type="expression" priority="65" id="{650F763F-6E05-4899-9D98-3EA35A6AB928}">
            <xm:f>'SV Findings'!#REF!="Not OK"</xm:f>
            <x14:dxf>
              <border>
                <left style="thin">
                  <color auto="1"/>
                </left>
                <right style="thin">
                  <color auto="1"/>
                </right>
                <top style="thin">
                  <color auto="1"/>
                </top>
                <bottom style="thin">
                  <color auto="1"/>
                </bottom>
                <vertical/>
                <horizontal/>
              </border>
            </x14:dxf>
          </x14:cfRule>
          <xm:sqref>B6</xm:sqref>
        </x14:conditionalFormatting>
        <x14:conditionalFormatting xmlns:xm="http://schemas.microsoft.com/office/excel/2006/main">
          <x14:cfRule type="expression" priority="44" id="{B676E6C4-CC4D-418A-AC1D-2062BDA309B0}">
            <xm:f>'SV Findings'!#REF!="Not OK"</xm:f>
            <x14:dxf>
              <border>
                <left style="thin">
                  <color auto="1"/>
                </left>
                <right style="thin">
                  <color auto="1"/>
                </right>
                <top style="thin">
                  <color auto="1"/>
                </top>
                <bottom style="thin">
                  <color auto="1"/>
                </bottom>
                <vertical/>
                <horizontal/>
              </border>
            </x14:dxf>
          </x14:cfRule>
          <xm:sqref>J11 H11</xm:sqref>
        </x14:conditionalFormatting>
        <x14:conditionalFormatting xmlns:xm="http://schemas.microsoft.com/office/excel/2006/main">
          <x14:cfRule type="expression" priority="43" id="{5964CFD5-B2D7-440D-AF53-7EC9E969606F}">
            <xm:f>'SV Findings'!#REF!="Not OK"</xm:f>
            <x14:dxf>
              <border>
                <left style="thin">
                  <color auto="1"/>
                </left>
                <right style="thin">
                  <color auto="1"/>
                </right>
                <top style="thin">
                  <color auto="1"/>
                </top>
                <bottom style="thin">
                  <color auto="1"/>
                </bottom>
                <vertical/>
                <horizontal/>
              </border>
            </x14:dxf>
          </x14:cfRule>
          <xm:sqref>I11</xm:sqref>
        </x14:conditionalFormatting>
        <x14:conditionalFormatting xmlns:xm="http://schemas.microsoft.com/office/excel/2006/main">
          <x14:cfRule type="expression" priority="42" id="{8D797751-0D2D-4A09-BA15-C2A1F988E614}">
            <xm:f>'SV Findings'!#REF!="Not OK"</xm:f>
            <x14:dxf>
              <border>
                <left style="thin">
                  <color auto="1"/>
                </left>
                <right style="thin">
                  <color auto="1"/>
                </right>
                <top style="thin">
                  <color auto="1"/>
                </top>
                <bottom style="thin">
                  <color auto="1"/>
                </bottom>
                <vertical/>
                <horizontal/>
              </border>
            </x14:dxf>
          </x14:cfRule>
          <xm:sqref>J13 H13</xm:sqref>
        </x14:conditionalFormatting>
        <x14:conditionalFormatting xmlns:xm="http://schemas.microsoft.com/office/excel/2006/main">
          <x14:cfRule type="expression" priority="41" id="{87A6152D-2CEC-4C62-A393-3FD6AB1B9CED}">
            <xm:f>'SV Findings'!#REF!="Not OK"</xm:f>
            <x14:dxf>
              <border>
                <left style="thin">
                  <color auto="1"/>
                </left>
                <right style="thin">
                  <color auto="1"/>
                </right>
                <top style="thin">
                  <color auto="1"/>
                </top>
                <bottom style="thin">
                  <color auto="1"/>
                </bottom>
                <vertical/>
                <horizontal/>
              </border>
            </x14:dxf>
          </x14:cfRule>
          <xm:sqref>I13</xm:sqref>
        </x14:conditionalFormatting>
        <x14:conditionalFormatting xmlns:xm="http://schemas.microsoft.com/office/excel/2006/main">
          <x14:cfRule type="expression" priority="40" id="{49F2981C-E435-4DD0-9520-809F35496DFC}">
            <xm:f>'SV Findings'!#REF!="Not OK"</xm:f>
            <x14:dxf>
              <border>
                <left style="thin">
                  <color auto="1"/>
                </left>
                <right style="thin">
                  <color auto="1"/>
                </right>
                <top style="thin">
                  <color auto="1"/>
                </top>
                <bottom style="thin">
                  <color auto="1"/>
                </bottom>
                <vertical/>
                <horizontal/>
              </border>
            </x14:dxf>
          </x14:cfRule>
          <xm:sqref>J15 H15</xm:sqref>
        </x14:conditionalFormatting>
        <x14:conditionalFormatting xmlns:xm="http://schemas.microsoft.com/office/excel/2006/main">
          <x14:cfRule type="expression" priority="39" id="{6335A265-7B2F-415C-8AA9-119C7EC65C62}">
            <xm:f>'SV Findings'!#REF!="Not OK"</xm:f>
            <x14:dxf>
              <border>
                <left style="thin">
                  <color auto="1"/>
                </left>
                <right style="thin">
                  <color auto="1"/>
                </right>
                <top style="thin">
                  <color auto="1"/>
                </top>
                <bottom style="thin">
                  <color auto="1"/>
                </bottom>
                <vertical/>
                <horizontal/>
              </border>
            </x14:dxf>
          </x14:cfRule>
          <xm:sqref>I15</xm:sqref>
        </x14:conditionalFormatting>
        <x14:conditionalFormatting xmlns:xm="http://schemas.microsoft.com/office/excel/2006/main">
          <x14:cfRule type="expression" priority="34" id="{E73B0B17-0227-41B0-AFFC-DA3BAE56CC0E}">
            <xm:f>'SV Findings'!#REF!="Not OK"</xm:f>
            <x14:dxf>
              <border>
                <left style="thin">
                  <color auto="1"/>
                </left>
                <right style="thin">
                  <color auto="1"/>
                </right>
                <top style="thin">
                  <color auto="1"/>
                </top>
                <bottom style="thin">
                  <color auto="1"/>
                </bottom>
                <vertical/>
                <horizontal/>
              </border>
            </x14:dxf>
          </x14:cfRule>
          <xm:sqref>J20 H20</xm:sqref>
        </x14:conditionalFormatting>
        <x14:conditionalFormatting xmlns:xm="http://schemas.microsoft.com/office/excel/2006/main">
          <x14:cfRule type="expression" priority="33" id="{286EB244-55A4-4B96-823B-0BBF41D2A609}">
            <xm:f>'SV Findings'!#REF!="Not OK"</xm:f>
            <x14:dxf>
              <border>
                <left style="thin">
                  <color auto="1"/>
                </left>
                <right style="thin">
                  <color auto="1"/>
                </right>
                <top style="thin">
                  <color auto="1"/>
                </top>
                <bottom style="thin">
                  <color auto="1"/>
                </bottom>
                <vertical/>
                <horizontal/>
              </border>
            </x14:dxf>
          </x14:cfRule>
          <xm:sqref>I20</xm:sqref>
        </x14:conditionalFormatting>
        <x14:conditionalFormatting xmlns:xm="http://schemas.microsoft.com/office/excel/2006/main">
          <x14:cfRule type="expression" priority="28" id="{5D7A704E-8486-411D-B512-20A7EDD5AEA9}">
            <xm:f>'SV Findings'!#REF!="Not OK"</xm:f>
            <x14:dxf>
              <border>
                <left style="thin">
                  <color auto="1"/>
                </left>
                <right style="thin">
                  <color auto="1"/>
                </right>
                <top style="thin">
                  <color auto="1"/>
                </top>
                <bottom style="thin">
                  <color auto="1"/>
                </bottom>
                <vertical/>
                <horizontal/>
              </border>
            </x14:dxf>
          </x14:cfRule>
          <xm:sqref>J19 H19</xm:sqref>
        </x14:conditionalFormatting>
        <x14:conditionalFormatting xmlns:xm="http://schemas.microsoft.com/office/excel/2006/main">
          <x14:cfRule type="expression" priority="27" id="{8D05DC5E-9BF4-414D-9234-9BC6D493AF78}">
            <xm:f>'SV Findings'!#REF!="Not OK"</xm:f>
            <x14:dxf>
              <border>
                <left style="thin">
                  <color auto="1"/>
                </left>
                <right style="thin">
                  <color auto="1"/>
                </right>
                <top style="thin">
                  <color auto="1"/>
                </top>
                <bottom style="thin">
                  <color auto="1"/>
                </bottom>
                <vertical/>
                <horizontal/>
              </border>
            </x14:dxf>
          </x14:cfRule>
          <xm:sqref>I19</xm:sqref>
        </x14:conditionalFormatting>
        <x14:conditionalFormatting xmlns:xm="http://schemas.microsoft.com/office/excel/2006/main">
          <x14:cfRule type="expression" priority="26" id="{EB129EE8-087D-4B69-B5E3-A3763718C82E}">
            <xm:f>'SV Findings'!#REF!="Not OK"</xm:f>
            <x14:dxf>
              <border>
                <left style="thin">
                  <color auto="1"/>
                </left>
                <right style="thin">
                  <color auto="1"/>
                </right>
                <top style="thin">
                  <color auto="1"/>
                </top>
                <bottom style="thin">
                  <color auto="1"/>
                </bottom>
                <vertical/>
                <horizontal/>
              </border>
            </x14:dxf>
          </x14:cfRule>
          <xm:sqref>J21 H21</xm:sqref>
        </x14:conditionalFormatting>
        <x14:conditionalFormatting xmlns:xm="http://schemas.microsoft.com/office/excel/2006/main">
          <x14:cfRule type="expression" priority="25" id="{53E7548D-B1A2-44C8-95A1-9D2DA2AF3D1C}">
            <xm:f>'SV Findings'!#REF!="Not OK"</xm:f>
            <x14:dxf>
              <border>
                <left style="thin">
                  <color auto="1"/>
                </left>
                <right style="thin">
                  <color auto="1"/>
                </right>
                <top style="thin">
                  <color auto="1"/>
                </top>
                <bottom style="thin">
                  <color auto="1"/>
                </bottom>
                <vertical/>
                <horizontal/>
              </border>
            </x14:dxf>
          </x14:cfRule>
          <xm:sqref>I21</xm:sqref>
        </x14:conditionalFormatting>
        <x14:conditionalFormatting xmlns:xm="http://schemas.microsoft.com/office/excel/2006/main">
          <x14:cfRule type="expression" priority="12" id="{40B6AF57-D42E-4F0F-911C-F920C76905DB}">
            <xm:f>'SV Findings'!#REF!="Not OK"</xm:f>
            <x14:dxf>
              <border>
                <left style="thin">
                  <color auto="1"/>
                </left>
                <right style="thin">
                  <color auto="1"/>
                </right>
                <top style="thin">
                  <color auto="1"/>
                </top>
                <bottom style="thin">
                  <color auto="1"/>
                </bottom>
                <vertical/>
                <horizontal/>
              </border>
            </x14:dxf>
          </x14:cfRule>
          <xm:sqref>J14 H14</xm:sqref>
        </x14:conditionalFormatting>
        <x14:conditionalFormatting xmlns:xm="http://schemas.microsoft.com/office/excel/2006/main">
          <x14:cfRule type="expression" priority="11" id="{5BB9F667-25AA-44F2-80A7-2E8E14AA1076}">
            <xm:f>'SV Findings'!#REF!="Not OK"</xm:f>
            <x14:dxf>
              <border>
                <left style="thin">
                  <color auto="1"/>
                </left>
                <right style="thin">
                  <color auto="1"/>
                </right>
                <top style="thin">
                  <color auto="1"/>
                </top>
                <bottom style="thin">
                  <color auto="1"/>
                </bottom>
                <vertical/>
                <horizontal/>
              </border>
            </x14:dxf>
          </x14:cfRule>
          <xm:sqref>I14</xm:sqref>
        </x14:conditionalFormatting>
        <x14:conditionalFormatting xmlns:xm="http://schemas.microsoft.com/office/excel/2006/main">
          <x14:cfRule type="expression" priority="10" id="{0FA4140A-B4F8-404A-9E48-252EAA494271}">
            <xm:f>'SV Findings'!#REF!="Not OK"</xm:f>
            <x14:dxf>
              <border>
                <left style="thin">
                  <color auto="1"/>
                </left>
                <right style="thin">
                  <color auto="1"/>
                </right>
                <top style="thin">
                  <color auto="1"/>
                </top>
                <bottom style="thin">
                  <color auto="1"/>
                </bottom>
                <vertical/>
                <horizontal/>
              </border>
            </x14:dxf>
          </x14:cfRule>
          <xm:sqref>J12 H12</xm:sqref>
        </x14:conditionalFormatting>
        <x14:conditionalFormatting xmlns:xm="http://schemas.microsoft.com/office/excel/2006/main">
          <x14:cfRule type="expression" priority="9" id="{8BA72B43-6B61-47DD-AD9A-EC1185646C1A}">
            <xm:f>'SV Findings'!#REF!="Not OK"</xm:f>
            <x14:dxf>
              <border>
                <left style="thin">
                  <color auto="1"/>
                </left>
                <right style="thin">
                  <color auto="1"/>
                </right>
                <top style="thin">
                  <color auto="1"/>
                </top>
                <bottom style="thin">
                  <color auto="1"/>
                </bottom>
                <vertical/>
                <horizontal/>
              </border>
            </x14:dxf>
          </x14:cfRule>
          <xm:sqref>I12</xm:sqref>
        </x14:conditionalFormatting>
        <x14:conditionalFormatting xmlns:xm="http://schemas.microsoft.com/office/excel/2006/main">
          <x14:cfRule type="expression" priority="8" id="{53DADC8D-3685-451E-A143-A3F1A5989723}">
            <xm:f>'SV Findings'!#REF!="Not OK"</xm:f>
            <x14:dxf>
              <border>
                <left style="thin">
                  <color auto="1"/>
                </left>
                <right style="thin">
                  <color auto="1"/>
                </right>
                <top style="thin">
                  <color auto="1"/>
                </top>
                <bottom style="thin">
                  <color auto="1"/>
                </bottom>
                <vertical/>
                <horizontal/>
              </border>
            </x14:dxf>
          </x14:cfRule>
          <xm:sqref>J10 H10</xm:sqref>
        </x14:conditionalFormatting>
        <x14:conditionalFormatting xmlns:xm="http://schemas.microsoft.com/office/excel/2006/main">
          <x14:cfRule type="expression" priority="7" id="{7FE2CE52-1FF2-4C62-A491-9825A5919F5D}">
            <xm:f>'SV Findings'!#REF!="Not OK"</xm:f>
            <x14:dxf>
              <border>
                <left style="thin">
                  <color auto="1"/>
                </left>
                <right style="thin">
                  <color auto="1"/>
                </right>
                <top style="thin">
                  <color auto="1"/>
                </top>
                <bottom style="thin">
                  <color auto="1"/>
                </bottom>
                <vertical/>
                <horizontal/>
              </border>
            </x14:dxf>
          </x14:cfRule>
          <xm:sqref>I10</xm:sqref>
        </x14:conditionalFormatting>
        <x14:conditionalFormatting xmlns:xm="http://schemas.microsoft.com/office/excel/2006/main">
          <x14:cfRule type="expression" priority="6" id="{F0927241-1301-4F5B-8FAD-09AB0D148C24}">
            <xm:f>'SV Findings'!#REF!="Not OK"</xm:f>
            <x14:dxf>
              <border>
                <left style="thin">
                  <color auto="1"/>
                </left>
                <right style="thin">
                  <color auto="1"/>
                </right>
                <top style="thin">
                  <color auto="1"/>
                </top>
                <bottom style="thin">
                  <color auto="1"/>
                </bottom>
                <vertical/>
                <horizontal/>
              </border>
            </x14:dxf>
          </x14:cfRule>
          <xm:sqref>J16 H16</xm:sqref>
        </x14:conditionalFormatting>
        <x14:conditionalFormatting xmlns:xm="http://schemas.microsoft.com/office/excel/2006/main">
          <x14:cfRule type="expression" priority="5" id="{DEF193A9-78CF-4581-973F-8D60F23DA392}">
            <xm:f>'SV Findings'!#REF!="Not OK"</xm:f>
            <x14:dxf>
              <border>
                <left style="thin">
                  <color auto="1"/>
                </left>
                <right style="thin">
                  <color auto="1"/>
                </right>
                <top style="thin">
                  <color auto="1"/>
                </top>
                <bottom style="thin">
                  <color auto="1"/>
                </bottom>
                <vertical/>
                <horizontal/>
              </border>
            </x14:dxf>
          </x14:cfRule>
          <xm:sqref>I16</xm:sqref>
        </x14:conditionalFormatting>
        <x14:conditionalFormatting xmlns:xm="http://schemas.microsoft.com/office/excel/2006/main">
          <x14:cfRule type="expression" priority="4" id="{B55C1D95-CC0C-4A2D-871D-DEAA1502E853}">
            <xm:f>'SV Findings'!#REF!="Not OK"</xm:f>
            <x14:dxf>
              <border>
                <left style="thin">
                  <color auto="1"/>
                </left>
                <right style="thin">
                  <color auto="1"/>
                </right>
                <top style="thin">
                  <color auto="1"/>
                </top>
                <bottom style="thin">
                  <color auto="1"/>
                </bottom>
                <vertical/>
                <horizontal/>
              </border>
            </x14:dxf>
          </x14:cfRule>
          <xm:sqref>J17 H17</xm:sqref>
        </x14:conditionalFormatting>
        <x14:conditionalFormatting xmlns:xm="http://schemas.microsoft.com/office/excel/2006/main">
          <x14:cfRule type="expression" priority="3" id="{D31744E9-B494-498C-8E04-C03633D0A130}">
            <xm:f>'SV Findings'!#REF!="Not OK"</xm:f>
            <x14:dxf>
              <border>
                <left style="thin">
                  <color auto="1"/>
                </left>
                <right style="thin">
                  <color auto="1"/>
                </right>
                <top style="thin">
                  <color auto="1"/>
                </top>
                <bottom style="thin">
                  <color auto="1"/>
                </bottom>
                <vertical/>
                <horizontal/>
              </border>
            </x14:dxf>
          </x14:cfRule>
          <xm:sqref>I17</xm:sqref>
        </x14:conditionalFormatting>
        <x14:conditionalFormatting xmlns:xm="http://schemas.microsoft.com/office/excel/2006/main">
          <x14:cfRule type="expression" priority="2" id="{1E8CAE3E-16DD-431A-A2F4-AEF8D2D6F0BB}">
            <xm:f>'SV Findings'!#REF!="Not OK"</xm:f>
            <x14:dxf>
              <border>
                <left style="thin">
                  <color auto="1"/>
                </left>
                <right style="thin">
                  <color auto="1"/>
                </right>
                <top style="thin">
                  <color auto="1"/>
                </top>
                <bottom style="thin">
                  <color auto="1"/>
                </bottom>
                <vertical/>
                <horizontal/>
              </border>
            </x14:dxf>
          </x14:cfRule>
          <xm:sqref>J18 H18</xm:sqref>
        </x14:conditionalFormatting>
        <x14:conditionalFormatting xmlns:xm="http://schemas.microsoft.com/office/excel/2006/main">
          <x14:cfRule type="expression" priority="1" id="{A30CFAC8-3A98-47EA-9A17-EE22D62F998D}">
            <xm:f>'SV Findings'!#REF!="Not OK"</xm:f>
            <x14:dxf>
              <border>
                <left style="thin">
                  <color auto="1"/>
                </left>
                <right style="thin">
                  <color auto="1"/>
                </right>
                <top style="thin">
                  <color auto="1"/>
                </top>
                <bottom style="thin">
                  <color auto="1"/>
                </bottom>
                <vertical/>
                <horizontal/>
              </border>
            </x14:dxf>
          </x14:cfRule>
          <xm:sqref>I18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22</vt:i4>
      </vt:variant>
    </vt:vector>
  </HeadingPairs>
  <TitlesOfParts>
    <vt:vector size="28" baseType="lpstr">
      <vt:lpstr>EA-I-CSSR</vt:lpstr>
      <vt:lpstr>Cover Page</vt:lpstr>
      <vt:lpstr>SV Findings</vt:lpstr>
      <vt:lpstr>Summary of Findings</vt:lpstr>
      <vt:lpstr>Response to the EA</vt:lpstr>
      <vt:lpstr>Interview Questions</vt:lpstr>
      <vt:lpstr>EASAdmin</vt:lpstr>
      <vt:lpstr>EASCAffiliates</vt:lpstr>
      <vt:lpstr>EASCState</vt:lpstr>
      <vt:lpstr>EASDegree</vt:lpstr>
      <vt:lpstr>EASFAffiliates</vt:lpstr>
      <vt:lpstr>EASInst</vt:lpstr>
      <vt:lpstr>EASOutSat</vt:lpstr>
      <vt:lpstr>EASPublication</vt:lpstr>
      <vt:lpstr>EASSat</vt:lpstr>
      <vt:lpstr>EASStatus</vt:lpstr>
      <vt:lpstr>EASType</vt:lpstr>
      <vt:lpstr>'Cover Page'!Print_Area</vt:lpstr>
      <vt:lpstr>'EA-I-CSSR'!Print_Area</vt:lpstr>
      <vt:lpstr>'Response to the EA'!Print_Area</vt:lpstr>
      <vt:lpstr>'Summary of Findings'!Print_Area</vt:lpstr>
      <vt:lpstr>'SV Findings'!Print_Area</vt:lpstr>
      <vt:lpstr>'SV Findings'!Print_Titles</vt:lpstr>
      <vt:lpstr>'EA-I-CSSR'!Readers</vt:lpstr>
      <vt:lpstr>Sponsorship</vt:lpstr>
      <vt:lpstr>Standards</vt:lpstr>
      <vt:lpstr>'EA-I-CSSR'!YN</vt:lpstr>
      <vt:lpstr>YNN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wwg</dc:creator>
  <cp:lastModifiedBy>Lisa Collard</cp:lastModifiedBy>
  <cp:lastPrinted>2020-04-24T14:58:28Z</cp:lastPrinted>
  <dcterms:created xsi:type="dcterms:W3CDTF">2015-08-24T14:47:43Z</dcterms:created>
  <dcterms:modified xsi:type="dcterms:W3CDTF">2021-02-08T20:36:41Z</dcterms:modified>
</cp:coreProperties>
</file>