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Lisa's Place\_In Progress\Website Templates\Site Visits\"/>
    </mc:Choice>
  </mc:AlternateContent>
  <xr:revisionPtr revIDLastSave="0" documentId="13_ncr:1_{42B0F45F-AF2B-43AA-8BE1-1893DF8ACB85}" xr6:coauthVersionLast="47" xr6:coauthVersionMax="47" xr10:uidLastSave="{00000000-0000-0000-0000-000000000000}"/>
  <bookViews>
    <workbookView xWindow="75" yWindow="150" windowWidth="27735" windowHeight="9690" firstSheet="1" activeTab="1" xr2:uid="{00000000-000D-0000-FFFF-FFFF00000000}"/>
  </bookViews>
  <sheets>
    <sheet name="EA-LoR App" sheetId="8" state="hidden" r:id="rId1"/>
    <sheet name="Cover Page" sheetId="3" r:id="rId2"/>
    <sheet name="SV Findings" sheetId="1" r:id="rId3"/>
    <sheet name="Summary of Findings - Main" sheetId="7" r:id="rId4"/>
    <sheet name="SV Scripts" sheetId="9" state="hidden" r:id="rId5"/>
  </sheets>
  <externalReferences>
    <externalReference r:id="rId6"/>
    <externalReference r:id="rId7"/>
  </externalReferences>
  <definedNames>
    <definedName name="_xlnm._FilterDatabase" localSheetId="2" hidden="1">'SV Findings'!$I$12:$J$12</definedName>
    <definedName name="EASAdmin" localSheetId="0">'EA-LoR App'!$I$63:$L$63</definedName>
    <definedName name="EASAdmin">#REF!</definedName>
    <definedName name="EASCAffiliates" localSheetId="0">#REF!</definedName>
    <definedName name="EASCAffiliates">#REF!</definedName>
    <definedName name="EASCState" localSheetId="0">'EA-LoR App'!#REF!</definedName>
    <definedName name="EASCState">#REF!</definedName>
    <definedName name="EASDegree" localSheetId="0">'EA-LoR App'!$I$32:$U$32</definedName>
    <definedName name="EASDegree">#REF!</definedName>
    <definedName name="EASFAffiliates" localSheetId="0">#REF!</definedName>
    <definedName name="EASFAffiliates">#REF!</definedName>
    <definedName name="EASInst" localSheetId="0">'EA-LoR App'!$I$26:$AJ$26</definedName>
    <definedName name="EASInst">#REF!</definedName>
    <definedName name="EASOutSat" localSheetId="0">#REF!</definedName>
    <definedName name="EASOutSat">#REF!</definedName>
    <definedName name="EASPublication" localSheetId="0">#REF!</definedName>
    <definedName name="EASPublication">#REF!</definedName>
    <definedName name="EASSat" localSheetId="0">#REF!</definedName>
    <definedName name="EASSat">#REF!</definedName>
    <definedName name="EASStatus" localSheetId="0">'EA-LoR App'!$I$30:$N$30</definedName>
    <definedName name="EASStatus">#REF!</definedName>
    <definedName name="EASType" localSheetId="0">'EA-LoR App'!$I$29:$T$29</definedName>
    <definedName name="EASType">#REF!</definedName>
    <definedName name="LoR">#REF!</definedName>
    <definedName name="_xlnm.Print_Area" localSheetId="1">'Cover Page'!$A$1:$N$31</definedName>
    <definedName name="_xlnm.Print_Area" localSheetId="0">'EA-LoR App'!$A$1:$G$82</definedName>
    <definedName name="_xlnm.Print_Area" localSheetId="3">'Summary of Findings - Main'!$A$1:$G$240</definedName>
    <definedName name="_xlnm.Print_Area" localSheetId="2">'SV Findings'!$B$1:$L$398</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4">'[1]SV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4">'[1]SV Findings'!$AA$9:$AI$9</definedName>
    <definedName name="Sponsorship">'SV Findings'!$AA$9:$AI$9</definedName>
    <definedName name="Standards" localSheetId="0">#REF!</definedName>
    <definedName name="Standards">'Summary of Findings - Main'!$Q$28:$Q$170</definedName>
    <definedName name="SType">'[2]Standard I'!$K$2:$K$6</definedName>
    <definedName name="SVCriteria">#REF!</definedName>
    <definedName name="validation_tclist" localSheetId="0">OFFSET(#REF!,,,COUNTIF(#REF!,"?*"))</definedName>
    <definedName name="validation_tclist" localSheetId="4">OFFSET('[1]Cover Page'!$U$3,,,COUNTIF('[1]Cover Page'!$U$3:$U$136,"?*"))</definedName>
    <definedName name="validation_tclist">OFFSET('Cover Page'!$U$3,,,COUNTIF('Cover Page'!$U$3:$U$131,"?*"))</definedName>
    <definedName name="validation_tmlist" localSheetId="0">OFFSET(#REF!,,,COUNTIF(#REF!,"?*"))</definedName>
    <definedName name="validation_tmlist" localSheetId="4">OFFSET('[1]Cover Page'!$AA$3,,,COUNTIF('[1]Cover Page'!$AA$3:$AA$136,"?*"))</definedName>
    <definedName name="validation_tmlist">OFFSET('Cover Page'!$AA$3,,,COUNTIF('Cover Page'!$AA$3:$AA$131,"?*"))</definedName>
    <definedName name="validation_tmlist2" localSheetId="0">OFFSET(#REF!,,,COUNTIF(#REF!,"?*"))</definedName>
    <definedName name="validation_tmlist2" localSheetId="4">OFFSET('[1]Cover Page'!$AF$3,,,COUNTIF('[1]Cover Page'!$AF$3:$AF$136,"?*"))</definedName>
    <definedName name="validation_tmlist2">OFFSET('Cover Page'!$AF$3,,,COUNTIF('Cover Page'!$AF$3:$AF$131,"?*"))</definedName>
    <definedName name="validation_tmlist3" localSheetId="0">OFFSET(#REF!,,,COUNTIF(#REF!,"?*"))</definedName>
    <definedName name="validation_tmlist3" localSheetId="4">OFFSET('[1]Cover Page'!$AK$3,,,COUNTIF('[1]Cover Page'!$AK$3:$AK$136,"?*"))</definedName>
    <definedName name="validation_tmlist3">OFFSET('Cover Page'!$AK$3,,,COUNTIF('Cover Page'!$AK$3:$AK$131,"?*"))</definedName>
    <definedName name="YN" localSheetId="0">#REF!</definedName>
    <definedName name="YN" localSheetId="3">'SV Findings'!#REF!</definedName>
    <definedName name="YN" localSheetId="4">'[1]SV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4">'[1]SV Findings'!#REF!</definedName>
    <definedName name="YNNA">'SV Findings'!#REF!</definedName>
    <definedName name="YNNApp" localSheetId="0">'EA-LoR App'!$J$24:$N$24</definedName>
    <definedName name="Z_6FDBC1BF_99FD_492F_9A38_B1FC9531BD14_.wvu.FilterData" localSheetId="2" hidden="1">'SV Findings'!$I$12:$J$12</definedName>
    <definedName name="Z_6FDBC1BF_99FD_492F_9A38_B1FC9531BD14_.wvu.PrintArea" localSheetId="1" hidden="1">'Cover Page'!$A$1:$N$31</definedName>
    <definedName name="Z_6FDBC1BF_99FD_492F_9A38_B1FC9531BD14_.wvu.PrintArea" localSheetId="0" hidden="1">'EA-LoR App'!$A$1:$G$82,'EA-LoR App'!$H$14:$S$36</definedName>
    <definedName name="Z_6FDBC1BF_99FD_492F_9A38_B1FC9531BD14_.wvu.PrintArea" localSheetId="3" hidden="1">'Summary of Findings - Main'!$A$1:$G$240</definedName>
    <definedName name="Z_6FDBC1BF_99FD_492F_9A38_B1FC9531BD14_.wvu.PrintArea" localSheetId="2" hidden="1">'SV Findings'!$B$1:$L$263</definedName>
    <definedName name="Z_6FDBC1BF_99FD_492F_9A38_B1FC9531BD14_.wvu.PrintTitles" localSheetId="2" hidden="1">'SV Findings'!$6:$6</definedName>
    <definedName name="Z_C17C9B4A_0866_4AA0_BC6D_B2274E9D30D3_.wvu.FilterData" localSheetId="2" hidden="1">'SV Findings'!$I$12:$J$12</definedName>
    <definedName name="Z_C17C9B4A_0866_4AA0_BC6D_B2274E9D30D3_.wvu.PrintArea" localSheetId="1" hidden="1">'Cover Page'!$A$1:$N$31</definedName>
    <definedName name="Z_C17C9B4A_0866_4AA0_BC6D_B2274E9D30D3_.wvu.PrintArea" localSheetId="0" hidden="1">'EA-LoR App'!$A$1:$G$82,'EA-LoR App'!$H$14:$S$36</definedName>
    <definedName name="Z_C17C9B4A_0866_4AA0_BC6D_B2274E9D30D3_.wvu.PrintArea" localSheetId="3" hidden="1">'Summary of Findings - Main'!$A$1:$G$240</definedName>
    <definedName name="Z_C17C9B4A_0866_4AA0_BC6D_B2274E9D30D3_.wvu.PrintArea" localSheetId="2" hidden="1">'SV Findings'!$B$1:$L$263</definedName>
    <definedName name="Z_C17C9B4A_0866_4AA0_BC6D_B2274E9D30D3_.wvu.PrintTitles" localSheetId="2" hidden="1">'SV Findings'!$6:$6</definedName>
  </definedNames>
  <calcPr calcId="191029"/>
  <customWorkbookViews>
    <customWorkbookView name="EASatellites" guid="{6FDBC1BF-99FD-492F-9A38-B1FC9531BD14}" maximized="1" windowWidth="1881" windowHeight="771" activeSheetId="4"/>
    <customWorkbookView name="EA1" guid="{C17C9B4A-0866-4AA0-BC6D-B2274E9D30D3}"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3" l="1"/>
  <c r="B27" i="7"/>
  <c r="B126" i="1"/>
  <c r="B116" i="1"/>
  <c r="J245" i="1"/>
  <c r="J224" i="1"/>
  <c r="J189" i="1"/>
  <c r="J170" i="1"/>
  <c r="J166" i="1"/>
  <c r="J162" i="1"/>
  <c r="J158" i="1"/>
  <c r="J155" i="1"/>
  <c r="J138" i="1"/>
  <c r="J90" i="1"/>
  <c r="J64" i="1"/>
  <c r="J53" i="1"/>
  <c r="J44" i="1"/>
  <c r="B344" i="1" l="1"/>
  <c r="B387" i="1"/>
  <c r="B391" i="1"/>
  <c r="D102" i="7"/>
  <c r="D57" i="7" l="1"/>
  <c r="B30" i="7"/>
  <c r="B31" i="7"/>
  <c r="B32" i="7"/>
  <c r="G245" i="1"/>
  <c r="G224" i="1"/>
  <c r="B153" i="7" s="1"/>
  <c r="G189" i="1"/>
  <c r="B130" i="7" s="1"/>
  <c r="G170" i="1"/>
  <c r="G166" i="1"/>
  <c r="B120" i="7" s="1"/>
  <c r="B57" i="7"/>
  <c r="G53" i="1"/>
  <c r="G44" i="1"/>
  <c r="J178" i="1"/>
  <c r="J89" i="1"/>
  <c r="G178" i="1"/>
  <c r="B114" i="7"/>
  <c r="G155" i="1"/>
  <c r="B113" i="7" s="1"/>
  <c r="G158" i="1"/>
  <c r="G162" i="1"/>
  <c r="D122" i="7" l="1"/>
  <c r="D58" i="7"/>
  <c r="D165" i="7"/>
  <c r="D153" i="7"/>
  <c r="D130" i="7"/>
  <c r="B122" i="7"/>
  <c r="B165" i="7"/>
  <c r="B58" i="7"/>
  <c r="D51" i="7"/>
  <c r="B51" i="7"/>
  <c r="D125" i="7"/>
  <c r="D118" i="7"/>
  <c r="D115" i="7"/>
  <c r="D113" i="7"/>
  <c r="D120" i="7"/>
  <c r="B118" i="7"/>
  <c r="B125" i="7"/>
  <c r="B115" i="7"/>
  <c r="G90" i="1"/>
  <c r="G89" i="1"/>
  <c r="D72" i="7" s="1"/>
  <c r="J50" i="1"/>
  <c r="G64" i="1"/>
  <c r="D55" i="7"/>
  <c r="B55" i="7"/>
  <c r="D54" i="7"/>
  <c r="B54" i="7"/>
  <c r="B59" i="7"/>
  <c r="G50" i="1"/>
  <c r="G138" i="1"/>
  <c r="B103" i="7" l="1"/>
  <c r="D103" i="7"/>
  <c r="D56" i="7"/>
  <c r="D73" i="7"/>
  <c r="B73" i="7"/>
  <c r="B56" i="7"/>
  <c r="B72" i="7"/>
  <c r="D63" i="7"/>
  <c r="B63" i="7"/>
  <c r="I148" i="1" l="1"/>
  <c r="B395" i="1"/>
  <c r="D137" i="7" l="1"/>
  <c r="B137" i="7"/>
  <c r="D136" i="7"/>
  <c r="B136" i="7"/>
  <c r="D134" i="7"/>
  <c r="B134" i="7"/>
  <c r="D3" i="7" l="1"/>
  <c r="B3" i="7"/>
  <c r="F265" i="1"/>
  <c r="I145" i="1" l="1"/>
  <c r="I129" i="1"/>
  <c r="I120" i="1"/>
  <c r="I13" i="1" l="1"/>
  <c r="F3" i="1"/>
  <c r="E3" i="1"/>
  <c r="B2" i="1"/>
  <c r="I87" i="1" l="1"/>
  <c r="I86" i="1"/>
  <c r="I137" i="1"/>
  <c r="I58" i="1"/>
  <c r="I84" i="1"/>
  <c r="I79" i="1"/>
  <c r="I78" i="1"/>
  <c r="I237" i="1"/>
  <c r="I235" i="1"/>
  <c r="I225" i="1"/>
  <c r="I219" i="1"/>
  <c r="I209" i="1"/>
  <c r="I205" i="1"/>
  <c r="H204" i="1"/>
  <c r="I202" i="1"/>
  <c r="I201" i="1"/>
  <c r="I199" i="1"/>
  <c r="H198" i="1"/>
  <c r="I191" i="1"/>
  <c r="I185" i="1"/>
  <c r="I194" i="1"/>
  <c r="I136" i="1"/>
  <c r="I104" i="1"/>
  <c r="I102" i="1"/>
  <c r="I88" i="1"/>
  <c r="I103" i="1"/>
  <c r="I29" i="1"/>
  <c r="I85" i="1"/>
  <c r="I27" i="1"/>
  <c r="I28" i="1"/>
  <c r="C3" i="9" l="1"/>
  <c r="B3" i="9"/>
  <c r="I132" i="1" l="1"/>
  <c r="I131" i="1"/>
  <c r="I130" i="1"/>
  <c r="I123" i="1"/>
  <c r="I122" i="1"/>
  <c r="I121" i="1"/>
  <c r="B36" i="8" l="1"/>
  <c r="B38" i="3" l="1"/>
  <c r="I175" i="1" l="1"/>
  <c r="I187" i="1"/>
  <c r="I80" i="1"/>
  <c r="I200" i="1"/>
  <c r="I186" i="1"/>
  <c r="I82" i="1"/>
  <c r="N21" i="3"/>
  <c r="B37"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393" i="1" l="1"/>
  <c r="B389" i="1"/>
  <c r="B385" i="1"/>
  <c r="B383" i="1"/>
  <c r="B381" i="1"/>
  <c r="B379" i="1"/>
  <c r="B376" i="1"/>
  <c r="B374" i="1"/>
  <c r="B372" i="1"/>
  <c r="B370" i="1"/>
  <c r="B368" i="1"/>
  <c r="B366" i="1"/>
  <c r="H350" i="1" l="1"/>
  <c r="B257" i="1"/>
  <c r="B70" i="7"/>
  <c r="D59" i="7"/>
  <c r="D46" i="7"/>
  <c r="B46" i="7"/>
  <c r="C130" i="1"/>
  <c r="C121" i="1"/>
  <c r="C152" i="1"/>
  <c r="C151" i="1"/>
  <c r="C150" i="1"/>
  <c r="C149" i="1"/>
  <c r="B295" i="1"/>
  <c r="B326" i="1"/>
  <c r="B301" i="1"/>
  <c r="B305" i="1"/>
  <c r="B311" i="1"/>
  <c r="B314" i="1"/>
  <c r="B316" i="1"/>
  <c r="C13" i="1"/>
  <c r="D32" i="7"/>
  <c r="D31" i="7"/>
  <c r="I12" i="1"/>
  <c r="B11" i="1"/>
  <c r="B12" i="1"/>
  <c r="I15" i="1"/>
  <c r="B264" i="1"/>
  <c r="B267" i="1"/>
  <c r="K271" i="1"/>
  <c r="C271" i="1"/>
  <c r="B270" i="1"/>
  <c r="B324" i="1"/>
  <c r="B323" i="1"/>
  <c r="B322" i="1"/>
  <c r="B320" i="1"/>
  <c r="B318" i="1"/>
  <c r="B310" i="1"/>
  <c r="B308" i="1"/>
  <c r="B304" i="1"/>
  <c r="B300" i="1"/>
  <c r="B298" i="1"/>
  <c r="B294" i="1"/>
  <c r="B281" i="1"/>
  <c r="B280" i="1"/>
  <c r="I279" i="1"/>
  <c r="C279" i="1"/>
  <c r="B278" i="1"/>
  <c r="B273" i="1"/>
  <c r="B274" i="1"/>
  <c r="B272" i="1"/>
  <c r="B262" i="1"/>
  <c r="B265" i="1"/>
  <c r="C12" i="1"/>
  <c r="I14" i="1"/>
  <c r="B236" i="7"/>
  <c r="B230" i="7"/>
  <c r="AH3" i="3"/>
  <c r="AH4" i="3" s="1"/>
  <c r="C127" i="1"/>
  <c r="B152" i="1"/>
  <c r="B151" i="1"/>
  <c r="B150" i="1"/>
  <c r="B149" i="1"/>
  <c r="C148" i="1"/>
  <c r="B148" i="1"/>
  <c r="B147" i="1"/>
  <c r="C145" i="1"/>
  <c r="B145" i="1"/>
  <c r="B144" i="1"/>
  <c r="I143" i="1"/>
  <c r="I125" i="1"/>
  <c r="B130" i="1"/>
  <c r="C132" i="1"/>
  <c r="B132" i="1"/>
  <c r="C131" i="1"/>
  <c r="B131" i="1"/>
  <c r="C129" i="1"/>
  <c r="B129" i="1"/>
  <c r="B128" i="1"/>
  <c r="I127" i="1"/>
  <c r="B127" i="1"/>
  <c r="I115" i="1"/>
  <c r="C122" i="1"/>
  <c r="B122" i="1"/>
  <c r="C123" i="1"/>
  <c r="B123" i="1"/>
  <c r="B121" i="1"/>
  <c r="C120" i="1"/>
  <c r="B120" i="1"/>
  <c r="B117" i="1"/>
  <c r="B119" i="1"/>
  <c r="I118" i="1"/>
  <c r="I117" i="1"/>
  <c r="C117" i="1"/>
  <c r="D30" i="7"/>
  <c r="B224" i="7"/>
  <c r="B219" i="7"/>
  <c r="B29" i="7"/>
  <c r="D29" i="7"/>
  <c r="D167" i="7"/>
  <c r="D166" i="7"/>
  <c r="D164" i="7"/>
  <c r="D163" i="7"/>
  <c r="D162" i="7"/>
  <c r="D161" i="7"/>
  <c r="D160" i="7"/>
  <c r="D159" i="7"/>
  <c r="D158" i="7"/>
  <c r="D157" i="7"/>
  <c r="D156" i="7"/>
  <c r="D155" i="7"/>
  <c r="D154" i="7"/>
  <c r="D152" i="7"/>
  <c r="D151" i="7"/>
  <c r="D150" i="7"/>
  <c r="D149" i="7"/>
  <c r="D148" i="7"/>
  <c r="D147" i="7"/>
  <c r="D146" i="7"/>
  <c r="D145" i="7"/>
  <c r="D144" i="7"/>
  <c r="D143" i="7"/>
  <c r="D142" i="7"/>
  <c r="D141" i="7"/>
  <c r="D140" i="7"/>
  <c r="D139" i="7"/>
  <c r="D138" i="7"/>
  <c r="D135" i="7"/>
  <c r="D133" i="7"/>
  <c r="D132" i="7"/>
  <c r="D131" i="7"/>
  <c r="D129" i="7"/>
  <c r="D128" i="7"/>
  <c r="D127" i="7"/>
  <c r="D126" i="7"/>
  <c r="D124" i="7"/>
  <c r="D123" i="7"/>
  <c r="D121" i="7"/>
  <c r="D119" i="7"/>
  <c r="D117" i="7"/>
  <c r="D116" i="7"/>
  <c r="D114" i="7"/>
  <c r="D112" i="7"/>
  <c r="D111" i="7"/>
  <c r="D110" i="7"/>
  <c r="D109" i="7"/>
  <c r="D108" i="7"/>
  <c r="D107" i="7"/>
  <c r="D106" i="7"/>
  <c r="D105" i="7"/>
  <c r="D104"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1" i="7"/>
  <c r="D70" i="7"/>
  <c r="D69" i="7"/>
  <c r="D68" i="7"/>
  <c r="D67" i="7"/>
  <c r="D66" i="7"/>
  <c r="D65" i="7"/>
  <c r="D64" i="7"/>
  <c r="D62" i="7"/>
  <c r="D61" i="7"/>
  <c r="D60" i="7"/>
  <c r="D53" i="7"/>
  <c r="D52" i="7"/>
  <c r="D50" i="7"/>
  <c r="D49" i="7"/>
  <c r="D48" i="7"/>
  <c r="D47" i="7"/>
  <c r="D45" i="7"/>
  <c r="D44" i="7"/>
  <c r="D43" i="7"/>
  <c r="D42" i="7"/>
  <c r="D41" i="7"/>
  <c r="D40" i="7"/>
  <c r="D39" i="7"/>
  <c r="D38" i="7"/>
  <c r="D37" i="7"/>
  <c r="D36" i="7"/>
  <c r="D35" i="7"/>
  <c r="D34" i="7"/>
  <c r="B167" i="7"/>
  <c r="B166" i="7"/>
  <c r="B164" i="7"/>
  <c r="B163" i="7"/>
  <c r="B162" i="7"/>
  <c r="B161" i="7"/>
  <c r="B160" i="7"/>
  <c r="B159" i="7"/>
  <c r="B158" i="7"/>
  <c r="B157" i="7"/>
  <c r="B156" i="7"/>
  <c r="B155" i="7"/>
  <c r="B154" i="7"/>
  <c r="B152" i="7"/>
  <c r="B151" i="7"/>
  <c r="B150" i="7"/>
  <c r="B149" i="7"/>
  <c r="B148" i="7"/>
  <c r="B147" i="7"/>
  <c r="B146" i="7"/>
  <c r="B145" i="7"/>
  <c r="B144" i="7"/>
  <c r="B143" i="7"/>
  <c r="B142" i="7"/>
  <c r="B141" i="7"/>
  <c r="B140" i="7"/>
  <c r="B139" i="7"/>
  <c r="B138" i="7"/>
  <c r="B135" i="7"/>
  <c r="B133" i="7"/>
  <c r="B132" i="7"/>
  <c r="B131" i="7"/>
  <c r="B129" i="7"/>
  <c r="B128" i="7"/>
  <c r="B127" i="7"/>
  <c r="B126" i="7"/>
  <c r="B124" i="7"/>
  <c r="B123" i="7"/>
  <c r="B121" i="7"/>
  <c r="B119" i="7"/>
  <c r="B117" i="7"/>
  <c r="B116" i="7"/>
  <c r="B112" i="7"/>
  <c r="B111" i="7"/>
  <c r="B110" i="7"/>
  <c r="B109" i="7"/>
  <c r="B108" i="7"/>
  <c r="B107" i="7"/>
  <c r="B106" i="7"/>
  <c r="B105" i="7"/>
  <c r="B104" i="7"/>
  <c r="B102" i="7"/>
  <c r="B101" i="7"/>
  <c r="B100" i="7"/>
  <c r="B99" i="7"/>
  <c r="B98" i="7"/>
  <c r="B97" i="7"/>
  <c r="B96" i="7"/>
  <c r="B95" i="7"/>
  <c r="B94" i="7"/>
  <c r="B93" i="7"/>
  <c r="B92" i="7"/>
  <c r="B91" i="7"/>
  <c r="B90" i="7"/>
  <c r="B89" i="7"/>
  <c r="B88" i="7"/>
  <c r="B87" i="7"/>
  <c r="B86" i="7"/>
  <c r="B85" i="7"/>
  <c r="B84" i="7"/>
  <c r="B83" i="7"/>
  <c r="B82" i="7"/>
  <c r="B81" i="7"/>
  <c r="B80" i="7"/>
  <c r="B79" i="7"/>
  <c r="B78" i="7"/>
  <c r="B77" i="7"/>
  <c r="B76" i="7"/>
  <c r="B75" i="7"/>
  <c r="B74" i="7"/>
  <c r="B71" i="7"/>
  <c r="B69" i="7"/>
  <c r="B68" i="7"/>
  <c r="B67" i="7"/>
  <c r="B66" i="7"/>
  <c r="B65" i="7"/>
  <c r="B64" i="7"/>
  <c r="B62" i="7"/>
  <c r="B61" i="7"/>
  <c r="B60" i="7"/>
  <c r="B53" i="7"/>
  <c r="B52" i="7"/>
  <c r="B50" i="7"/>
  <c r="B49" i="7"/>
  <c r="B48" i="7"/>
  <c r="B47" i="7"/>
  <c r="B45" i="7"/>
  <c r="B44" i="7"/>
  <c r="B43" i="7"/>
  <c r="B42" i="7"/>
  <c r="B41" i="7"/>
  <c r="B40" i="7"/>
  <c r="B39" i="7"/>
  <c r="B36" i="7"/>
  <c r="B37" i="7"/>
  <c r="B38" i="7"/>
  <c r="B35" i="7"/>
  <c r="B34" i="7"/>
  <c r="B33" i="7"/>
  <c r="D33" i="7"/>
  <c r="C14" i="1"/>
  <c r="B14" i="1"/>
  <c r="AJ3" i="3"/>
  <c r="AJ2" i="3"/>
  <c r="AE3" i="3"/>
  <c r="AE2" i="3"/>
  <c r="AH131" i="3"/>
  <c r="B350" i="1" l="1"/>
  <c r="AH5" i="3"/>
  <c r="AH6" i="3" s="1"/>
  <c r="AH7" i="3" l="1"/>
  <c r="AH8" i="3" s="1"/>
  <c r="AH9" i="3" l="1"/>
  <c r="AH10" i="3" l="1"/>
  <c r="AH11" i="3" l="1"/>
  <c r="AH12" i="3" s="1"/>
  <c r="AH13" i="3" l="1"/>
  <c r="AH14" i="3" s="1"/>
  <c r="AH15" i="3" l="1"/>
  <c r="AH16" i="3" s="1"/>
  <c r="AH17" i="3" s="1"/>
  <c r="AH18" i="3" s="1"/>
  <c r="AH19" i="3" l="1"/>
  <c r="AH20" i="3" s="1"/>
  <c r="AH21" i="3" s="1"/>
  <c r="AH22" i="3" l="1"/>
  <c r="AH23" i="3" s="1"/>
  <c r="AH24" i="3" s="1"/>
  <c r="AH25" i="3" s="1"/>
  <c r="AH26" i="3" s="1"/>
  <c r="AH27" i="3" s="1"/>
  <c r="AH28" i="3" s="1"/>
  <c r="AH29" i="3" s="1"/>
  <c r="AH30" i="3" s="1"/>
  <c r="AH31" i="3" s="1"/>
  <c r="AH32" i="3" s="1"/>
  <c r="AH33" i="3" s="1"/>
  <c r="AH34" i="3" s="1"/>
  <c r="AH35" i="3" s="1"/>
  <c r="AH36" i="3" s="1"/>
  <c r="AH37" i="3" s="1"/>
  <c r="AH38" i="3" s="1"/>
  <c r="AH39" i="3" s="1"/>
  <c r="AH40" i="3" s="1"/>
  <c r="AH41" i="3" s="1"/>
  <c r="AH42" i="3" s="1"/>
  <c r="AH43" i="3" s="1"/>
  <c r="AH44" i="3" s="1"/>
  <c r="AH45" i="3" s="1"/>
  <c r="AH46" i="3" s="1"/>
  <c r="AH47" i="3" s="1"/>
  <c r="AH48" i="3" s="1"/>
  <c r="AH49" i="3" s="1"/>
  <c r="AH50" i="3" s="1"/>
  <c r="AH51" i="3" s="1"/>
  <c r="AH52" i="3" s="1"/>
  <c r="AH53" i="3" s="1"/>
  <c r="AH54" i="3" s="1"/>
  <c r="AH55" i="3" s="1"/>
  <c r="AH56" i="3" s="1"/>
  <c r="AH57" i="3" s="1"/>
  <c r="AH58" i="3" s="1"/>
  <c r="AH59" i="3" s="1"/>
  <c r="AH60" i="3" s="1"/>
  <c r="AH61" i="3" s="1"/>
  <c r="AH62" i="3" s="1"/>
  <c r="AH63" i="3" s="1"/>
  <c r="AH64" i="3" s="1"/>
  <c r="AH65" i="3" s="1"/>
  <c r="AH66" i="3" s="1"/>
  <c r="AH67" i="3" s="1"/>
  <c r="AH68" i="3" s="1"/>
  <c r="AH69" i="3" s="1"/>
  <c r="AH70" i="3" s="1"/>
  <c r="AH71" i="3" s="1"/>
  <c r="AH72" i="3" s="1"/>
  <c r="AH73" i="3" s="1"/>
  <c r="AH74" i="3" s="1"/>
  <c r="AH75" i="3" s="1"/>
  <c r="AH76" i="3" s="1"/>
  <c r="AH77" i="3" s="1"/>
  <c r="AH78" i="3" s="1"/>
  <c r="AH79" i="3" s="1"/>
  <c r="AH80" i="3" s="1"/>
  <c r="AH81" i="3" s="1"/>
  <c r="AH82" i="3" s="1"/>
  <c r="AH83" i="3" s="1"/>
  <c r="AH84" i="3" s="1"/>
  <c r="AH85" i="3" s="1"/>
  <c r="AH86" i="3" s="1"/>
  <c r="AH87" i="3" s="1"/>
  <c r="AH88" i="3" s="1"/>
  <c r="AH89" i="3" s="1"/>
  <c r="AH90" i="3" s="1"/>
  <c r="AH91" i="3" s="1"/>
  <c r="AH92" i="3" s="1"/>
  <c r="AH93" i="3" s="1"/>
  <c r="AH94" i="3" s="1"/>
  <c r="AH95" i="3" s="1"/>
  <c r="AH96" i="3" s="1"/>
  <c r="AH97" i="3" s="1"/>
  <c r="AH98" i="3" s="1"/>
  <c r="AH99" i="3" s="1"/>
  <c r="AH100" i="3" s="1"/>
  <c r="AH101" i="3" s="1"/>
  <c r="AH102" i="3" s="1"/>
  <c r="AH103" i="3" s="1"/>
  <c r="AH104" i="3" s="1"/>
  <c r="AH105" i="3" s="1"/>
  <c r="AH106" i="3" s="1"/>
  <c r="AH107" i="3" s="1"/>
  <c r="AH108" i="3" s="1"/>
  <c r="AH109" i="3" s="1"/>
  <c r="AH110" i="3" s="1"/>
  <c r="AH111" i="3" s="1"/>
  <c r="AH112" i="3" s="1"/>
  <c r="AH113" i="3" s="1"/>
  <c r="AH114" i="3" s="1"/>
  <c r="AH115" i="3" s="1"/>
  <c r="AH116" i="3" s="1"/>
  <c r="AH117" i="3" s="1"/>
  <c r="AH118" i="3" s="1"/>
  <c r="AH119" i="3" s="1"/>
  <c r="AH120" i="3" s="1"/>
  <c r="AH121" i="3" s="1"/>
  <c r="AH122" i="3" s="1"/>
  <c r="AH123" i="3" s="1"/>
  <c r="AH124" i="3" s="1"/>
  <c r="AH125" i="3" s="1"/>
  <c r="AH126" i="3" s="1"/>
  <c r="AH127" i="3" s="1"/>
  <c r="AH128" i="3" s="1"/>
  <c r="AH129" i="3" s="1"/>
  <c r="AH130" i="3" s="1"/>
  <c r="H349" i="1" l="1"/>
  <c r="B349" i="1"/>
  <c r="B346" i="1"/>
  <c r="B348" i="1"/>
  <c r="H348" i="1"/>
  <c r="M346" i="1" s="1"/>
  <c r="H245" i="1" l="1"/>
  <c r="H170" i="1"/>
  <c r="I352" i="1"/>
  <c r="I359" i="1" s="1"/>
  <c r="L352" i="1"/>
  <c r="L359" i="1" s="1"/>
  <c r="N352" i="1"/>
  <c r="N359" i="1" s="1"/>
  <c r="T352" i="1"/>
  <c r="T359" i="1" s="1"/>
  <c r="E398" i="1"/>
  <c r="H138" i="1"/>
  <c r="Z352" i="1"/>
  <c r="Z359" i="1" s="1"/>
  <c r="H89" i="1"/>
  <c r="H44" i="1"/>
  <c r="H166" i="1"/>
  <c r="AC352" i="1"/>
  <c r="AC359" i="1" s="1"/>
  <c r="H50" i="1"/>
  <c r="H162" i="1"/>
  <c r="H90" i="1"/>
  <c r="W352" i="1"/>
  <c r="W359" i="1" s="1"/>
  <c r="Q352" i="1"/>
  <c r="Q359" i="1" s="1"/>
  <c r="H224" i="1"/>
  <c r="H64" i="1"/>
  <c r="H53" i="1"/>
  <c r="F352" i="1"/>
  <c r="B367" i="1" s="1"/>
  <c r="H158" i="1"/>
  <c r="H155" i="1"/>
  <c r="B259" i="1"/>
  <c r="B90" i="1"/>
  <c r="B89" i="1"/>
  <c r="J352" i="1"/>
  <c r="J359" i="1" s="1"/>
  <c r="C341" i="1"/>
  <c r="H189" i="1"/>
  <c r="H178" i="1"/>
  <c r="B371" i="1" l="1"/>
  <c r="B362" i="1"/>
  <c r="B386" i="1"/>
  <c r="B369" i="1"/>
  <c r="B388" i="1"/>
  <c r="B355" i="1"/>
  <c r="B384" i="1"/>
  <c r="B364" i="1"/>
  <c r="B357" i="1"/>
  <c r="B375" i="1"/>
  <c r="F359" i="1"/>
  <c r="B380" i="1"/>
  <c r="B392" i="1"/>
  <c r="B363" i="1"/>
  <c r="B377" i="1"/>
  <c r="B354" i="1"/>
  <c r="B365" i="1"/>
  <c r="B394" i="1"/>
  <c r="B373" i="1"/>
  <c r="B382" i="1"/>
  <c r="B358" i="1"/>
  <c r="B390" i="1"/>
  <c r="B356" i="1"/>
  <c r="B361" i="1"/>
  <c r="B360" i="1"/>
  <c r="B37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40"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0" authorId="0" shapeId="0" xr:uid="{00000000-0006-0000-0200-00000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 ref="C10" authorId="0" shapeId="0" xr:uid="{00000000-0006-0000-0200-000002000000}">
      <text>
        <r>
          <rPr>
            <b/>
            <sz val="9"/>
            <color rgb="FF000000"/>
            <rFont val="Tahoma"/>
            <family val="2"/>
          </rPr>
          <t xml:space="preserve">Site Visitors should check the "EA-SSR tab (cell D27)" to verify the Reader and the SV Team agree on the Sponsorship of the program.  </t>
        </r>
        <r>
          <rPr>
            <sz val="9"/>
            <color rgb="FF000000"/>
            <rFont val="Tahoma"/>
            <family val="2"/>
          </rPr>
          <t xml:space="preserve">
</t>
        </r>
      </text>
    </comment>
    <comment ref="B12" authorId="0" shapeId="0" xr:uid="{00000000-0006-0000-0200-000003000000}">
      <text>
        <r>
          <rPr>
            <b/>
            <sz val="9"/>
            <color rgb="FF000000"/>
            <rFont val="Tahoma"/>
            <family val="2"/>
          </rPr>
          <t xml:space="preserve">Standard I.B. Consortium Sponsor  
</t>
        </r>
        <r>
          <rPr>
            <b/>
            <sz val="9"/>
            <color rgb="FF000000"/>
            <rFont val="Tahoma"/>
            <family val="2"/>
          </rPr>
          <t xml:space="preserve">
</t>
        </r>
        <r>
          <rPr>
            <b/>
            <sz val="9"/>
            <color rgb="FF000000"/>
            <rFont val="Tahoma"/>
            <family val="2"/>
          </rPr>
          <t xml:space="preserve">1. A consortium sponsor is an entity consisting of two or more members that exists for the purpose of operating an educational program.  In such instances, at least one of the members of the consortium must meet the requirements of a sponsoring institution as described in I.A.  
</t>
        </r>
        <r>
          <rPr>
            <b/>
            <sz val="9"/>
            <color rgb="FF000000"/>
            <rFont val="Tahoma"/>
            <family val="2"/>
          </rPr>
          <t xml:space="preserve">
</t>
        </r>
        <r>
          <rPr>
            <b/>
            <sz val="9"/>
            <color rgb="FF000000"/>
            <rFont val="Tahoma"/>
            <family val="2"/>
          </rPr>
          <t xml:space="preserve">2. The responsibilities of each member of the consortium must be clearly documented in a formal affiliation agreement or memorandum of understanding, which includes governance and lines of authority.
</t>
        </r>
        <r>
          <rPr>
            <sz val="9"/>
            <color rgb="FF000000"/>
            <rFont val="Tahoma"/>
            <family val="2"/>
          </rPr>
          <t xml:space="preserve">
</t>
        </r>
      </text>
    </comment>
    <comment ref="B14" authorId="0" shapeId="0" xr:uid="{00000000-0006-0000-0200-000004000000}">
      <text>
        <r>
          <rPr>
            <b/>
            <sz val="9"/>
            <color indexed="81"/>
            <rFont val="Tahoma"/>
            <family val="2"/>
          </rPr>
          <t xml:space="preserve">Standard I.B. Consortium Sponsor  
1. A consortium sponsor is an entity consisting of two or more members that exists for the purpose of operating an educational program.  In such instances, at least one of the members of the consortium must meet the requirements of a sponsoring institution as described in I.A.  
2. The responsibilities of each member of the consortium must be clearly documented in a formal affiliation agreement or memorandum of understanding, which includes governance and lines of authority.
</t>
        </r>
        <r>
          <rPr>
            <sz val="9"/>
            <color indexed="81"/>
            <rFont val="Tahoma"/>
            <family val="2"/>
          </rPr>
          <t xml:space="preserve">
</t>
        </r>
      </text>
    </comment>
    <comment ref="B17" authorId="0" shapeId="0" xr:uid="{00000000-0006-0000-0200-000005000000}">
      <text>
        <r>
          <rPr>
            <b/>
            <sz val="9"/>
            <color indexed="81"/>
            <rFont val="Tahoma"/>
            <family val="2"/>
          </rPr>
          <t xml:space="preserve">Standard I.C. Responsibilities of Sponsor
The Sponsor must ensure that the provisions of these Standards and Guidelines are met. 
</t>
        </r>
        <r>
          <rPr>
            <sz val="9"/>
            <color indexed="81"/>
            <rFont val="Tahoma"/>
            <family val="2"/>
          </rPr>
          <t xml:space="preserve">
</t>
        </r>
      </text>
    </comment>
    <comment ref="B20" authorId="0" shapeId="0" xr:uid="{00000000-0006-0000-0200-000006000000}">
      <text>
        <r>
          <rPr>
            <b/>
            <sz val="9"/>
            <color rgb="FF000000"/>
            <rFont val="Tahoma"/>
            <family val="2"/>
          </rPr>
          <t xml:space="preserve">Standard II.A. Program Goals and Outcomes 
</t>
        </r>
        <r>
          <rPr>
            <b/>
            <sz val="9"/>
            <color rgb="FF000000"/>
            <rFont val="Tahoma"/>
            <family val="2"/>
          </rPr>
          <t xml:space="preserve"> 
</t>
        </r>
        <r>
          <rPr>
            <b/>
            <sz val="9"/>
            <color rgb="FF000000"/>
            <rFont val="Tahoma"/>
            <family val="2"/>
          </rPr>
          <t xml:space="preserve">There must be a written statement of the program’s goals and learning domains consistent with and responsive to the demonstrated needs and expectations of the various communities of interest served by the educational program. The communities of interest that are served by the program must include, but are not limited to: students, graduates, faculty, sponsor administration, hospital/clinic representatives, employers, police and/or fire services with a role in EMS services, key governmental officials, physicians, and the public.   
</t>
        </r>
        <r>
          <rPr>
            <b/>
            <sz val="9"/>
            <color rgb="FF000000"/>
            <rFont val="Tahoma"/>
            <family val="2"/>
          </rPr>
          <t xml:space="preserve">
</t>
        </r>
        <r>
          <rPr>
            <b/>
            <sz val="9"/>
            <color rgb="FF000000"/>
            <rFont val="Tahoma"/>
            <family val="2"/>
          </rPr>
          <t xml:space="preserve">The Advisory Committee should have significant representation and input from non-program personnel.  Advisory committee meetings may include participation by synchronous electronic means.  
</t>
        </r>
        <r>
          <rPr>
            <b/>
            <sz val="9"/>
            <color rgb="FF000000"/>
            <rFont val="Tahoma"/>
            <family val="2"/>
          </rPr>
          <t xml:space="preserve">
</t>
        </r>
        <r>
          <rPr>
            <b/>
            <sz val="9"/>
            <color rgb="FF000000"/>
            <rFont val="Tahoma"/>
            <family val="2"/>
          </rPr>
          <t xml:space="preserve">Program-specific statements of goals and learning domains provide the basis for program planning, implementation, and evaluation.  Such goals and learning domains must be compatible with the mission of the sponsoring institution(s), the expectations of the communities of interest, and nationally accepted standards of roles and functions.  Goals and learning domains are based upon the substantiated needs of health care providers and employers, and the educational needs of the students served by the educational program.
</t>
        </r>
        <r>
          <rPr>
            <sz val="9"/>
            <color rgb="FF000000"/>
            <rFont val="Tahoma"/>
            <family val="2"/>
          </rPr>
          <t xml:space="preserve">
</t>
        </r>
      </text>
    </comment>
    <comment ref="B21" authorId="0" shapeId="0" xr:uid="{00000000-0006-0000-0200-000007000000}">
      <text>
        <r>
          <rPr>
            <b/>
            <sz val="9"/>
            <color indexed="81"/>
            <rFont val="Tahoma"/>
            <family val="2"/>
          </rPr>
          <t xml:space="preserve">Standard II.A. Program Goals and Outcomes
There must be a written statement of the program’s goals and learning domains consistent with and responsive to the demonstrated needs and expectations of the various communities of interest served by the educational program. The communities of interest that are served by the program must include, but are not limited to: students, graduates, faculty, sponsor administration, hospital/clinic representatives, employers, police and/or fire services with a role in EMS services, key governmental officials, physicians, and the public.   
The Advisory Committee should have significant representation and input from non-program personnel.  Advisory committee meetings may include participation by synchronous electronic means.  
Program-specific statements of goals and learning domains provide the basis for program planning, implementation, and evaluation.  Such goals and learning domains must be compatible with the mission of the sponsoring institution(s), the expectations of the communities of interest, and nationally accepted standards of roles and functions.  Goals and learning domains are based upon the substantiated needs of health care providers and employers, and the educational needs of the students served by the educational program.
</t>
        </r>
        <r>
          <rPr>
            <sz val="9"/>
            <color indexed="81"/>
            <rFont val="Tahoma"/>
            <family val="2"/>
          </rPr>
          <t xml:space="preserve">
</t>
        </r>
      </text>
    </comment>
    <comment ref="B22" authorId="0" shapeId="0" xr:uid="{00000000-0006-0000-0200-000008000000}">
      <text>
        <r>
          <rPr>
            <b/>
            <sz val="9"/>
            <color indexed="81"/>
            <rFont val="Tahoma"/>
            <family val="2"/>
          </rPr>
          <t xml:space="preserve">Standard II.A. Program Goals and Outcomes  
There must be a written statement of the program’s goals and learning domains consistent with and responsive to the demonstrated needs and expectations of the various communities of interest served by the educational program. The communities of interest that are served by the program must include, but are not limited to: students, graduates, faculty, sponsor administration, hospital/clinic representatives, employers, police and/or fire services with a role in EMS services, key governmental officials, physicians, and the public.   
The Advisory Committee should have significant representation and input from non-program personnel.  Advisory committee meetings may include participation by synchronous electronic means.  
Program-specific statements of goals and learning domains provide the basis for program planning, implementation, and evaluation.  Such goals and learning domains must be compatible with the mission of the sponsoring institution(s), the expectations of the communities of interest, and nationally accepted standards of roles and functions.  Goals and learning domains are based upon the substantiated needs of health care providers and employers, and the educational needs of the students served by the educational program.
</t>
        </r>
        <r>
          <rPr>
            <sz val="9"/>
            <color indexed="81"/>
            <rFont val="Tahoma"/>
            <family val="2"/>
          </rPr>
          <t xml:space="preserve">
</t>
        </r>
      </text>
    </comment>
    <comment ref="B23" authorId="0" shapeId="0" xr:uid="{00000000-0006-0000-0200-000009000000}">
      <text>
        <r>
          <rPr>
            <b/>
            <sz val="9"/>
            <color indexed="81"/>
            <rFont val="Tahoma"/>
            <family val="2"/>
          </rPr>
          <t>Standard II.A. Program Goals and Outcomes  
There must be a written statement of the program’s goals and learning domains consistent with and responsive to the demonstrated needs and expectations of the various communities of interest served by the educational program. The communities of interest that are served by the program must include, but are not limited to: students, graduates, faculty, sponsor administration, hospital/clinic representatives, employers, police and/or fire services with a role in EMS services, key governmental officials, physicians, and the public.   
The Advisory Committee should have significant representation and input from non-program personnel.  Advisory committee meetings may include participation by synchronous electronic means.  
Program-specific statements of goals and learning domains provide the basis for program planning, implementation, and evaluation.  Such goals and learning domains must be compatible with the mission of the sponsoring institution(s), the expectations of the communities of interest, and nationally accepted standards of roles and functions.  Goals and learning domains are based upon the substantiated needs of health care providers and employers, and the educational needs of the students served by the educational program.</t>
        </r>
      </text>
    </comment>
    <comment ref="B24" authorId="0" shapeId="0" xr:uid="{00000000-0006-0000-0200-00000A000000}">
      <text>
        <r>
          <rPr>
            <b/>
            <sz val="9"/>
            <color indexed="81"/>
            <rFont val="Tahoma"/>
            <family val="2"/>
          </rPr>
          <t>Standard II.A. Program Goals and Outcomes  
There must be a written statement of the program’s goals and learning domains consistent with and responsive to the demonstrated needs and expectations of the various communities of interest served by the educational program. The communities of interest that are served by the program must include, but are not limited to: students, graduates, faculty, sponsor administration, hospital/clinic representatives, employers, police and/or fire services with a role in EMS services, key governmental officials, physicians, and the public.   
The Advisory Committee should have significant representation and input from non-program personnel.  Advisory committee meetings may include participation by synchronous electronic means.  
Program-specific statements of goals and learning domains provide the basis for program planning, implementation, and evaluation.  Such goals and learning domains must be compatible with the mission of the sponsoring institution(s), the expectations of the communities of interest, and nationally accepted standards of roles and functions.  Goals and learning domains are based upon the substantiated needs of health care providers and employers, and the educational needs of the students served by the educational program.</t>
        </r>
      </text>
    </comment>
    <comment ref="B25" authorId="0" shapeId="0" xr:uid="{00000000-0006-0000-0200-00000B000000}">
      <text>
        <r>
          <rPr>
            <b/>
            <sz val="9"/>
            <color indexed="81"/>
            <rFont val="Tahoma"/>
            <family val="2"/>
          </rPr>
          <t>Standard II.A. Program Goals and Outcomes  
There must be a written statement of the program’s goals and learning domains consistent with and responsive to the demonstrated needs and expectations of the various communities of interest served by the educational program. The communities of interest that are served by the program must include, but are not limited to: students, graduates, faculty, sponsor administration, hospital/clinic representatives, employers, police and/or fire services with a role in EMS services, key governmental officials, physicians, and the public.   
The Advisory Committee should have significant representation and input from non-program personnel.  Advisory committee meetings may include participation by synchronous electronic means.  
Program-specific statements of goals and learning domains provide the basis for program planning, implementation, and evaluation.  Such goals and learning domains must be compatible with the mission of the sponsoring institution(s), the expectations of the communities of interest, and nationally accepted standards of roles and functions.  Goals and learning domains are based upon the substantiated needs of health care providers and employers, and the educational needs of the students served by the educational program.</t>
        </r>
      </text>
    </comment>
    <comment ref="B27" authorId="0" shapeId="0" xr:uid="{00000000-0006-0000-0200-00000C000000}">
      <text>
        <r>
          <rPr>
            <b/>
            <sz val="9"/>
            <color indexed="81"/>
            <rFont val="Tahoma"/>
            <family val="2"/>
          </rPr>
          <t xml:space="preserve">Standard II.B. Appropriate of Goals and Learning Domains 
The program must regularly assess its goals and learning domains.  Program personnel must identify and respond to changes in the needs and/or expectations of its communities of interest.    
An advisory committee, which is representative of at least each of the communities of interest named in these Standards, must be designated and charged with the responsibility of meeting at least annually, to assist program and sponsor personnel in formulating and periodically revising appropriate goals and learning domains, monitoring needs and expectations, and ensuring program responsiveness to change, and to review and endorse the program required minimum numbers of patient contacts. 
</t>
        </r>
        <r>
          <rPr>
            <sz val="9"/>
            <color indexed="81"/>
            <rFont val="Tahoma"/>
            <family val="2"/>
          </rPr>
          <t xml:space="preserve">
</t>
        </r>
      </text>
    </comment>
    <comment ref="B28" authorId="0" shapeId="0" xr:uid="{00000000-0006-0000-0200-00000D000000}">
      <text>
        <r>
          <rPr>
            <b/>
            <sz val="9"/>
            <color indexed="81"/>
            <rFont val="Tahoma"/>
            <family val="2"/>
          </rPr>
          <t xml:space="preserve">Standard II.B. Appropriate of Goals and Learning Domains 
The program must regularly assess its goals and learning domains.  Program personnel must identify and respond to changes in the needs and/or expectations of its communities of interest.    
An advisory committee, which is representative of at least each of the communities of interest named in these Standards, must be designated and charged with the responsibility of meeting at least annually, to assist program and sponsor personnel in formulating and periodically revising appropriate goals and learning domains, monitoring needs and expectations, and ensuring program responsiveness to change, and to review and endorse the program required minimum numbers of patient contacts. 
</t>
        </r>
        <r>
          <rPr>
            <sz val="9"/>
            <color indexed="81"/>
            <rFont val="Tahoma"/>
            <family val="2"/>
          </rPr>
          <t xml:space="preserve">
</t>
        </r>
      </text>
    </comment>
    <comment ref="B29" authorId="0" shapeId="0" xr:uid="{00000000-0006-0000-0200-00000E000000}">
      <text>
        <r>
          <rPr>
            <b/>
            <sz val="9"/>
            <color indexed="81"/>
            <rFont val="Tahoma"/>
            <family val="2"/>
          </rPr>
          <t xml:space="preserve">Standard II.B. Appropriate of Goals and Learning Domains  
The program must regularly assess its goals and learning domains.  Program personnel must identify and respond to changes in the needs and/or expectations of its communities of interest.    
An advisory committee, which is representative of at least each of the communities of interest named in these Standards, must be designated and charged with the responsibility of meeting at least annually, to assist program and sponsor personnel in formulating and periodically revising appropriate goals and learning domains, monitoring needs and expectations, and ensuring program responsiveness to change, and to review and endorse the program required minimum numbers of patient contacts. 
</t>
        </r>
        <r>
          <rPr>
            <sz val="9"/>
            <color indexed="81"/>
            <rFont val="Tahoma"/>
            <family val="2"/>
          </rPr>
          <t xml:space="preserve">
</t>
        </r>
      </text>
    </comment>
    <comment ref="B31" authorId="0" shapeId="0" xr:uid="{00000000-0006-0000-0200-00000F000000}">
      <text>
        <r>
          <rPr>
            <b/>
            <sz val="9"/>
            <color indexed="81"/>
            <rFont val="Tahoma"/>
            <family val="2"/>
          </rPr>
          <t xml:space="preserve">Standard II.B. Appropriate of Goals and Learning Domains 
The program must regularly assess its goals and learning domains.  Program personnel must identify and respond to changes in the needs and/or expectations of its communities of interest.    
An advisory committee, which is representative of at least each of the communities of interest named in these Standards, must be designated and charged with the responsibility of meeting at least annually, to assist program and sponsor personnel in formulating and periodically revising appropriate goals and learning domains, monitoring needs and expectations, and ensuring program responsiveness to change, and to review and endorse the program required minimum numbers of patient contacts. 
</t>
        </r>
        <r>
          <rPr>
            <sz val="9"/>
            <color indexed="81"/>
            <rFont val="Tahoma"/>
            <family val="2"/>
          </rPr>
          <t xml:space="preserve">
</t>
        </r>
      </text>
    </comment>
    <comment ref="B33" authorId="0" shapeId="0" xr:uid="{00000000-0006-0000-0200-000010000000}">
      <text>
        <r>
          <rPr>
            <b/>
            <sz val="9"/>
            <color indexed="81"/>
            <rFont val="Tahoma"/>
            <family val="2"/>
          </rPr>
          <t xml:space="preserve">II.C.    Minimum Expectations 
The program must have the following goal defining minimum expectations
  · Paramedic: “To prepare competent entry-level Paramedics in the cognitive (knowledge), psychomotor (skills), and affective (behavior) learning domains with or without exit points at the Advanced Emergency Medical Technician and/or Emergency Medical Technician, and/or Emergency Medical Responder levels.”
  · Advanced Emergency Medical Technician: “To prepare competent entry-level Advanced Emergency Medical Technician in the cognitive (knowledge), psychomotor (skills), and affective (behavior) learning domains,” 
Programs adopting educational goals beyond entry-level competence must clearly delineate this intent and provide evidence that all students have achieved the basic competencies prior to entry into the field with or without exit points at the Emergency Medical Technician, and/or Emergency Medical Responder levels.  
</t>
        </r>
        <r>
          <rPr>
            <b/>
            <i/>
            <sz val="9"/>
            <color indexed="81"/>
            <rFont val="Tahoma"/>
            <family val="2"/>
          </rPr>
          <t>Nothing in this Standard restricts programs from formulating goals beyond entry-level competence.</t>
        </r>
        <r>
          <rPr>
            <b/>
            <sz val="9"/>
            <color indexed="81"/>
            <rFont val="Tahoma"/>
            <family val="2"/>
          </rPr>
          <t xml:space="preserve"> </t>
        </r>
        <r>
          <rPr>
            <sz val="9"/>
            <color indexed="81"/>
            <rFont val="Tahoma"/>
            <family val="2"/>
          </rPr>
          <t xml:space="preserve">
</t>
        </r>
      </text>
    </comment>
    <comment ref="B37" authorId="0" shapeId="0" xr:uid="{00000000-0006-0000-0200-000011000000}">
      <text>
        <r>
          <rPr>
            <b/>
            <sz val="9"/>
            <color rgb="FF000000"/>
            <rFont val="Tahoma"/>
            <family val="2"/>
          </rPr>
          <t xml:space="preserve">III.A.1 Resources - Program Resources  
</t>
        </r>
        <r>
          <rPr>
            <b/>
            <sz val="9"/>
            <color rgb="FF000000"/>
            <rFont val="Tahoma"/>
            <family val="2"/>
          </rPr>
          <t xml:space="preserve">
</t>
        </r>
        <r>
          <rPr>
            <b/>
            <sz val="9"/>
            <color rgb="FF000000"/>
            <rFont val="Tahoma"/>
            <family val="2"/>
          </rPr>
          <t xml:space="preserve">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rgb="FF000000"/>
            <rFont val="Tahoma"/>
            <family val="2"/>
          </rPr>
          <t xml:space="preserve">
</t>
        </r>
      </text>
    </comment>
    <comment ref="B38" authorId="0" shapeId="0" xr:uid="{00000000-0006-0000-0200-000012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39" authorId="0" shapeId="0" xr:uid="{00000000-0006-0000-0200-000013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1" authorId="0" shapeId="0" xr:uid="{00000000-0006-0000-0200-000014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2" authorId="0" shapeId="0" xr:uid="{00000000-0006-0000-0200-000015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3" authorId="0" shapeId="0" xr:uid="{00000000-0006-0000-0200-000016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5" authorId="0" shapeId="0" xr:uid="{00000000-0006-0000-0200-000017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6" authorId="0" shapeId="0" xr:uid="{00000000-0006-0000-0200-000018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7" authorId="0" shapeId="0" xr:uid="{00000000-0006-0000-0200-000019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48" authorId="0" shapeId="0" xr:uid="{00000000-0006-0000-0200-00001A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51" authorId="0" shapeId="0" xr:uid="{00000000-0006-0000-0200-00001B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54" authorId="0" shapeId="0" xr:uid="{00000000-0006-0000-0200-00001C000000}">
      <text>
        <r>
          <rPr>
            <b/>
            <sz val="9"/>
            <color indexed="81"/>
            <rFont val="Tahoma"/>
            <family val="2"/>
          </rPr>
          <t xml:space="preserve">
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55" authorId="0" shapeId="0" xr:uid="{00000000-0006-0000-0200-00001D000000}">
      <text>
        <r>
          <rPr>
            <b/>
            <sz val="9"/>
            <color indexed="81"/>
            <rFont val="Tahoma"/>
            <family val="2"/>
          </rPr>
          <t xml:space="preserve">III.A.1 Resources - Program Resources 
Program resources must be sufficient to ensure the achievement of the program’s goals and outcomes.  Resources must include, but are not limited to: faculty; clerical and support staff; curriculum; finances; offices; classroom, laboratory, and, ancillary student facilities; clinical affiliates; equipment; supplies; computer resources; instructional reference materials, and faculty/staff continuing education. 
</t>
        </r>
        <r>
          <rPr>
            <sz val="9"/>
            <color indexed="81"/>
            <rFont val="Tahoma"/>
            <family val="2"/>
          </rPr>
          <t xml:space="preserve">
</t>
        </r>
      </text>
    </comment>
    <comment ref="B58" authorId="0" shapeId="0" xr:uid="{00000000-0006-0000-0200-00001E000000}">
      <text>
        <r>
          <rPr>
            <b/>
            <sz val="9"/>
            <color indexed="81"/>
            <rFont val="Tahoma"/>
            <family val="2"/>
          </rPr>
          <t xml:space="preserve">III.A.2. Resources - Hospital/Clinical Affiliations and Field/Internship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experience/internship resources must ensure exposure to, and assessment and management of the following patients and conditions: adult trauma and medical emergencies; airway management to include endotracheal intubation; obstetrics to include obstetric patients with delivery and neonatal assessment and care; pediatric trauma and medical emergencies including assessment and management; and geriatric trauma and medical emergencies. 
</t>
        </r>
        <r>
          <rPr>
            <sz val="9"/>
            <color indexed="81"/>
            <rFont val="Tahoma"/>
            <family val="2"/>
          </rPr>
          <t xml:space="preserve">
</t>
        </r>
      </text>
    </comment>
    <comment ref="C62" authorId="0" shapeId="0" xr:uid="{00000000-0006-0000-0200-00001F000000}">
      <text>
        <r>
          <rPr>
            <sz val="9"/>
            <color rgb="FF000000"/>
            <rFont val="Tahoma"/>
            <family val="2"/>
          </rPr>
          <t xml:space="preserve">
</t>
        </r>
        <r>
          <rPr>
            <sz val="9"/>
            <color rgb="FF000000"/>
            <rFont val="Tahoma"/>
            <family val="2"/>
          </rPr>
          <t xml:space="preserve">      If </t>
        </r>
        <r>
          <rPr>
            <b/>
            <sz val="9"/>
            <color rgb="FF000000"/>
            <rFont val="Tahoma"/>
            <family val="2"/>
          </rPr>
          <t>no</t>
        </r>
        <r>
          <rPr>
            <sz val="9"/>
            <color rgb="FF000000"/>
            <rFont val="Tahoma"/>
            <family val="2"/>
          </rPr>
          <t xml:space="preserve">, the potential citation may be III.C.2 Curriculum Tracking.
</t>
        </r>
        <r>
          <rPr>
            <sz val="9"/>
            <color rgb="FF000000"/>
            <rFont val="Tahoma"/>
            <family val="2"/>
          </rPr>
          <t xml:space="preserve">
</t>
        </r>
        <r>
          <rPr>
            <sz val="9"/>
            <color rgb="FF000000"/>
            <rFont val="Tahoma"/>
            <family val="2"/>
          </rPr>
          <t xml:space="preserve">      If </t>
        </r>
        <r>
          <rPr>
            <b/>
            <sz val="9"/>
            <color rgb="FF000000"/>
            <rFont val="Tahoma"/>
            <family val="2"/>
          </rPr>
          <t>yes</t>
        </r>
        <r>
          <rPr>
            <sz val="9"/>
            <color rgb="FF000000"/>
            <rFont val="Tahoma"/>
            <family val="2"/>
          </rPr>
          <t xml:space="preserve">, are the mininums of patient encounters being met?
</t>
        </r>
        <r>
          <rPr>
            <sz val="9"/>
            <color rgb="FF000000"/>
            <rFont val="Tahoma"/>
            <family val="2"/>
          </rPr>
          <t xml:space="preserve">                  If </t>
        </r>
        <r>
          <rPr>
            <b/>
            <sz val="9"/>
            <color rgb="FF000000"/>
            <rFont val="Tahoma"/>
            <family val="2"/>
          </rPr>
          <t>no</t>
        </r>
        <r>
          <rPr>
            <sz val="9"/>
            <color rgb="FF000000"/>
            <rFont val="Tahoma"/>
            <family val="2"/>
          </rPr>
          <t xml:space="preserve">, then it may be III.C.2 Curriculum Tracking.
</t>
        </r>
        <r>
          <rPr>
            <sz val="9"/>
            <color rgb="FF000000"/>
            <rFont val="Tahoma"/>
            <family val="2"/>
          </rPr>
          <t xml:space="preserve">                  If </t>
        </r>
        <r>
          <rPr>
            <b/>
            <sz val="9"/>
            <color rgb="FF000000"/>
            <rFont val="Tahoma"/>
            <family val="2"/>
          </rPr>
          <t>yes</t>
        </r>
        <r>
          <rPr>
            <sz val="9"/>
            <color rgb="FF000000"/>
            <rFont val="Tahoma"/>
            <family val="2"/>
          </rPr>
          <t>, then it may be a resources issue.</t>
        </r>
      </text>
    </comment>
    <comment ref="B63" authorId="0" shapeId="0" xr:uid="{00000000-0006-0000-0200-000020000000}">
      <text>
        <r>
          <rPr>
            <b/>
            <sz val="9"/>
            <color rgb="FF000000"/>
            <rFont val="Tahoma"/>
            <family val="2"/>
          </rPr>
          <t xml:space="preserve">III.A.2. Resources - Hospital/Clinical Affiliations and Field/Internship Affiliations
</t>
        </r>
        <r>
          <rPr>
            <b/>
            <sz val="9"/>
            <color rgb="FF000000"/>
            <rFont val="Tahoma"/>
            <family val="2"/>
          </rPr>
          <t xml:space="preserve">
</t>
        </r>
        <r>
          <rPr>
            <b/>
            <sz val="9"/>
            <color rgb="FF000000"/>
            <rFont val="Tahoma"/>
            <family val="2"/>
          </rPr>
          <t xml:space="preserve">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
        </r>
        <r>
          <rPr>
            <b/>
            <sz val="9"/>
            <color rgb="FF000000"/>
            <rFont val="Tahoma"/>
            <family val="2"/>
          </rPr>
          <t xml:space="preserve">
</t>
        </r>
        <r>
          <rPr>
            <b/>
            <sz val="9"/>
            <color rgb="FF000000"/>
            <rFont val="Tahoma"/>
            <family val="2"/>
          </rPr>
          <t>The clinical/field experience/internship resources must ensure exposure to, and assessment and management of the following patients and conditions: adult trauma and medical emergencies; airway management to include endotracheal intubation; obstetrics to include obstetric patients with delivery and neonatal assessment and care; pediatric trauma and medical emergencies including assessment and management; and geriatric trauma and medical emergencies.</t>
        </r>
      </text>
    </comment>
    <comment ref="B66" authorId="0" shapeId="0" xr:uid="{00000000-0006-0000-0200-000021000000}">
      <text>
        <r>
          <rPr>
            <b/>
            <sz val="9"/>
            <color indexed="81"/>
            <rFont val="Tahoma"/>
            <family val="2"/>
          </rPr>
          <t xml:space="preserve">Standard III.B.  Personnel  
The sponsor must appoint sufficient faculty and staff with the necessary qualifications to perform the functions identified in documented job descriptions and to achieve the program’s stated goals and outcomes.
</t>
        </r>
        <r>
          <rPr>
            <sz val="9"/>
            <color indexed="81"/>
            <rFont val="Tahoma"/>
            <family val="2"/>
          </rPr>
          <t xml:space="preserve">
</t>
        </r>
      </text>
    </comment>
    <comment ref="B75" authorId="0" shapeId="0" xr:uid="{00000000-0006-0000-0200-000022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78" authorId="0" shapeId="0" xr:uid="{00000000-0006-0000-0200-000023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81"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82" authorId="0" shapeId="0" xr:uid="{00000000-0006-0000-0200-000025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83" authorId="0" shapeId="0" xr:uid="{00000000-0006-0000-0200-000026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85"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88" authorId="0" shapeId="0" xr:uid="{00000000-0006-0000-0200-000028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89" authorId="0" shapeId="0" xr:uid="{00000000-0006-0000-0200-000029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90" authorId="0" shapeId="0" xr:uid="{00000000-0006-0000-0200-00002A000000}">
      <text>
        <r>
          <rPr>
            <b/>
            <sz val="9"/>
            <color indexed="81"/>
            <rFont val="Tahoma"/>
            <family val="2"/>
          </rPr>
          <t xml:space="preserve">III.B.1.a. Resources - Program Director Responsibilities
The program director must be responsible for all aspects of the program, including, but not limited to: 
1) the administration, organization, and supervision of the educational program,  
2) the continuous quality review and improvement of the educational program,  
3) long range planning and ongoing development of the program,  
4) the effectiveness of the program, including instruction and faculty, with systems in place to demonstrate the effectiveness of the program,  
5) cooperative involvement with the medical director,  
6) the orientation/training and supervision of clinical and field internship preceptors  
7) the effectiveness and quality of fulfillment of responsibilities delegated to another qualified individual.  </t>
        </r>
        <r>
          <rPr>
            <sz val="9"/>
            <color indexed="81"/>
            <rFont val="Tahoma"/>
            <family val="2"/>
          </rPr>
          <t xml:space="preserve">
</t>
        </r>
      </text>
    </comment>
    <comment ref="B92" authorId="0" shapeId="0" xr:uid="{00000000-0006-0000-0200-00002B000000}">
      <text>
        <r>
          <rPr>
            <b/>
            <sz val="9"/>
            <color indexed="81"/>
            <rFont val="Tahoma"/>
            <family val="2"/>
          </rPr>
          <t xml:space="preserve">
III.B.1.b. Resources - Program Director Qualifications 
The program director must: 
1) possess a minimum of a Bachelor’s degree to direct a Paramedic program and a minimum of an Associate’s degree to direct an Advanced Emergency Medical Technician program, from an accredited institution of higher education.  
</t>
        </r>
        <r>
          <rPr>
            <i/>
            <sz val="9"/>
            <color indexed="81"/>
            <rFont val="Tahoma"/>
            <family val="2"/>
          </rPr>
          <t xml:space="preserve">Program Directors should have a minimum of a Master's degree.  </t>
        </r>
        <r>
          <rPr>
            <b/>
            <sz val="9"/>
            <color indexed="81"/>
            <rFont val="Tahoma"/>
            <family val="2"/>
          </rPr>
          <t xml:space="preserve"> 
2) have appropriate medical or allied health education, training, and experience,  
3) be knowledgeable about methods of instruction, testing and evaluation of students,  
4) have field experience in the delivery of out-of-hospital emergency care,  
5) have academic training and preparation related to emergency medical services at least equivalent to that of a paramedic,  
6) be knowledgeable about the current versions of the National EMS Scope of Practice and National EMS Education Standards, and about evidenced-informed clinical practice.  
</t>
        </r>
        <r>
          <rPr>
            <i/>
            <sz val="9"/>
            <color indexed="81"/>
            <rFont val="Tahoma"/>
            <family val="2"/>
          </rPr>
          <t>For most programs, the program director should be a full-time position.</t>
        </r>
        <r>
          <rPr>
            <b/>
            <sz val="9"/>
            <color indexed="81"/>
            <rFont val="Tahoma"/>
            <family val="2"/>
          </rPr>
          <t xml:space="preserve"> </t>
        </r>
        <r>
          <rPr>
            <sz val="9"/>
            <color indexed="81"/>
            <rFont val="Tahoma"/>
            <family val="2"/>
          </rPr>
          <t xml:space="preserve">
</t>
        </r>
      </text>
    </comment>
    <comment ref="C92" authorId="0" shapeId="0" xr:uid="{00000000-0006-0000-0200-00002C000000}">
      <text>
        <r>
          <rPr>
            <b/>
            <sz val="9"/>
            <color indexed="81"/>
            <rFont val="Tahoma"/>
            <family val="2"/>
          </rPr>
          <t>In position prior to Jan 1, 2000:</t>
        </r>
        <r>
          <rPr>
            <sz val="9"/>
            <color indexed="81"/>
            <rFont val="Tahoma"/>
            <family val="2"/>
          </rPr>
          <t xml:space="preserve">
Applies only to programs that were accredited before 1/1/2000 and the current PD was in place at that time</t>
        </r>
      </text>
    </comment>
    <comment ref="B93" authorId="0" shapeId="0" xr:uid="{00000000-0006-0000-0200-00002D000000}">
      <text>
        <r>
          <rPr>
            <b/>
            <sz val="9"/>
            <color indexed="81"/>
            <rFont val="Tahoma"/>
            <family val="2"/>
          </rPr>
          <t xml:space="preserve">
III.B.1.b. Resources - Program Director Qualifications 
The program director must: 
1) possess a minimum of a Bachelor’s degree to direct a Paramedic program and a minimum of an Associate’s degree to direct an Advanced Emergency Medical Technician program, from an accredited institution of higher education.  
</t>
        </r>
        <r>
          <rPr>
            <i/>
            <sz val="9"/>
            <color indexed="81"/>
            <rFont val="Tahoma"/>
            <family val="2"/>
          </rPr>
          <t xml:space="preserve">Program Directors should have a minimum of a Master's degree. </t>
        </r>
        <r>
          <rPr>
            <b/>
            <sz val="9"/>
            <color indexed="81"/>
            <rFont val="Tahoma"/>
            <family val="2"/>
          </rPr>
          <t xml:space="preserve">  
2) have appropriate medical or allied health education, training, and experience,  
3) be knowledgeable about methods of instruction, testing and evaluation of students,  
4) have field experience in the delivery of out-of-hospital emergency care,  
5) have academic training and preparation related to emergency medical services at least equivalent to that of a paramedic,  
6) be knowledgeable about the current versions of the National EMS Scope of Practice and National EMS Education Standards, and about evidenced-informed clinical practice.  
</t>
        </r>
        <r>
          <rPr>
            <i/>
            <sz val="9"/>
            <color indexed="81"/>
            <rFont val="Tahoma"/>
            <family val="2"/>
          </rPr>
          <t xml:space="preserve">For most programs, the program director should be a full-time position. </t>
        </r>
        <r>
          <rPr>
            <sz val="9"/>
            <color indexed="81"/>
            <rFont val="Tahoma"/>
            <family val="2"/>
          </rPr>
          <t xml:space="preserve">
</t>
        </r>
      </text>
    </comment>
    <comment ref="B94" authorId="0" shapeId="0" xr:uid="{00000000-0006-0000-0200-00002E000000}">
      <text>
        <r>
          <rPr>
            <b/>
            <sz val="9"/>
            <color indexed="81"/>
            <rFont val="Tahoma"/>
            <family val="2"/>
          </rPr>
          <t xml:space="preserve">
III.B.1.b. Resources - Program Director Qualifications 
The program director must: 
1) possess a minimum of a Bachelor’s degree to direct a Paramedic program and a minimum of an Associate’s degree to direct an Advanced Emergency Medical Technician program, from an accredited institution of higher education.  
</t>
        </r>
        <r>
          <rPr>
            <i/>
            <sz val="9"/>
            <color indexed="81"/>
            <rFont val="Tahoma"/>
            <family val="2"/>
          </rPr>
          <t xml:space="preserve">Program Directors should have a minimum of a Master's degree. </t>
        </r>
        <r>
          <rPr>
            <b/>
            <sz val="9"/>
            <color indexed="81"/>
            <rFont val="Tahoma"/>
            <family val="2"/>
          </rPr>
          <t xml:space="preserve">  
2) have appropriate medical or allied health education, training, and experience,  
3) be knowledgeable about methods of instruction, testing and evaluation of students,  
4) have field experience in the delivery of out-of-hospital emergency care,  
5) have academic training and preparation related to emergency medical services at least equivalent to that of a paramedic,  
6) be knowledgeable about the current versions of the National EMS Scope of Practice and National EMS Education Standards, and about evidenced-informed clinical practice.  
</t>
        </r>
        <r>
          <rPr>
            <i/>
            <sz val="9"/>
            <color indexed="81"/>
            <rFont val="Tahoma"/>
            <family val="2"/>
          </rPr>
          <t>For most programs, the program director should be a full-time position.</t>
        </r>
        <r>
          <rPr>
            <sz val="9"/>
            <color indexed="81"/>
            <rFont val="Tahoma"/>
            <family val="2"/>
          </rPr>
          <t xml:space="preserve"> 
</t>
        </r>
      </text>
    </comment>
    <comment ref="B95" authorId="0" shapeId="0" xr:uid="{00000000-0006-0000-0200-00002F000000}">
      <text>
        <r>
          <rPr>
            <b/>
            <sz val="9"/>
            <color indexed="81"/>
            <rFont val="Tahoma"/>
            <family val="2"/>
          </rPr>
          <t xml:space="preserve">
III.B.1.b. Resources - Program Director Qualifications 
The program director must: 
1) possess a minimum of a Bachelor’s degree to direct a Paramedic program and a minimum of an Associate’s degree to direct an Advanced Emergency Medical Technician program, from an accredited institution of higher education.  
</t>
        </r>
        <r>
          <rPr>
            <i/>
            <sz val="9"/>
            <color indexed="81"/>
            <rFont val="Tahoma"/>
            <family val="2"/>
          </rPr>
          <t xml:space="preserve">Program Directors should have a minimum of a Master's degree. </t>
        </r>
        <r>
          <rPr>
            <b/>
            <sz val="9"/>
            <color indexed="81"/>
            <rFont val="Tahoma"/>
            <family val="2"/>
          </rPr>
          <t xml:space="preserve">  
2) have appropriate medical or allied health education, training, and experience,  
3) be knowledgeable about methods of instruction, testing and evaluation of students,  
4) have field experience in the delivery of out-of-hospital emergency care,  
5) have academic training and preparation related to emergency medical services at least equivalent to that of a paramedic,  
6) be knowledgeable about the current versions of the National EMS Scope of Practice and National EMS Education Standards, and about evidenced-informed clinical practice.  
</t>
        </r>
        <r>
          <rPr>
            <i/>
            <sz val="9"/>
            <color indexed="81"/>
            <rFont val="Tahoma"/>
            <family val="2"/>
          </rPr>
          <t xml:space="preserve">For most programs, the program director should be a full-time position. </t>
        </r>
        <r>
          <rPr>
            <sz val="9"/>
            <color indexed="81"/>
            <rFont val="Tahoma"/>
            <family val="2"/>
          </rPr>
          <t xml:space="preserve">
</t>
        </r>
      </text>
    </comment>
    <comment ref="B96" authorId="0" shapeId="0" xr:uid="{00000000-0006-0000-0200-000030000000}">
      <text>
        <r>
          <rPr>
            <b/>
            <sz val="9"/>
            <color indexed="81"/>
            <rFont val="Tahoma"/>
            <family val="2"/>
          </rPr>
          <t xml:space="preserve">
III.B.1.b. Resources - Program Director Qualifications 
The program director must: 
1) possess a minimum of a Bachelor’s degree to direct a Paramedic program and a minimum of an Associate’s degree to direct an Advanced Emergency Medical Technician program, from an accredited institution of higher education.  
</t>
        </r>
        <r>
          <rPr>
            <i/>
            <sz val="9"/>
            <color indexed="81"/>
            <rFont val="Tahoma"/>
            <family val="2"/>
          </rPr>
          <t xml:space="preserve">Program Directors should have a minimum of a Master's degree.  </t>
        </r>
        <r>
          <rPr>
            <b/>
            <sz val="9"/>
            <color indexed="81"/>
            <rFont val="Tahoma"/>
            <family val="2"/>
          </rPr>
          <t xml:space="preserve"> 
2) have appropriate medical or allied health education, training, and experience,  
3) be knowledgeable about methods of instruction, testing and evaluation of students,  
4) have field experience in the delivery of out-of-hospital emergency care,  
5) have academic training and preparation related to emergency medical services at least equivalent to that of a paramedic,  
6) be knowledgeable about the current versions of the National EMS Scope of Practice and National EMS Education Standards, and about evidenced-informed clinical practice.  
</t>
        </r>
        <r>
          <rPr>
            <i/>
            <sz val="9"/>
            <color indexed="81"/>
            <rFont val="Tahoma"/>
            <family val="2"/>
          </rPr>
          <t xml:space="preserve">For most programs, the program director should be a full-time position. </t>
        </r>
        <r>
          <rPr>
            <sz val="9"/>
            <color indexed="81"/>
            <rFont val="Tahoma"/>
            <family val="2"/>
          </rPr>
          <t xml:space="preserve">
</t>
        </r>
      </text>
    </comment>
    <comment ref="B97" authorId="0" shapeId="0" xr:uid="{00000000-0006-0000-0200-000031000000}">
      <text>
        <r>
          <rPr>
            <b/>
            <sz val="9"/>
            <color indexed="81"/>
            <rFont val="Tahoma"/>
            <family val="2"/>
          </rPr>
          <t xml:space="preserve">
III.B.1.b. Resources - Program Director Qualifications 
The program director must: 
1) possess a minimum of a Bachelor’s degree to direct a Paramedic program and a minimum of an Associate’s degree to direct an Advanced Emergency Medical Technician program, from an accredited institution of higher education.  
</t>
        </r>
        <r>
          <rPr>
            <i/>
            <sz val="9"/>
            <color indexed="81"/>
            <rFont val="Tahoma"/>
            <family val="2"/>
          </rPr>
          <t xml:space="preserve">Program Directors should have a minimum of a Master's degree. </t>
        </r>
        <r>
          <rPr>
            <b/>
            <sz val="9"/>
            <color indexed="81"/>
            <rFont val="Tahoma"/>
            <family val="2"/>
          </rPr>
          <t xml:space="preserve">  
2) have appropriate medical or allied health education, training, and experience,  
3) be knowledgeable about methods of instruction, testing and evaluation of students,  
4) have field experience in the delivery of out-of-hospital emergency care,  
5) have academic training and preparation related to emergency medical services at least equivalent to that of a paramedic,  
6) be knowledgeable about the current versions of the National EMS Scope of Practice and National EMS Education Standards, and about evidenced-informed clinical practice.  
</t>
        </r>
        <r>
          <rPr>
            <i/>
            <sz val="9"/>
            <color indexed="81"/>
            <rFont val="Tahoma"/>
            <family val="2"/>
          </rPr>
          <t xml:space="preserve">For most programs, the program director should be a full-time position. </t>
        </r>
        <r>
          <rPr>
            <sz val="9"/>
            <color indexed="81"/>
            <rFont val="Tahoma"/>
            <family val="2"/>
          </rPr>
          <t xml:space="preserve">
</t>
        </r>
      </text>
    </comment>
    <comment ref="B100" authorId="0" shapeId="0" xr:uid="{00000000-0006-0000-0200-000032000000}">
      <text>
        <r>
          <rPr>
            <b/>
            <sz val="9"/>
            <color rgb="FF000000"/>
            <rFont val="Tahoma"/>
            <family val="2"/>
          </rPr>
          <t xml:space="preserve">III.B.2.a. Resources - Medical Director Responsibilities 
</t>
        </r>
        <r>
          <rPr>
            <b/>
            <sz val="9"/>
            <color rgb="FF000000"/>
            <rFont val="Tahoma"/>
            <family val="2"/>
          </rPr>
          <t xml:space="preserve">
</t>
        </r>
        <r>
          <rPr>
            <b/>
            <sz val="9"/>
            <color rgb="FF000000"/>
            <rFont val="Tahoma"/>
            <family val="2"/>
          </rPr>
          <t xml:space="preserve">The medical director must be responsible for medical oversight of the program, and must: 
</t>
        </r>
        <r>
          <rPr>
            <b/>
            <sz val="9"/>
            <color rgb="FF000000"/>
            <rFont val="Tahoma"/>
            <family val="2"/>
          </rPr>
          <t xml:space="preserve">1) review and approve the educational content of the program curriculum for appropriateness, medical accuracy, and reflection of current evidence-informed prehospital or emergency care practice.  
</t>
        </r>
        <r>
          <rPr>
            <b/>
            <sz val="9"/>
            <color rgb="FF000000"/>
            <rFont val="Tahoma"/>
            <family val="2"/>
          </rPr>
          <t xml:space="preserve">2) review and approve the required minimum numbers for each of the required patient contacts and procedures listed in these Standards.  
</t>
        </r>
        <r>
          <rPr>
            <b/>
            <sz val="9"/>
            <color rgb="FF000000"/>
            <rFont val="Tahoma"/>
            <family val="2"/>
          </rPr>
          <t xml:space="preserve">3) review and approve the instruments and processes used to evaluate students in didactic, laboratory, clinical, and field internship,  
</t>
        </r>
        <r>
          <rPr>
            <b/>
            <sz val="9"/>
            <color rgb="FF000000"/>
            <rFont val="Tahoma"/>
            <family val="2"/>
          </rPr>
          <t xml:space="preserve">4) review the progress of each student throughout the program, and assist in the determination of appropriate corrective measures, when necessary.  
</t>
        </r>
        <r>
          <rPr>
            <b/>
            <sz val="9"/>
            <color rgb="FF000000"/>
            <rFont val="Tahoma"/>
            <family val="2"/>
          </rPr>
          <t xml:space="preserve">     Corrective measures should occur in the cases of adverse outcomes, failing academic performance, and disciplinary action.  
</t>
        </r>
        <r>
          <rPr>
            <b/>
            <sz val="9"/>
            <color rgb="FF000000"/>
            <rFont val="Tahoma"/>
            <family val="2"/>
          </rPr>
          <t xml:space="preserve">5) ensure the competence of each graduate of the program in the cognitive, psychomotor, and affective domains,  
</t>
        </r>
        <r>
          <rPr>
            <b/>
            <sz val="9"/>
            <color rgb="FF000000"/>
            <rFont val="Tahoma"/>
            <family val="2"/>
          </rPr>
          <t xml:space="preserve">6)  engage in cooperative involvement with the program director,  
</t>
        </r>
        <r>
          <rPr>
            <b/>
            <sz val="9"/>
            <color rgb="FF000000"/>
            <rFont val="Tahoma"/>
            <family val="2"/>
          </rPr>
          <t xml:space="preserve">7) ensure the effectiveness and quality of any Medical Director responsibilities delegated to another qualified physician.  
</t>
        </r>
        <r>
          <rPr>
            <b/>
            <sz val="9"/>
            <color rgb="FF000000"/>
            <rFont val="Tahoma"/>
            <family val="2"/>
          </rPr>
          <t xml:space="preserve">8) ensure educational interaction of physicians with students.  
</t>
        </r>
        <r>
          <rPr>
            <b/>
            <sz val="9"/>
            <color rgb="FF000000"/>
            <rFont val="Tahoma"/>
            <family val="2"/>
          </rPr>
          <t xml:space="preserve">     </t>
        </r>
        <r>
          <rPr>
            <b/>
            <i/>
            <sz val="9"/>
            <color rgb="FF000000"/>
            <rFont val="Tahoma"/>
            <family val="2"/>
          </rPr>
          <t>The Medical Director interaction should be in a variety of settings, such as lecture, laboratory, clinical, field internship. Interaction may be by synchronous electronic methods.</t>
        </r>
        <r>
          <rPr>
            <sz val="9"/>
            <color rgb="FF000000"/>
            <rFont val="Tahoma"/>
            <family val="2"/>
          </rPr>
          <t xml:space="preserve">
</t>
        </r>
      </text>
    </comment>
    <comment ref="B101" authorId="0" shapeId="0" xr:uid="{00000000-0006-0000-0200-000033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02" authorId="0" shapeId="0" xr:uid="{00000000-0006-0000-0200-000034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03" authorId="0" shapeId="0" xr:uid="{00000000-0006-0000-0200-000035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04" authorId="0" shapeId="0" xr:uid="{00000000-0006-0000-0200-000036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05" authorId="0" shapeId="0" xr:uid="{00000000-0006-0000-0200-000037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06" authorId="0" shapeId="0" xr:uid="{00000000-0006-0000-0200-000038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08" authorId="0" shapeId="0" xr:uid="{00000000-0006-0000-0200-000039000000}">
      <text>
        <r>
          <rPr>
            <b/>
            <sz val="9"/>
            <color indexed="81"/>
            <rFont val="Tahoma"/>
            <family val="2"/>
          </rPr>
          <t xml:space="preserve">III.B.2.a. Resources - Medical Director Responsibilities 
The medical director must be responsible for medical oversight of the program, and must: 
1) review and approve the educational content of the program curriculum for appropriateness, medical accuracy, and reflection of current evidence-informed prehospital or emergency care practice.  
2) review and approve the required minimum numbers for each of the required patient contacts and procedures listed in these Standards.  
3) review and approve the instruments and processes used to evaluate students in didactic, laboratory, clinical, and field internship,  
4) review the progress of each student throughout the program, and assist in the determination of appropriate corrective measures, when necessary.  
     Corrective measures should occur in the cases of adverse outcomes, failing academic performance, and disciplinary action.  
5) ensure the competence of each graduate of the program in the cognitive, psychomotor, and affective domains,  
6)  engage in cooperative involvement with the program director,  
7) ensure the effectiveness and quality of any Medical Director responsibilities delegated to another qualified physician.  
8) ensure educational interaction of physicians with students.  
     </t>
        </r>
        <r>
          <rPr>
            <b/>
            <i/>
            <sz val="9"/>
            <color indexed="81"/>
            <rFont val="Tahoma"/>
            <family val="2"/>
          </rPr>
          <t>The Medical Director interaction should be in a variety of settings, such as lecture, laboratory, clinical, field internship. Interaction may be by synchronous electronic methods.</t>
        </r>
        <r>
          <rPr>
            <sz val="9"/>
            <color indexed="81"/>
            <rFont val="Tahoma"/>
            <family val="2"/>
          </rPr>
          <t xml:space="preserve">
</t>
        </r>
      </text>
    </comment>
    <comment ref="B110"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location of the program,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 </t>
        </r>
        <r>
          <rPr>
            <sz val="9"/>
            <color indexed="81"/>
            <rFont val="Tahoma"/>
            <family val="2"/>
          </rPr>
          <t xml:space="preserve">
</t>
        </r>
      </text>
    </comment>
    <comment ref="B111"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location of the program,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 </t>
        </r>
        <r>
          <rPr>
            <sz val="9"/>
            <color indexed="81"/>
            <rFont val="Tahoma"/>
            <family val="2"/>
          </rPr>
          <t xml:space="preserve">
</t>
        </r>
      </text>
    </comment>
    <comment ref="B112"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location of the program,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 </t>
        </r>
        <r>
          <rPr>
            <sz val="9"/>
            <color indexed="81"/>
            <rFont val="Tahoma"/>
            <family val="2"/>
          </rPr>
          <t xml:space="preserve">
</t>
        </r>
      </text>
    </comment>
    <comment ref="B113"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location of the program,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 </t>
        </r>
        <r>
          <rPr>
            <sz val="9"/>
            <color indexed="81"/>
            <rFont val="Tahoma"/>
            <family val="2"/>
          </rPr>
          <t xml:space="preserve">
</t>
        </r>
      </text>
    </comment>
    <comment ref="B117" authorId="0" shapeId="0" xr:uid="{00000000-0006-0000-0200-00003E000000}">
      <text>
        <r>
          <rPr>
            <b/>
            <sz val="9"/>
            <color indexed="81"/>
            <rFont val="Tahoma"/>
            <family val="2"/>
          </rPr>
          <t xml:space="preserve">Standard III.B.3.a. Associate Medical Director Responsibilities
When the program Medical Director delegates specified responsibilities, the program must designate one
or more Associate Medical Directors. The Associate Medical Director must:
1) Fulfill responsibilities as delegated by the program Medical Director.
</t>
        </r>
        <r>
          <rPr>
            <sz val="9"/>
            <color indexed="81"/>
            <rFont val="Tahoma"/>
            <family val="2"/>
          </rPr>
          <t xml:space="preserve">
</t>
        </r>
      </text>
    </comment>
    <comment ref="B120"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location of the program, with
experience and current knowledge of emergency care of acutely ill and injured patients,
For a distance education program, the location of program is the mailing address of the sponsor.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21"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location of the program, with
experience and current knowledge of emergency care of acutely ill and injured patients,
For a distance education program, the location of program is the mailing address of the sponsor.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22" authorId="0" shapeId="0" xr:uid="{00000000-0006-0000-0200-000041000000}">
      <text>
        <r>
          <rPr>
            <b/>
            <sz val="9"/>
            <color indexed="81"/>
            <rFont val="Tahoma"/>
            <family val="2"/>
          </rPr>
          <t>Standard III.B.3.b. Associate Medical Director Qualifications
The Associate Medical Director must:
1) be a physician currently licensed and authorized to practice in the location of the program, with
experience and current knowledge of emergency care of acutely ill and injured patients,
For a distance education program, the location of program is the mailing address of the sponsor.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23" authorId="0" shapeId="0" xr:uid="{00000000-0006-0000-0200-000042000000}">
      <text>
        <r>
          <rPr>
            <b/>
            <sz val="9"/>
            <color indexed="81"/>
            <rFont val="Tahoma"/>
            <family val="2"/>
          </rPr>
          <t>Standard III.B.3.b. Associate Medical Director Qualifications
The Associate Medical Director must:
1) be a physician currently licensed and authorized to practice in the location of the program, with
experience and current knowledge of emergency care of acutely ill and injured patients,
For a distance education program, the location of program is the mailing address of the sponsor.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27" authorId="0" shapeId="0" xr:uid="{00000000-0006-0000-0200-000043000000}">
      <text>
        <r>
          <rPr>
            <b/>
            <sz val="9"/>
            <color indexed="81"/>
            <rFont val="Tahoma"/>
            <family val="2"/>
          </rPr>
          <t xml:space="preserve">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1) Medical supervision and oversight of students participating in field experience and/or field internship
</t>
        </r>
      </text>
    </comment>
    <comment ref="B129" authorId="0" shapeId="0" xr:uid="{00000000-0006-0000-0200-000044000000}">
      <text>
        <r>
          <rPr>
            <b/>
            <sz val="9"/>
            <color rgb="FF000000"/>
            <rFont val="Tahoma"/>
            <family val="2"/>
          </rPr>
          <t xml:space="preserve">Standard III.B.4.b. Assistant Medical Director Qualifications
</t>
        </r>
        <r>
          <rPr>
            <b/>
            <sz val="9"/>
            <color rgb="FF000000"/>
            <rFont val="Tahoma"/>
            <family val="2"/>
          </rPr>
          <t xml:space="preserve">
</t>
        </r>
        <r>
          <rPr>
            <b/>
            <sz val="9"/>
            <color rgb="FF000000"/>
            <rFont val="Tahoma"/>
            <family val="2"/>
          </rPr>
          <t xml:space="preserve">When the program Medical Director or Associate Medical Director cannot legally provide supervision for
</t>
        </r>
        <r>
          <rPr>
            <b/>
            <sz val="9"/>
            <color rgb="FF000000"/>
            <rFont val="Tahoma"/>
            <family val="2"/>
          </rPr>
          <t xml:space="preserve">out-of-state location(s) of the educational activities of the program, the sponsor must appoint an Assistant
</t>
        </r>
        <r>
          <rPr>
            <b/>
            <sz val="9"/>
            <color rgb="FF000000"/>
            <rFont val="Tahoma"/>
            <family val="2"/>
          </rPr>
          <t xml:space="preserve">Medical Director. The Assistant Medical Director must:
</t>
        </r>
        <r>
          <rPr>
            <b/>
            <sz val="9"/>
            <color rgb="FF000000"/>
            <rFont val="Tahoma"/>
            <family val="2"/>
          </rPr>
          <t xml:space="preserve">1) be a physician currently licensed and authorized to practice in the jurisdiction of the location of the student(s), with experience and current knowledge of emergency care of acutely ill and injured patients,
</t>
        </r>
        <r>
          <rPr>
            <b/>
            <sz val="9"/>
            <color rgb="FF000000"/>
            <rFont val="Tahoma"/>
            <family val="2"/>
          </rPr>
          <t xml:space="preserve">2) have adequate training or experience in the delivery of out-of-hospital emergency care, including the proper care and transport of patients, medical direction, and quality improvement in out-of-hospital care,
</t>
        </r>
        <r>
          <rPr>
            <b/>
            <sz val="9"/>
            <color rgb="FF000000"/>
            <rFont val="Tahoma"/>
            <family val="2"/>
          </rPr>
          <t xml:space="preserve">3) be an active member of the local medical community and participate in professional activities related to out-of-hospital care,
</t>
        </r>
        <r>
          <rPr>
            <b/>
            <sz val="9"/>
            <color rgb="FF000000"/>
            <rFont val="Tahoma"/>
            <family val="2"/>
          </rPr>
          <t>4) be knowledgeable about the education of the Emergency Medical Services Professions, including professional, legislative and regulatory issues regarding the education of the Emergency Medical Services Professions.</t>
        </r>
        <r>
          <rPr>
            <sz val="9"/>
            <color rgb="FF000000"/>
            <rFont val="Tahoma"/>
            <family val="2"/>
          </rPr>
          <t xml:space="preserve">
</t>
        </r>
      </text>
    </comment>
    <comment ref="B130" authorId="0" shapeId="0" xr:uid="{00000000-0006-0000-0200-000045000000}">
      <text>
        <r>
          <rPr>
            <b/>
            <sz val="9"/>
            <color indexed="81"/>
            <rFont val="Tahoma"/>
            <family val="2"/>
          </rPr>
          <t>Standard III.B.4.b. Assistant Medical Director Qualifications
When the program Medical Director or Associate Medical Director cannot legally provide supervision for
out-of-state location(s) of the educational activities of the program, the sponsor must appoint an Assistant
Medical Director. The Assistant Medical Director must:
1) be a physician currently licensed and authorized to practice in the jurisdiction of the location of the student(s),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31" authorId="0" shapeId="0" xr:uid="{00000000-0006-0000-0200-000046000000}">
      <text>
        <r>
          <rPr>
            <b/>
            <sz val="9"/>
            <color indexed="81"/>
            <rFont val="Tahoma"/>
            <family val="2"/>
          </rPr>
          <t>Standard III.B.4.b. Assistant Medical Director Qualifications
When the program Medical Director or Associate Medical Director cannot legally provide supervision for
out-of-state location(s) of the educational activities of the program, the sponsor must appoint an Assistant
Medical Director. The Assistant Medical Director must:
1) be a physician currently licensed and authorized to practice in the jurisdiction of the location of the student(s),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32" authorId="0" shapeId="0" xr:uid="{00000000-0006-0000-0200-000047000000}">
      <text>
        <r>
          <rPr>
            <b/>
            <sz val="9"/>
            <color indexed="81"/>
            <rFont val="Tahoma"/>
            <family val="2"/>
          </rPr>
          <t>Standard III.B.4.b. Assistant Medical Director Qualifications
When the program Medical Director or Associate Medical Director cannot legally provide supervision for
out-of-state location(s) of the educational activities of the program, the sponsor must appoint an Assistant
Medical Director. The Assistant Medical Director must:
1) be a physician currently licensed and authorized to practice in the jurisdiction of the location of the student(s),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3) be an active member of the local medical community and participate in professional activities related to out-of-hospital care,
4)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35" authorId="0" shapeId="0" xr:uid="{00000000-0006-0000-0200-000048000000}">
      <text>
        <r>
          <rPr>
            <b/>
            <sz val="9"/>
            <color indexed="81"/>
            <rFont val="Tahoma"/>
            <family val="2"/>
          </rPr>
          <t xml:space="preserve">III.B.5.a. Resources - Faculty/Instructional Staff Responsibilities 
In each location where students are assigned for didactic or clinical instruction or supervised practice, there must be instructional faculty designated to coordinate supervision and provide frequent assessments of the students’ progress in achieving acceptable program requirements.  </t>
        </r>
        <r>
          <rPr>
            <sz val="9"/>
            <color indexed="81"/>
            <rFont val="Tahoma"/>
            <family val="2"/>
          </rPr>
          <t xml:space="preserve">
</t>
        </r>
      </text>
    </comment>
    <comment ref="B140" authorId="0" shapeId="0" xr:uid="{00000000-0006-0000-0200-000049000000}">
      <text>
        <r>
          <rPr>
            <b/>
            <sz val="9"/>
            <color indexed="81"/>
            <rFont val="Tahoma"/>
            <family val="2"/>
          </rPr>
          <t>III.B.5.b. Resources - Faculty/Instructional Staff Qualifications 
The faculty must be knowledgeable in course content and effective in teaching their assigned subjects, and capable through academic preparation, training and experience to teach the courses or topics to which they are assigned. 
For most programs, there should be a faculty member to assist in teaching and/or clinical coordination in addition to the program director.  The faculty member should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41" authorId="0" shapeId="0" xr:uid="{00000000-0006-0000-0200-00004A000000}">
      <text>
        <r>
          <rPr>
            <b/>
            <sz val="9"/>
            <color indexed="81"/>
            <rFont val="Tahoma"/>
            <family val="2"/>
          </rPr>
          <t>III.B.5.b. Resources - Faculty/Instructional Staff Qualifications 
The faculty must be knowledgeable in course content and effective in teaching their assigned subjects, and capable through academic preparation, training and experience to teach the courses or topics to which they are assigned. 
For most programs, there should be a faculty member to assist in teaching and/or clinical coordination in addition to the program director.  The faculty member should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45" authorId="0" shapeId="0" xr:uid="{00000000-0006-0000-0200-00004B000000}">
      <text>
        <r>
          <rPr>
            <b/>
            <sz val="9"/>
            <color indexed="81"/>
            <rFont val="Tahoma"/>
            <family val="2"/>
          </rPr>
          <t xml:space="preserve">Standard III.B.6.a. Lead Instructor Responsibilities
When the Program Director delegates specified responsibilities to a lead instructor, that individual must:
Perform duties assigned under the direction and delegation of the program director.
The Lead Instructor duties may include teaching paramedic or AEMT course(s) and/or assisting in coordination of the didactic, lab, clinical and/or field internship instruction.  </t>
        </r>
        <r>
          <rPr>
            <sz val="9"/>
            <color indexed="81"/>
            <rFont val="Tahoma"/>
            <family val="2"/>
          </rPr>
          <t xml:space="preserve">
</t>
        </r>
      </text>
    </comment>
    <comment ref="B148" authorId="0" shapeId="0" xr:uid="{00000000-0006-0000-0200-00004C000000}">
      <text>
        <r>
          <rPr>
            <b/>
            <sz val="9"/>
            <color rgb="FF000000"/>
            <rFont val="Tahoma"/>
            <family val="2"/>
          </rPr>
          <t xml:space="preserve">Standard III.B.6.b. Lead Instructor Qualifications
</t>
        </r>
        <r>
          <rPr>
            <b/>
            <sz val="9"/>
            <color rgb="FF000000"/>
            <rFont val="Tahoma"/>
            <family val="2"/>
          </rPr>
          <t xml:space="preserve">
</t>
        </r>
        <r>
          <rPr>
            <b/>
            <sz val="9"/>
            <color rgb="FF000000"/>
            <rFont val="Tahoma"/>
            <family val="2"/>
          </rPr>
          <t xml:space="preserve">The Lead Instructor must possess
</t>
        </r>
        <r>
          <rPr>
            <b/>
            <sz val="9"/>
            <color rgb="FF000000"/>
            <rFont val="Tahoma"/>
            <family val="2"/>
          </rPr>
          <t xml:space="preserve">1) a minimum of an associate degree
</t>
        </r>
        <r>
          <rPr>
            <b/>
            <sz val="9"/>
            <color rgb="FF000000"/>
            <rFont val="Tahoma"/>
            <family val="2"/>
          </rPr>
          <t xml:space="preserve">2) professional healthcare credential(s)
</t>
        </r>
        <r>
          <rPr>
            <b/>
            <sz val="9"/>
            <color rgb="FF000000"/>
            <rFont val="Tahoma"/>
            <family val="2"/>
          </rPr>
          <t xml:space="preserve">3) experience in emergency medicine / prehospital care,
</t>
        </r>
        <r>
          <rPr>
            <b/>
            <sz val="9"/>
            <color rgb="FF000000"/>
            <rFont val="Tahoma"/>
            <family val="2"/>
          </rPr>
          <t xml:space="preserve">4) knowledge of instructional methods, and 5) teaching experience to deliver content, skills instruction,
</t>
        </r>
        <r>
          <rPr>
            <b/>
            <sz val="9"/>
            <color rgb="FF000000"/>
            <rFont val="Tahoma"/>
            <family val="2"/>
          </rPr>
          <t xml:space="preserve">and remediation.
</t>
        </r>
        <r>
          <rPr>
            <b/>
            <sz val="9"/>
            <color rgb="FF000000"/>
            <rFont val="Tahoma"/>
            <family val="2"/>
          </rPr>
          <t xml:space="preserve">
</t>
        </r>
        <r>
          <rPr>
            <b/>
            <i/>
            <sz val="9"/>
            <color rgb="FF000000"/>
            <rFont val="Tahoma"/>
            <family val="2"/>
          </rPr>
          <t xml:space="preserve">Lead Instructors should have a bachelor’s degree.
</t>
        </r>
        <r>
          <rPr>
            <b/>
            <sz val="9"/>
            <color rgb="FF000000"/>
            <rFont val="Tahoma"/>
            <family val="2"/>
          </rPr>
          <t xml:space="preserve">
</t>
        </r>
        <r>
          <rPr>
            <b/>
            <i/>
            <sz val="9"/>
            <color rgb="FF000000"/>
            <rFont val="Tahoma"/>
            <family val="2"/>
          </rPr>
          <t xml:space="preserve">The Lead Instructor role may also include providing leadership for course coordination and supervision of adjunct faculty/instructors.
</t>
        </r>
        <r>
          <rPr>
            <b/>
            <sz val="9"/>
            <color rgb="FF000000"/>
            <rFont val="Tahoma"/>
            <family val="2"/>
          </rPr>
          <t xml:space="preserve">
</t>
        </r>
        <r>
          <rPr>
            <b/>
            <i/>
            <sz val="9"/>
            <color rgb="FF000000"/>
            <rFont val="Tahoma"/>
            <family val="2"/>
          </rPr>
          <t>The program director may serve as the lead instructor.</t>
        </r>
      </text>
    </comment>
    <comment ref="B149" authorId="0" shapeId="0" xr:uid="{00000000-0006-0000-0200-00004D000000}">
      <text>
        <r>
          <rPr>
            <b/>
            <sz val="9"/>
            <color indexed="81"/>
            <rFont val="Tahoma"/>
            <family val="2"/>
          </rPr>
          <t xml:space="preserve">Standard III.B.6.b. Lead Instructor Qualifications
The Lead Instructor must possess
1) a minimum of an associate degree
2)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Lead Instructors should have a bachelor’s degree.
</t>
        </r>
        <r>
          <rPr>
            <b/>
            <sz val="9"/>
            <color indexed="81"/>
            <rFont val="Tahoma"/>
            <family val="2"/>
          </rPr>
          <t xml:space="preserve">
</t>
        </r>
        <r>
          <rPr>
            <b/>
            <i/>
            <sz val="9"/>
            <color indexed="81"/>
            <rFont val="Tahoma"/>
            <family val="2"/>
          </rPr>
          <t xml:space="preserve">The Lead Instructor role may also include providing leadership for course coordination and supervision of adjunct faculty/instructors.
</t>
        </r>
        <r>
          <rPr>
            <b/>
            <sz val="9"/>
            <color indexed="81"/>
            <rFont val="Tahoma"/>
            <family val="2"/>
          </rPr>
          <t xml:space="preserve">
</t>
        </r>
        <r>
          <rPr>
            <b/>
            <i/>
            <sz val="9"/>
            <color indexed="81"/>
            <rFont val="Tahoma"/>
            <family val="2"/>
          </rPr>
          <t>The program director may serve as the lead instructor.</t>
        </r>
      </text>
    </comment>
    <comment ref="B150" authorId="0" shapeId="0" xr:uid="{00000000-0006-0000-0200-00004E000000}">
      <text>
        <r>
          <rPr>
            <b/>
            <sz val="9"/>
            <color indexed="81"/>
            <rFont val="Tahoma"/>
            <family val="2"/>
          </rPr>
          <t xml:space="preserve">Standard III.B.6.b. Lead Instructor Qualifications
The Lead Instructor must possess
1) a minimum of an associate degree
2)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Lead Instructors should have a bachelor’s degree.
</t>
        </r>
        <r>
          <rPr>
            <b/>
            <sz val="9"/>
            <color indexed="81"/>
            <rFont val="Tahoma"/>
            <family val="2"/>
          </rPr>
          <t xml:space="preserve">
</t>
        </r>
        <r>
          <rPr>
            <b/>
            <i/>
            <sz val="9"/>
            <color indexed="81"/>
            <rFont val="Tahoma"/>
            <family val="2"/>
          </rPr>
          <t xml:space="preserve">The Lead Instructor role may also include providing leadership for course coordination and supervision of adjunct faculty/instructors.
</t>
        </r>
        <r>
          <rPr>
            <b/>
            <sz val="9"/>
            <color indexed="81"/>
            <rFont val="Tahoma"/>
            <family val="2"/>
          </rPr>
          <t xml:space="preserve">
</t>
        </r>
        <r>
          <rPr>
            <b/>
            <i/>
            <sz val="9"/>
            <color indexed="81"/>
            <rFont val="Tahoma"/>
            <family val="2"/>
          </rPr>
          <t>The program director may serve as the lead instructor.</t>
        </r>
      </text>
    </comment>
    <comment ref="B151" authorId="0" shapeId="0" xr:uid="{00000000-0006-0000-0200-00004F000000}">
      <text>
        <r>
          <rPr>
            <b/>
            <sz val="9"/>
            <color indexed="81"/>
            <rFont val="Tahoma"/>
            <family val="2"/>
          </rPr>
          <t xml:space="preserve">Standard III.B.6.b. Lead Instructor Qualifications
The Lead Instructor must possess
1) a minimum of an associate degree
2)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Lead Instructors should have a bachelor’s degree.
</t>
        </r>
        <r>
          <rPr>
            <b/>
            <sz val="9"/>
            <color indexed="81"/>
            <rFont val="Tahoma"/>
            <family val="2"/>
          </rPr>
          <t xml:space="preserve">
</t>
        </r>
        <r>
          <rPr>
            <b/>
            <i/>
            <sz val="9"/>
            <color indexed="81"/>
            <rFont val="Tahoma"/>
            <family val="2"/>
          </rPr>
          <t xml:space="preserve">The Lead Instructor role may also include providing leadership for course coordination and supervision of adjunct faculty/instructors.
</t>
        </r>
        <r>
          <rPr>
            <b/>
            <sz val="9"/>
            <color indexed="81"/>
            <rFont val="Tahoma"/>
            <family val="2"/>
          </rPr>
          <t xml:space="preserve">
</t>
        </r>
        <r>
          <rPr>
            <b/>
            <i/>
            <sz val="9"/>
            <color indexed="81"/>
            <rFont val="Tahoma"/>
            <family val="2"/>
          </rPr>
          <t>The program director may serve as the lead instructor.</t>
        </r>
      </text>
    </comment>
    <comment ref="B152" authorId="0" shapeId="0" xr:uid="{00000000-0006-0000-0200-000050000000}">
      <text>
        <r>
          <rPr>
            <b/>
            <sz val="9"/>
            <color indexed="81"/>
            <rFont val="Tahoma"/>
            <family val="2"/>
          </rPr>
          <t xml:space="preserve">Standard III.B.6.b. Lead Instructor Qualifications
The Lead Instructor must possess
1) a minimum of an associate degree
2)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Lead Instructors should have a bachelor’s degree.
</t>
        </r>
        <r>
          <rPr>
            <b/>
            <sz val="9"/>
            <color indexed="81"/>
            <rFont val="Tahoma"/>
            <family val="2"/>
          </rPr>
          <t xml:space="preserve">
</t>
        </r>
        <r>
          <rPr>
            <b/>
            <i/>
            <sz val="9"/>
            <color indexed="81"/>
            <rFont val="Tahoma"/>
            <family val="2"/>
          </rPr>
          <t xml:space="preserve">The Lead Instructor role may also include providing leadership for course coordination and supervision of adjunct faculty/instructors.
</t>
        </r>
        <r>
          <rPr>
            <b/>
            <sz val="9"/>
            <color indexed="81"/>
            <rFont val="Tahoma"/>
            <family val="2"/>
          </rPr>
          <t xml:space="preserve">
</t>
        </r>
        <r>
          <rPr>
            <b/>
            <i/>
            <sz val="9"/>
            <color indexed="81"/>
            <rFont val="Tahoma"/>
            <family val="2"/>
          </rPr>
          <t>The program director may serve as the lead instructor.</t>
        </r>
      </text>
    </comment>
    <comment ref="B154" authorId="0" shapeId="0" xr:uid="{00000000-0006-0000-0200-000051000000}">
      <text>
        <r>
          <rPr>
            <b/>
            <sz val="9"/>
            <color indexed="81"/>
            <rFont val="Tahoma"/>
            <family val="2"/>
          </rPr>
          <t xml:space="preserve">III.C.1.  Curriculum  
The curriculum must ensure the achievement of program goals and learning domains. Instruction must be an appropriate sequence of classroom, laboratory, clinical/field experience, and field internship activities.   
Progression of learning must be didactic/laboratory integrated with or followed by clinical/field experience followed by the capstone field internship, which must occur after all core didactic, laboratory, and clinical experience.  
Instruction must be based on clearly written course syllabi that include course description, course objectives, methods of evaluation, topic outline, and competencies required for graduation.  
The program must demonstrate by comparison that the curriculum offered meets or exceeds the content and competency of the latest edition of the National EMS Education Standards. </t>
        </r>
        <r>
          <rPr>
            <sz val="9"/>
            <color indexed="81"/>
            <rFont val="Tahoma"/>
            <family val="2"/>
          </rPr>
          <t xml:space="preserve">
</t>
        </r>
      </text>
    </comment>
    <comment ref="B156" authorId="0" shapeId="0" xr:uid="{00000000-0006-0000-0200-000052000000}">
      <text>
        <r>
          <rPr>
            <b/>
            <sz val="9"/>
            <color indexed="81"/>
            <rFont val="Tahoma"/>
            <family val="2"/>
          </rPr>
          <t xml:space="preserve">III.C.1.  Curriculum  
The curriculum must ensure the achievement of program goals and learning domains. Instruction must be an appropriate sequence of classroom, laboratory, clinical/field experience, and field internship activities.   
Progression of learning must be didactic/laboratory integrated with or followed by clinical/field experience followed by the capstone field internship, which must occur after all core didactic, laboratory, and clinical experience.  
Instruction must be based on clearly written course syllabi that include course description, course objectives, methods of evaluation, topic outline, and competencies required for graduation.  
The program must demonstrate by comparison that the curriculum offered meets or exceeds the content and competency of the latest edition of the National EMS Education Standards. </t>
        </r>
        <r>
          <rPr>
            <sz val="9"/>
            <color indexed="81"/>
            <rFont val="Tahoma"/>
            <family val="2"/>
          </rPr>
          <t xml:space="preserve">
</t>
        </r>
      </text>
    </comment>
    <comment ref="B159" authorId="0" shapeId="0" xr:uid="{00000000-0006-0000-0200-000053000000}">
      <text>
        <r>
          <rPr>
            <b/>
            <sz val="9"/>
            <color indexed="81"/>
            <rFont val="Tahoma"/>
            <family val="2"/>
          </rPr>
          <t xml:space="preserve">III.C.1.  Curriculum  
The curriculum must ensure the achievement of program goals and learning domains. Instruction must be an appropriate sequence of classroom, laboratory, clinical/field experience, and field internship activities.   
Progression of learning must be didactic/laboratory integrated with or followed by clinical/field experience followed by the capstone field internship, which must occur after all core didactic, laboratory, and clinical experience.  
Instruction must be based on clearly written course syllabi that include course description, course objectives, methods of evaluation, topic outline, and competencies required for graduation.  
The program must demonstrate by comparison that the curriculum offered meets or exceeds the content and competency of the latest edition of the National EMS Education Standards. </t>
        </r>
        <r>
          <rPr>
            <sz val="9"/>
            <color indexed="81"/>
            <rFont val="Tahoma"/>
            <family val="2"/>
          </rPr>
          <t xml:space="preserve">
</t>
        </r>
      </text>
    </comment>
    <comment ref="B160" authorId="0" shapeId="0" xr:uid="{00000000-0006-0000-0200-000054000000}">
      <text>
        <r>
          <rPr>
            <b/>
            <sz val="9"/>
            <color indexed="81"/>
            <rFont val="Tahoma"/>
            <family val="2"/>
          </rPr>
          <t xml:space="preserve">III.C.1.  Curriculum  
The curriculum must ensure the achievement of program goals and learning domains. Instruction must be an appropriate sequence of classroom, laboratory, clinical/field experience, and field internship activities.   
Progression of learning must be didactic/laboratory integrated with or followed by clinical/field experience followed by the capstone field internship, which must occur after all core didactic, laboratory, and clinical experience.  
Instruction must be based on clearly written course syllabi that include course description, course objectives, methods of evaluation, topic outline, and competencies required for graduation.  
The program must demonstrate by comparison that the curriculum offered meets or exceeds the content and competency of the latest edition of the National EMS Education Standards. </t>
        </r>
        <r>
          <rPr>
            <sz val="9"/>
            <color indexed="81"/>
            <rFont val="Tahoma"/>
            <family val="2"/>
          </rPr>
          <t xml:space="preserve">
</t>
        </r>
      </text>
    </comment>
    <comment ref="B163" authorId="0" shapeId="0" xr:uid="{00000000-0006-0000-0200-000055000000}">
      <text>
        <r>
          <rPr>
            <b/>
            <sz val="9"/>
            <color indexed="81"/>
            <rFont val="Tahoma"/>
            <family val="2"/>
          </rPr>
          <t xml:space="preserve">III.C.1.  Curriculum  
The curriculum must ensure the achievement of program goals and learning domains. Instruction must be an appropriate sequence of classroom, laboratory, clinical/field experience, and field internship activities.   
Progression of learning must be didactic/laboratory integrated with or followed by clinical/field experience followed by the capstone field internship, which must occur after all core didactic, laboratory, and clinical experience.  
Instruction must be based on clearly written course syllabi that include course description, course objectives, methods of evaluation, topic outline, and competencies required for graduation.  
The program must demonstrate by comparison that the curriculum offered meets or exceeds the content and competency of the latest edition of the National EMS Education Standards. </t>
        </r>
        <r>
          <rPr>
            <sz val="9"/>
            <color indexed="81"/>
            <rFont val="Tahoma"/>
            <family val="2"/>
          </rPr>
          <t xml:space="preserve">
</t>
        </r>
      </text>
    </comment>
    <comment ref="B168" authorId="0" shapeId="0" xr:uid="{00000000-0006-0000-0200-000056000000}">
      <text>
        <r>
          <rPr>
            <b/>
            <sz val="9"/>
            <color rgb="FF000000"/>
            <rFont val="Tahoma"/>
            <family val="2"/>
          </rPr>
          <t xml:space="preserve">III.C.2.  Curriculum 
</t>
        </r>
        <r>
          <rPr>
            <b/>
            <sz val="9"/>
            <color rgb="FF000000"/>
            <rFont val="Tahoma"/>
            <family val="2"/>
          </rPr>
          <t xml:space="preserve">
</t>
        </r>
        <r>
          <rPr>
            <b/>
            <sz val="9"/>
            <color rgb="FF000000"/>
            <rFont val="Tahoma"/>
            <family val="2"/>
          </rPr>
          <t xml:space="preserve">The program must set and require minimum numbers of patient/skill contacts for each of the required patients and conditions listed in these Standards, and at least annually evaluate and document that the established program minimums are adequate to achieve entry-level competency.  
</t>
        </r>
        <r>
          <rPr>
            <i/>
            <sz val="9"/>
            <color rgb="FF000000"/>
            <rFont val="Tahoma"/>
            <family val="2"/>
          </rPr>
          <t xml:space="preserve">
</t>
        </r>
        <r>
          <rPr>
            <i/>
            <sz val="9"/>
            <color rgb="FF000000"/>
            <rFont val="Tahoma"/>
            <family val="2"/>
          </rPr>
          <t xml:space="preserve">Further pre-requisites and/or co-requisites should be required to address competencies in basic health sciences (Anatomy and Physiology) and in basic academic skills (English and Mathematics). </t>
        </r>
        <r>
          <rPr>
            <sz val="9"/>
            <color rgb="FF000000"/>
            <rFont val="Tahoma"/>
            <family val="2"/>
          </rPr>
          <t xml:space="preserve">
</t>
        </r>
      </text>
    </comment>
    <comment ref="B172" authorId="0" shapeId="0" xr:uid="{00000000-0006-0000-0200-000057000000}">
      <text>
        <r>
          <rPr>
            <b/>
            <sz val="9"/>
            <color rgb="FF000000"/>
            <rFont val="Tahoma"/>
            <family val="2"/>
          </rPr>
          <t xml:space="preserve">III.C.3.  Curriculum
</t>
        </r>
        <r>
          <rPr>
            <b/>
            <sz val="9"/>
            <color rgb="FF000000"/>
            <rFont val="Tahoma"/>
            <family val="2"/>
          </rPr>
          <t xml:space="preserve">
</t>
        </r>
        <r>
          <rPr>
            <b/>
            <sz val="9"/>
            <color rgb="FF000000"/>
            <rFont val="Tahoma"/>
            <family val="2"/>
          </rPr>
          <t xml:space="preserve">The field internship must provide the student with an opportunity to serve as team leader in a variety of pre-hospital advanced life support emergency medical situations.  
</t>
        </r>
        <r>
          <rPr>
            <i/>
            <sz val="9"/>
            <color rgb="FF000000"/>
            <rFont val="Tahoma"/>
            <family val="2"/>
          </rPr>
          <t xml:space="preserve">
</t>
        </r>
        <r>
          <rPr>
            <i/>
            <sz val="9"/>
            <color rgb="FF000000"/>
            <rFont val="Tahoma"/>
            <family val="2"/>
          </rPr>
          <t>AEMT is based on competency, but may be typically 150-250 beyond EMT, which is 150-190, and may be taught separately or combined.</t>
        </r>
        <r>
          <rPr>
            <sz val="9"/>
            <color rgb="FF000000"/>
            <rFont val="Tahoma"/>
            <family val="2"/>
          </rPr>
          <t xml:space="preserve">
</t>
        </r>
      </text>
    </comment>
    <comment ref="B175" authorId="0" shapeId="0" xr:uid="{00000000-0006-0000-0200-000058000000}">
      <text>
        <r>
          <rPr>
            <b/>
            <sz val="9"/>
            <color indexed="81"/>
            <rFont val="Tahoma"/>
            <family val="2"/>
          </rPr>
          <t xml:space="preserve">III.D.  Resource Assessment
The program must, at least annually, assess the appropriateness and effectiveness of the resources described in these Standards.  
The program must include results of resource assessment from at least students, faculty, medical director(s), and advisory committee using the CoAEMSP resource assessment tools.   
The results of resource assessment must be the basis for ongoing planning and appropriate change. An action plan must be developed when deficiencies are identified in the program resources.   
Implementation of the action plan must be documented and results measured by ongoing resource assessment. </t>
        </r>
        <r>
          <rPr>
            <sz val="9"/>
            <color indexed="81"/>
            <rFont val="Tahoma"/>
            <family val="2"/>
          </rPr>
          <t xml:space="preserve">
</t>
        </r>
      </text>
    </comment>
    <comment ref="B179" authorId="0" shapeId="0" xr:uid="{00000000-0006-0000-0200-000059000000}">
      <text>
        <r>
          <rPr>
            <b/>
            <sz val="9"/>
            <color indexed="81"/>
            <rFont val="Tahoma"/>
            <family val="2"/>
          </rPr>
          <t xml:space="preserve">III.D.  Resource Assessment
The program must, at least annually, assess the appropriateness and effectiveness of the resources described in these Standards.  
The program must include results of resource assessment from at least students, faculty, medical director(s), and advisory committee using the CoAEMSP resource assessment tools.   
The results of resource assessment must be the basis for ongoing planning and appropriate change. An action plan must be developed when deficiencies are identified in the program resources.   
Implementation of the action plan must be documented and results measured by ongoing resource assessment. </t>
        </r>
        <r>
          <rPr>
            <sz val="9"/>
            <color indexed="81"/>
            <rFont val="Tahoma"/>
            <family val="2"/>
          </rPr>
          <t xml:space="preserve">
</t>
        </r>
      </text>
    </comment>
    <comment ref="B180" authorId="0" shapeId="0" xr:uid="{00000000-0006-0000-0200-00005A000000}">
      <text>
        <r>
          <rPr>
            <b/>
            <sz val="9"/>
            <color indexed="81"/>
            <rFont val="Tahoma"/>
            <family val="2"/>
          </rPr>
          <t xml:space="preserve">III.D.  Resource Assessment
The program must, at least annually, assess the appropriateness and effectiveness of the resources described in these Standards.  
The program must include results of resource assessment from at least students, faculty, medical director(s), and advisory committee using the CoAEMSP resource assessment tools.   
The results of resource assessment must be the basis for ongoing planning and appropriate change. An action plan must be developed when deficiencies are identified in the program resources.   
Implementation of the action plan must be documented and results measured by ongoing resource assessment. </t>
        </r>
        <r>
          <rPr>
            <sz val="9"/>
            <color indexed="81"/>
            <rFont val="Tahoma"/>
            <family val="2"/>
          </rPr>
          <t xml:space="preserve">
</t>
        </r>
      </text>
    </comment>
    <comment ref="B181"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program must include results of resource assessment from at least students, faculty, medical director(s), and advisory committee using the CoAEMSP resource assessment tools.   
The results of resource assessment must be the basis for ongoing planning and appropriate change. An action plan must be developed when deficiencies are identified in the program resources.   
Implementation of the action plan must be documented and results measured by ongoing resource assessment. </t>
        </r>
        <r>
          <rPr>
            <sz val="9"/>
            <color indexed="81"/>
            <rFont val="Tahoma"/>
            <family val="2"/>
          </rPr>
          <t xml:space="preserve">
</t>
        </r>
      </text>
    </comment>
    <comment ref="B185" authorId="0" shapeId="0" xr:uid="{00000000-0006-0000-0200-00005C000000}">
      <text>
        <r>
          <rPr>
            <b/>
            <sz val="9"/>
            <color rgb="FF000000"/>
            <rFont val="Tahoma"/>
            <family val="2"/>
          </rPr>
          <t xml:space="preserve">IV.A.1. Student Evaluation - Frequency and Purpose
</t>
        </r>
        <r>
          <rPr>
            <b/>
            <sz val="9"/>
            <color rgb="FF000000"/>
            <rFont val="Tahoma"/>
            <family val="2"/>
          </rPr>
          <t xml:space="preserve">
</t>
        </r>
        <r>
          <rPr>
            <b/>
            <sz val="9"/>
            <color rgb="FF000000"/>
            <rFont val="Tahoma"/>
            <family val="2"/>
          </rPr>
          <t xml:space="preserve">Evaluation of students must be conducted on a recurrent basis and with sufficient frequency to provide both the students and program faculty with valid and timely indications of the students’ progress toward and achievement of the competencies and learning domains stated in the curriculum.  
</t>
        </r>
        <r>
          <rPr>
            <b/>
            <sz val="9"/>
            <color rgb="FF000000"/>
            <rFont val="Tahoma"/>
            <family val="2"/>
          </rPr>
          <t xml:space="preserve">
</t>
        </r>
        <r>
          <rPr>
            <b/>
            <sz val="9"/>
            <color rgb="FF000000"/>
            <rFont val="Tahoma"/>
            <family val="2"/>
          </rPr>
          <t xml:space="preserve">Achievement of the program competencies required for graduation must be assessed by criterion-referenced, summative, comprehensive final evaluations in all learning domains. </t>
        </r>
        <r>
          <rPr>
            <sz val="9"/>
            <color rgb="FF000000"/>
            <rFont val="Tahoma"/>
            <family val="2"/>
          </rPr>
          <t xml:space="preserve">
</t>
        </r>
      </text>
    </comment>
    <comment ref="B190"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competencies and learning domains stated in the curriculum.  
Achievement of the program competencies required for graduation must be assessed by criterion-referenced, summative, comprehensive final evaluations in all learning domains. </t>
        </r>
        <r>
          <rPr>
            <sz val="9"/>
            <color indexed="81"/>
            <rFont val="Tahoma"/>
            <family val="2"/>
          </rPr>
          <t xml:space="preserve">
</t>
        </r>
      </text>
    </comment>
    <comment ref="B194" authorId="0" shapeId="0" xr:uid="{00000000-0006-0000-0200-00005E000000}">
      <text>
        <r>
          <rPr>
            <b/>
            <sz val="9"/>
            <color indexed="81"/>
            <rFont val="Tahoma"/>
            <family val="2"/>
          </rPr>
          <t xml:space="preserve">IV.A.2. Student Evaluation - Documentation
a. Records of student evaluations must be maintained in sufficient detail to document learning progress and achievements, including all program required minimum competencies in all learning domains in the didactic, laboratory, clinical and field experience/internship phases of the program.  
b. The program must track and document that each student successfully meets each of the program established minimum patient/skill requirements for the appropriate exit point according to patient age-range, chief complaint, and interventions. </t>
        </r>
        <r>
          <rPr>
            <sz val="9"/>
            <color indexed="81"/>
            <rFont val="Tahoma"/>
            <family val="2"/>
          </rPr>
          <t xml:space="preserve">
</t>
        </r>
      </text>
    </comment>
    <comment ref="B195" authorId="0" shapeId="0" xr:uid="{00000000-0006-0000-0200-00005F000000}">
      <text>
        <r>
          <rPr>
            <b/>
            <sz val="9"/>
            <color indexed="81"/>
            <rFont val="Tahoma"/>
            <family val="2"/>
          </rPr>
          <t xml:space="preserve">IV.A.2. Student Evaluation - Documentation
a. Records of student evaluations must be maintained in sufficient detail to document learning progress and achievements, including all program required minimum competencies in all learning domains in the didactic, laboratory, clinical and field experience/internship phases of the program.  
b. The program must track and document that each student successfully meets each of the program established minimum patient/skill requirements for the appropriate exit point according to patient age-range, chief complaint, and interventions. </t>
        </r>
        <r>
          <rPr>
            <sz val="9"/>
            <color indexed="81"/>
            <rFont val="Tahoma"/>
            <family val="2"/>
          </rPr>
          <t xml:space="preserve">
</t>
        </r>
      </text>
    </comment>
    <comment ref="B198" authorId="0" shapeId="0" xr:uid="{00000000-0006-0000-0200-000060000000}">
      <text>
        <r>
          <rPr>
            <sz val="9"/>
            <color indexed="81"/>
            <rFont val="Tahoma"/>
            <family val="2"/>
          </rPr>
          <t xml:space="preserve">
I</t>
        </r>
        <r>
          <rPr>
            <b/>
            <sz val="9"/>
            <color indexed="81"/>
            <rFont val="Tahoma"/>
            <family val="2"/>
          </rPr>
          <t>V.B.1. Outcomes Assessment
The program must periodically assess its effectiveness in achieving its stated goals and learning domains. The results of this evaluation must be reflected in the review and timely revision of the program.  
Outcomes assessments must include, but are not limited to: national or state credentialing examination(s) performance, programmatic retention/attrition, graduate satisfaction, employer satisfaction, job (positive) placement, and programmatic summative measures (i.e. final comprehensive students evaluations in all learning domains). The program must meet the outcomes assessment thresholds established by the CoAEMSP.</t>
        </r>
        <r>
          <rPr>
            <sz val="9"/>
            <color indexed="81"/>
            <rFont val="Tahoma"/>
            <family val="2"/>
          </rPr>
          <t xml:space="preserve">  
</t>
        </r>
        <r>
          <rPr>
            <i/>
            <sz val="9"/>
            <color indexed="81"/>
            <rFont val="Tahoma"/>
            <family val="2"/>
          </rPr>
          <t xml:space="preserve">
“Positive placement” means that the graduate is employed full or part-time in the profession or in a related field; or continuing his/her education; or serving in the military.  A related field is one in which the individual is using cognitive, psychomotor, and affective competencies acquired in the educational program.  
“National credentialing examinations” are those accredited by the Institute for Credentialing Excellence.</t>
        </r>
        <r>
          <rPr>
            <sz val="9"/>
            <color indexed="81"/>
            <rFont val="Tahoma"/>
            <family val="2"/>
          </rPr>
          <t xml:space="preserve">
</t>
        </r>
      </text>
    </comment>
    <comment ref="B200" authorId="0" shapeId="0" xr:uid="{00000000-0006-0000-0200-000061000000}">
      <text>
        <r>
          <rPr>
            <b/>
            <sz val="9"/>
            <color indexed="81"/>
            <rFont val="Tahoma"/>
            <family val="2"/>
          </rPr>
          <t xml:space="preserve">IV.B.1. Outcomes Assessment
The program must periodically assess its effectiveness in achieving its stated goals and learning domains. The results of this evaluation must be reflected in the review and timely revision of the program.  
Outcomes assessments must include, but are not limited to: national or state credentialing examination(s) performance, programmatic retention/attrition, graduate satisfaction, employer satisfaction, job (positive) placement, and programmatic summative measures (i.e. final comprehensive students evaluations in all learning domains). The program must meet the outcomes assessment thresholds established by the CoAEMSP.  
</t>
        </r>
        <r>
          <rPr>
            <i/>
            <sz val="9"/>
            <color indexed="81"/>
            <rFont val="Tahoma"/>
            <family val="2"/>
          </rPr>
          <t>“Positive placement” means that the graduate is employed full or part-time in the profession or in a related field; or continuing his/her education; or serving in the military.  A related field is one in which the individual is using cognitive, psychomotor, and affective competencies acquired in the educational program.  
“National credentialing examinations” are those accredited by the Institute for Credentialing Excellence.</t>
        </r>
        <r>
          <rPr>
            <sz val="9"/>
            <color indexed="81"/>
            <rFont val="Tahoma"/>
            <family val="2"/>
          </rPr>
          <t xml:space="preserve">
</t>
        </r>
      </text>
    </comment>
    <comment ref="B201" authorId="0" shapeId="0" xr:uid="{00000000-0006-0000-0200-000062000000}">
      <text>
        <r>
          <rPr>
            <b/>
            <sz val="9"/>
            <color indexed="81"/>
            <rFont val="Tahoma"/>
            <family val="2"/>
          </rPr>
          <t xml:space="preserve">IV.B.1. Outcomes Assessment
The program must periodically assess its effectiveness in achieving its stated goals and learning domains. The results of this evaluation must be reflected in the review and timely revision of the program.  
Outcomes assessments must include, but are not limited to: national or state credentialing examination(s) performance, programmatic retention/attrition, graduate satisfaction, employer satisfaction, job (positive) placement, and programmatic summative measures (i.e. final comprehensive students evaluations in all learning domains). The program must meet the outcomes assessment thresholds established by the CoAEMSP.  
</t>
        </r>
        <r>
          <rPr>
            <i/>
            <sz val="9"/>
            <color indexed="81"/>
            <rFont val="Tahoma"/>
            <family val="2"/>
          </rPr>
          <t xml:space="preserve">
“Positive placement” means that the graduate is employed full or part-time in the profession or in a related field; or continuing his/her education; or serving in the military.  A related field is one in which the individual is using cognitive, psychomotor, and affective competencies acquired in the educational program.  
“National credentialing examinations” are those accredited by the Institute for Credentialing Excellence.</t>
        </r>
        <r>
          <rPr>
            <sz val="9"/>
            <color indexed="81"/>
            <rFont val="Tahoma"/>
            <family val="2"/>
          </rPr>
          <t xml:space="preserve">
</t>
        </r>
      </text>
    </comment>
    <comment ref="B204" authorId="0" shapeId="0" xr:uid="{00000000-0006-0000-0200-000063000000}">
      <text>
        <r>
          <rPr>
            <b/>
            <sz val="9"/>
            <color indexed="81"/>
            <rFont val="Tahoma"/>
            <family val="2"/>
          </rPr>
          <t xml:space="preserve">
IV.B.2.  Outcomes Reporting
The program must periodically submit to the CoAEMSP the program goal(s), learning domains, evaluation systems (including type, cut score, and appropriateness/validity), outcomes, its analysis of the outcomes, and an appropriate action plan based on the analysis.
Programs not meeting the established thresholds must begin a dialogue with the CoAEMSP to develop an appropriate plan of action to respond to the identified shortcomings.
</t>
        </r>
        <r>
          <rPr>
            <sz val="9"/>
            <color indexed="81"/>
            <rFont val="Tahoma"/>
            <family val="2"/>
          </rPr>
          <t xml:space="preserve">
</t>
        </r>
      </text>
    </comment>
    <comment ref="B208" authorId="0" shapeId="0" xr:uid="{00000000-0006-0000-0200-000064000000}">
      <text>
        <r>
          <rPr>
            <b/>
            <sz val="9"/>
            <color indexed="81"/>
            <rFont val="Tahoma"/>
            <family val="2"/>
          </rPr>
          <t xml:space="preserve">V.A.1. Fair Practices-Publications and Disclosure
Announcements, catalogs, publications, and advertising must accurately reflect the program offered. </t>
        </r>
        <r>
          <rPr>
            <sz val="9"/>
            <color indexed="81"/>
            <rFont val="Tahoma"/>
            <family val="2"/>
          </rPr>
          <t xml:space="preserve">
</t>
        </r>
      </text>
    </comment>
    <comment ref="B209" authorId="0" shapeId="0" xr:uid="{00000000-0006-0000-0200-000065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0" authorId="0" shapeId="0" xr:uid="{00000000-0006-0000-0200-000066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1" authorId="0" shapeId="0" xr:uid="{00000000-0006-0000-0200-000067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2" authorId="0" shapeId="0" xr:uid="{00000000-0006-0000-0200-000068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3" authorId="0" shapeId="0" xr:uid="{00000000-0006-0000-0200-000069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4" authorId="0" shapeId="0" xr:uid="{00000000-0006-0000-0200-00006A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5" authorId="0" shapeId="0" xr:uid="{00000000-0006-0000-0200-00006B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6" authorId="0" shapeId="0" xr:uid="{00000000-0006-0000-0200-00006C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7" authorId="0" shapeId="0" xr:uid="{00000000-0006-0000-0200-00006D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8" authorId="0" shapeId="0" xr:uid="{00000000-0006-0000-0200-00006E000000}">
      <text>
        <r>
          <rPr>
            <b/>
            <sz val="9"/>
            <color indexed="81"/>
            <rFont val="Tahoma"/>
            <family val="2"/>
          </rPr>
          <t>V.A.2. Fair Practices-Publications and Disclosure
At least the following must be made known to all applicants and students: the sponsor’s institutional and programmatic accreditation status as well as the name, mailing address, web site address, and phone number of the accrediting agencies; admissions policies and practices, including technical standards (when used); policies on advanced placement, transfer of credits, and credits for experiential learning; number of credits required for completion of the program; tuition/fees and other costs required to complete the program; policies and processes for withdrawal and for refunds of tuition/fees.</t>
        </r>
        <r>
          <rPr>
            <sz val="9"/>
            <color indexed="81"/>
            <rFont val="Tahoma"/>
            <family val="2"/>
          </rPr>
          <t xml:space="preserve">
</t>
        </r>
      </text>
    </comment>
    <comment ref="B219" authorId="0" shapeId="0" xr:uid="{00000000-0006-0000-0200-00006F000000}">
      <text>
        <r>
          <rPr>
            <b/>
            <sz val="9"/>
            <color indexed="81"/>
            <rFont val="Tahoma"/>
            <family val="2"/>
          </rPr>
          <t xml:space="preserve">V.A.3. Fair Practices-Publications and Disclosure
At least the following must be made known to all students: academic calendar, student grievance procedure, criteria for successful completion of each segment of the curriculum and for graduation, and policies and processes by which students may perform clinical work while enrolled in the program. </t>
        </r>
        <r>
          <rPr>
            <sz val="9"/>
            <color indexed="81"/>
            <rFont val="Tahoma"/>
            <family val="2"/>
          </rPr>
          <t xml:space="preserve">
</t>
        </r>
      </text>
    </comment>
    <comment ref="B220" authorId="0" shapeId="0" xr:uid="{00000000-0006-0000-0200-000070000000}">
      <text>
        <r>
          <rPr>
            <b/>
            <sz val="9"/>
            <color indexed="81"/>
            <rFont val="Tahoma"/>
            <family val="2"/>
          </rPr>
          <t xml:space="preserve">V.A.3. Fair Practices-Publications and Disclosure
At least the following must be made known to all students: academic calendar, student grievance procedure, criteria for successful completion of each segment of the curriculum and for graduation, and policies and processes by which students may perform clinical work while enrolled in the program. </t>
        </r>
        <r>
          <rPr>
            <sz val="9"/>
            <color indexed="81"/>
            <rFont val="Tahoma"/>
            <family val="2"/>
          </rPr>
          <t xml:space="preserve">
</t>
        </r>
      </text>
    </comment>
    <comment ref="B221" authorId="0" shapeId="0" xr:uid="{00000000-0006-0000-0200-000071000000}">
      <text>
        <r>
          <rPr>
            <b/>
            <sz val="9"/>
            <color indexed="81"/>
            <rFont val="Tahoma"/>
            <family val="2"/>
          </rPr>
          <t xml:space="preserve">V.A.3. Fair Practices-Publications and Disclosure
At least the following must be made known to all students: academic calendar, student grievance procedure, criteria for successful completion of each segment of the curriculum and for graduation, and policies and processes by which students may perform clinical work while enrolled in the program. </t>
        </r>
        <r>
          <rPr>
            <sz val="9"/>
            <color indexed="81"/>
            <rFont val="Tahoma"/>
            <family val="2"/>
          </rPr>
          <t xml:space="preserve">
</t>
        </r>
      </text>
    </comment>
    <comment ref="B223" authorId="0" shapeId="0" xr:uid="{00000000-0006-0000-0200-000072000000}">
      <text>
        <r>
          <rPr>
            <b/>
            <sz val="9"/>
            <color rgb="FF000000"/>
            <rFont val="Tahoma"/>
            <family val="2"/>
          </rPr>
          <t xml:space="preserve">V.A.3. Fair Practices-Publications and Disclosure
</t>
        </r>
        <r>
          <rPr>
            <b/>
            <sz val="9"/>
            <color rgb="FF000000"/>
            <rFont val="Tahoma"/>
            <family val="2"/>
          </rPr>
          <t xml:space="preserve">
</t>
        </r>
        <r>
          <rPr>
            <b/>
            <sz val="9"/>
            <color rgb="FF000000"/>
            <rFont val="Tahoma"/>
            <family val="2"/>
          </rPr>
          <t xml:space="preserve">At least the following must be made known to all students: academic calendar, student grievance procedure, criteria for successful completion of each segment of the curriculum and for graduation, and policies and processes by which students may perform clinical work while enrolled in the program. </t>
        </r>
        <r>
          <rPr>
            <sz val="9"/>
            <color rgb="FF000000"/>
            <rFont val="Tahoma"/>
            <family val="2"/>
          </rPr>
          <t xml:space="preserve">
</t>
        </r>
      </text>
    </comment>
    <comment ref="B224" authorId="0" shapeId="0" xr:uid="{00000000-0006-0000-0200-000073000000}">
      <text>
        <r>
          <rPr>
            <b/>
            <sz val="9"/>
            <color indexed="81"/>
            <rFont val="Tahoma"/>
            <family val="2"/>
          </rPr>
          <t xml:space="preserve">V.A.3. Fair Practices-Publications and Disclosure
At least the following must be made known to all students: academic calendar, student grievance procedure, criteria for successful completion of each segment of the curriculum and for graduation, and policies and processes by which students may perform clinical work while enrolled in the program. </t>
        </r>
        <r>
          <rPr>
            <sz val="9"/>
            <color indexed="81"/>
            <rFont val="Tahoma"/>
            <family val="2"/>
          </rPr>
          <t xml:space="preserve">
</t>
        </r>
      </text>
    </comment>
    <comment ref="B225" authorId="0" shapeId="0" xr:uid="{00000000-0006-0000-0200-000074000000}">
      <text>
        <r>
          <rPr>
            <b/>
            <sz val="9"/>
            <color indexed="81"/>
            <rFont val="Tahoma"/>
            <family val="2"/>
          </rPr>
          <t xml:space="preserve">Standard V.A.4. Publications and Disclosures
The sponsor must maintain, and make available to the public, current and consistent summary information about student/graduate achievement that includes the results of one or more of the outcomes assessments required in these Standards.
The sponsor should develop a suitable means of communicating to the communities of interest the achievement of students/graduates (e.g., through a website or electronic or printed documents).
</t>
        </r>
        <r>
          <rPr>
            <sz val="9"/>
            <color indexed="81"/>
            <rFont val="Tahoma"/>
            <family val="2"/>
          </rPr>
          <t xml:space="preserve">
</t>
        </r>
      </text>
    </comment>
    <comment ref="B227" authorId="0" shapeId="0" xr:uid="{00000000-0006-0000-0200-000075000000}">
      <text>
        <r>
          <rPr>
            <b/>
            <sz val="9"/>
            <color rgb="FF000000"/>
            <rFont val="Tahoma"/>
            <family val="2"/>
          </rPr>
          <t xml:space="preserve">V.B. Fair Practices-Lawful and Non-Discriminatory Practices
</t>
        </r>
        <r>
          <rPr>
            <b/>
            <sz val="9"/>
            <color rgb="FF000000"/>
            <rFont val="Tahoma"/>
            <family val="2"/>
          </rPr>
          <t xml:space="preserve">
</t>
        </r>
        <r>
          <rPr>
            <b/>
            <sz val="9"/>
            <color rgb="FF000000"/>
            <rFont val="Tahoma"/>
            <family val="2"/>
          </rPr>
          <t xml:space="preserve">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t>
        </r>
        <r>
          <rPr>
            <b/>
            <sz val="9"/>
            <color rgb="FF000000"/>
            <rFont val="Tahoma"/>
            <family val="2"/>
          </rPr>
          <t xml:space="preserve">
</t>
        </r>
        <r>
          <rPr>
            <b/>
            <sz val="9"/>
            <color rgb="FF000000"/>
            <rFont val="Tahoma"/>
            <family val="2"/>
          </rPr>
          <t xml:space="preserve">A program conducting educational activities in other State(s) must provide documentation to CoAEMSP that the program has successfully informed the state Office of EMS that the program has enrolled students in that state. </t>
        </r>
        <r>
          <rPr>
            <sz val="9"/>
            <color rgb="FF000000"/>
            <rFont val="Tahoma"/>
            <family val="2"/>
          </rPr>
          <t xml:space="preserve">
</t>
        </r>
      </text>
    </comment>
    <comment ref="B230" authorId="0" shapeId="0" xr:uid="{00000000-0006-0000-0200-000076000000}">
      <text>
        <r>
          <rPr>
            <b/>
            <sz val="9"/>
            <color indexed="81"/>
            <rFont val="Tahoma"/>
            <family val="2"/>
          </rPr>
          <t xml:space="preserve">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 </t>
        </r>
        <r>
          <rPr>
            <sz val="9"/>
            <color indexed="81"/>
            <rFont val="Tahoma"/>
            <family val="2"/>
          </rPr>
          <t xml:space="preserve">
</t>
        </r>
      </text>
    </comment>
    <comment ref="B232" authorId="0" shapeId="0" xr:uid="{00000000-0006-0000-0200-000077000000}">
      <text>
        <r>
          <rPr>
            <b/>
            <sz val="9"/>
            <color indexed="81"/>
            <rFont val="Tahoma"/>
            <family val="2"/>
          </rPr>
          <t xml:space="preserve">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 </t>
        </r>
        <r>
          <rPr>
            <sz val="9"/>
            <color indexed="81"/>
            <rFont val="Tahoma"/>
            <family val="2"/>
          </rPr>
          <t xml:space="preserve">
</t>
        </r>
      </text>
    </comment>
    <comment ref="B235" authorId="0" shapeId="0" xr:uid="{00000000-0006-0000-0200-000078000000}">
      <text>
        <r>
          <rPr>
            <b/>
            <sz val="9"/>
            <color rgb="FF000000"/>
            <rFont val="Tahoma"/>
            <family val="2"/>
          </rPr>
          <t xml:space="preserve">V.C. Fair Practices-Safeguards
</t>
        </r>
        <r>
          <rPr>
            <b/>
            <sz val="9"/>
            <color rgb="FF000000"/>
            <rFont val="Tahoma"/>
            <family val="2"/>
          </rPr>
          <t xml:space="preserve">
</t>
        </r>
        <r>
          <rPr>
            <b/>
            <sz val="9"/>
            <color rgb="FF000000"/>
            <rFont val="Tahoma"/>
            <family val="2"/>
          </rPr>
          <t xml:space="preserve">The health and safety of patients, students, faculty, and other participants associated with the educational activities of the students must be adequately safeguarded.
</t>
        </r>
        <r>
          <rPr>
            <b/>
            <sz val="9"/>
            <color rgb="FF000000"/>
            <rFont val="Tahoma"/>
            <family val="2"/>
          </rPr>
          <t xml:space="preserve">   
</t>
        </r>
        <r>
          <rPr>
            <b/>
            <sz val="9"/>
            <color rgb="FF000000"/>
            <rFont val="Tahoma"/>
            <family val="2"/>
          </rPr>
          <t xml:space="preserve">All activities required in the program must be educational and students must not be substituted for staff. </t>
        </r>
        <r>
          <rPr>
            <sz val="9"/>
            <color rgb="FF000000"/>
            <rFont val="Tahoma"/>
            <family val="2"/>
          </rPr>
          <t xml:space="preserve">
</t>
        </r>
      </text>
    </comment>
    <comment ref="B237"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All activities required in the program must be educational and students must not be substituted for staff. </t>
        </r>
        <r>
          <rPr>
            <sz val="9"/>
            <color indexed="81"/>
            <rFont val="Tahoma"/>
            <family val="2"/>
          </rPr>
          <t xml:space="preserve">
</t>
        </r>
      </text>
    </comment>
    <comment ref="B239" authorId="0" shapeId="0" xr:uid="{00000000-0006-0000-0200-00007A000000}">
      <text>
        <r>
          <rPr>
            <b/>
            <sz val="9"/>
            <color indexed="81"/>
            <rFont val="Tahoma"/>
            <family val="2"/>
          </rPr>
          <t xml:space="preserve">V.D. Fair Practices-Student Records
Satisfactory records must be maintained for student admission, advisement, counseling, and evaluation. Grades and credits for courses must be recorded on the student transcript and permanently maintained by the sponsor in a safe and accessible location. </t>
        </r>
        <r>
          <rPr>
            <sz val="9"/>
            <color indexed="81"/>
            <rFont val="Tahoma"/>
            <family val="2"/>
          </rPr>
          <t xml:space="preserve">
</t>
        </r>
      </text>
    </comment>
    <comment ref="B240" authorId="0" shapeId="0" xr:uid="{00000000-0006-0000-0200-00007B000000}">
      <text>
        <r>
          <rPr>
            <b/>
            <sz val="9"/>
            <color indexed="81"/>
            <rFont val="Tahoma"/>
            <family val="2"/>
          </rPr>
          <t xml:space="preserve">V.D. Fair Practices-Student Records
Satisfactory records must be maintained for student admission, advisement, counseling, and evaluation. Grades and credits for courses must be recorded on the student transcript and permanently maintained by the sponsor in a safe and accessible location. </t>
        </r>
        <r>
          <rPr>
            <sz val="9"/>
            <color indexed="81"/>
            <rFont val="Tahoma"/>
            <family val="2"/>
          </rPr>
          <t xml:space="preserve">
</t>
        </r>
      </text>
    </comment>
    <comment ref="B241" authorId="0" shapeId="0" xr:uid="{00000000-0006-0000-0200-00007C000000}">
      <text>
        <r>
          <rPr>
            <b/>
            <sz val="9"/>
            <color indexed="81"/>
            <rFont val="Tahoma"/>
            <family val="2"/>
          </rPr>
          <t xml:space="preserve">V.D. Fair Practices-Student Records
Satisfactory records must be maintained for student admission, advisement, counseling, and evaluation. Grades and credits for courses must be recorded on the student transcript and permanently maintained by the sponsor in a safe and accessible location. </t>
        </r>
        <r>
          <rPr>
            <sz val="9"/>
            <color indexed="81"/>
            <rFont val="Tahoma"/>
            <family val="2"/>
          </rPr>
          <t xml:space="preserve">
</t>
        </r>
      </text>
    </comment>
    <comment ref="B242" authorId="0" shapeId="0" xr:uid="{00000000-0006-0000-0200-00007D000000}">
      <text>
        <r>
          <rPr>
            <b/>
            <sz val="9"/>
            <color indexed="81"/>
            <rFont val="Tahoma"/>
            <family val="2"/>
          </rPr>
          <t xml:space="preserve">V.D. Fair Practices-Student Records
Satisfactory records must be maintained for student admission, advisement, counseling, and evaluation. Grades and credits for courses must be recorded on the student transcript and permanently maintained by the sponsor in a safe and accessible location. </t>
        </r>
        <r>
          <rPr>
            <sz val="9"/>
            <color indexed="81"/>
            <rFont val="Tahoma"/>
            <family val="2"/>
          </rPr>
          <t xml:space="preserve">
</t>
        </r>
      </text>
    </comment>
    <comment ref="B243" authorId="0" shapeId="0" xr:uid="{00000000-0006-0000-0200-00007E000000}">
      <text>
        <r>
          <rPr>
            <b/>
            <sz val="9"/>
            <color indexed="81"/>
            <rFont val="Tahoma"/>
            <family val="2"/>
          </rPr>
          <t xml:space="preserve">V.D. Fair Practices-Student Records
Satisfactory records must be maintained for student admission, advisement, counseling, and evaluation. Grades and credits for courses must be recorded on the student transcript and permanently maintained by the sponsor in a safe and accessible location. </t>
        </r>
        <r>
          <rPr>
            <sz val="9"/>
            <color indexed="81"/>
            <rFont val="Tahoma"/>
            <family val="2"/>
          </rPr>
          <t xml:space="preserve">
</t>
        </r>
      </text>
    </comment>
    <comment ref="B247" authorId="0" shapeId="0" xr:uid="{00000000-0006-0000-0200-00007F000000}">
      <text>
        <r>
          <rPr>
            <b/>
            <sz val="9"/>
            <color indexed="81"/>
            <rFont val="Tahoma"/>
            <family val="2"/>
          </rPr>
          <t xml:space="preserve">V.E. Fair Practices-Substantive Change
The sponsor must report substantive change(s) as described in Appendix A to CAAHEP/CoAEMSP in a timely manner. Additional substantive changes to be reported to CoAEMSP within the time limits prescribed include:   
1. Change in sponsorship 
2. Change in location 
3. Addition of a satellite location  
4. Addition of a distance learning program </t>
        </r>
        <r>
          <rPr>
            <sz val="9"/>
            <color indexed="81"/>
            <rFont val="Tahoma"/>
            <family val="2"/>
          </rPr>
          <t xml:space="preserve">
</t>
        </r>
      </text>
    </comment>
    <comment ref="B252" authorId="0" shapeId="0" xr:uid="{00000000-0006-0000-0200-000080000000}">
      <text>
        <r>
          <rPr>
            <b/>
            <sz val="9"/>
            <color indexed="81"/>
            <rFont val="Tahoma"/>
            <family val="2"/>
          </rPr>
          <t xml:space="preserve">V.F. Fair Practices-Agreements
There must be a formal affiliation agreement or memorandum of understanding between the sponsor and all other entities that participate in the education of the students describing the relationship, roles, and responsibilities of the sponsor and that entity. </t>
        </r>
        <r>
          <rPr>
            <sz val="9"/>
            <color indexed="81"/>
            <rFont val="Tahoma"/>
            <family val="2"/>
          </rPr>
          <t xml:space="preserve">
</t>
        </r>
      </text>
    </comment>
    <comment ref="B271"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271"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sharedStrings.xml><?xml version="1.0" encoding="utf-8"?>
<sst xmlns="http://schemas.openxmlformats.org/spreadsheetml/2006/main" count="1341" uniqueCount="757">
  <si>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</si>
  <si>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</si>
  <si>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</si>
  <si>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</si>
  <si>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</si>
  <si>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</si>
  <si>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</si>
  <si>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</si>
  <si>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</si>
  <si>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</si>
  <si>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</si>
  <si>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</si>
  <si>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Met/
Not Met</t>
  </si>
  <si>
    <t>I. Sponsorship</t>
  </si>
  <si>
    <t>A. Sponsoring Institution</t>
  </si>
  <si>
    <t>C. Responsibilities of Sponsor</t>
  </si>
  <si>
    <t>I.C.</t>
  </si>
  <si>
    <t>II. Program Goals</t>
  </si>
  <si>
    <t>A. Program Goals and Outcomes</t>
  </si>
  <si>
    <t>II.A.</t>
  </si>
  <si>
    <t>B. Appropriateness of Goals and Learning Domains</t>
  </si>
  <si>
    <t>II.B.</t>
  </si>
  <si>
    <t>Advisory Committee includes appropriate representatives: hospital, physicians, employers, other</t>
  </si>
  <si>
    <t>C. Minimum Expectations</t>
  </si>
  <si>
    <t>II.C.</t>
  </si>
  <si>
    <t>III. Resources</t>
  </si>
  <si>
    <t>A. Type and Amount</t>
  </si>
  <si>
    <t>1. Program Resources</t>
  </si>
  <si>
    <r>
      <t xml:space="preserve">2015 CAAHEP </t>
    </r>
    <r>
      <rPr>
        <b/>
        <i/>
        <sz val="24"/>
        <color theme="0"/>
        <rFont val="Arial"/>
        <family val="2"/>
      </rPr>
      <t>Standards &amp; Guidelines</t>
    </r>
  </si>
  <si>
    <t>I.A.</t>
  </si>
  <si>
    <t>Andrew Stern, MPA, MA, NRP</t>
  </si>
  <si>
    <t>Arthur Hsieh, MA, NRP</t>
  </si>
  <si>
    <t>Bryan Ericson, MEd, RN, NRP</t>
  </si>
  <si>
    <t>Debra Cason, MS, RN, EMT-P</t>
  </si>
  <si>
    <t>Denise Wilfong, PhD,  NRP</t>
  </si>
  <si>
    <t>Glen Mayhew, DHSc, NRP</t>
  </si>
  <si>
    <t>Gordon Kokx, PhD, NRP</t>
  </si>
  <si>
    <t>Greg Mullen, MS, NRP</t>
  </si>
  <si>
    <t>Gregg Lander, BS, NRP</t>
  </si>
  <si>
    <t>Jeff Grunow, MSN, NRP, NCEE</t>
  </si>
  <si>
    <t>Jeff McDonald, MEd, NRP</t>
  </si>
  <si>
    <t>Patricia Rand, MA, NRP</t>
  </si>
  <si>
    <t>Paul Berlin, MS, NRP</t>
  </si>
  <si>
    <t>Rick Foehr, BA, MICP</t>
  </si>
  <si>
    <t>Rod Hackwith, MSEd, NRP</t>
  </si>
  <si>
    <t>Seth Izenberg, MD, FACS</t>
  </si>
  <si>
    <t>Suzann Schmidt, BA, NRP</t>
  </si>
  <si>
    <t>Thomas Platt, EdD, NRP</t>
  </si>
  <si>
    <t>III.A.1.</t>
  </si>
  <si>
    <t>Faculty</t>
  </si>
  <si>
    <t>Curriculum</t>
  </si>
  <si>
    <t>Finances</t>
  </si>
  <si>
    <t>Classroom/laboratory facilities</t>
  </si>
  <si>
    <t>Ancillary student facilities</t>
  </si>
  <si>
    <t>Hospital/clinical affiliations</t>
  </si>
  <si>
    <t>Field internship affiliates</t>
  </si>
  <si>
    <t>Equipment/supplies</t>
  </si>
  <si>
    <t>Computer resources</t>
  </si>
  <si>
    <t>Faculty and staff continuing education</t>
  </si>
  <si>
    <t>2. Hospital/Clinical Affiliations and Field/Internship Affiliates</t>
  </si>
  <si>
    <t>III.A.2.</t>
  </si>
  <si>
    <t>Hospital/clinical/field internship experiences</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</si>
  <si>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</si>
  <si>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</si>
  <si>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</si>
  <si>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</si>
  <si>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</si>
  <si>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</si>
  <si>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Long range planning and ongoing development of the program</t>
  </si>
  <si>
    <t>III.B.1.a.4)</t>
  </si>
  <si>
    <t>III.B.1.a.5)</t>
  </si>
  <si>
    <t>Cooperative involvement with the Medical Director</t>
  </si>
  <si>
    <t>III.B.1.a.6)</t>
  </si>
  <si>
    <t xml:space="preserve">    b. Qualifications    </t>
  </si>
  <si>
    <t>III.B.1.b.1)</t>
  </si>
  <si>
    <t>III.B.1.b.2)</t>
  </si>
  <si>
    <t>III.B.1.b.3)</t>
  </si>
  <si>
    <t>Knowledge about methods of instruction, testing, evaluation of students</t>
  </si>
  <si>
    <t>III.B.1.b.4)</t>
  </si>
  <si>
    <t>III.B.1.b.5)</t>
  </si>
  <si>
    <t>III.B.1.b.6)</t>
  </si>
  <si>
    <t>III.B.2.a.1)</t>
  </si>
  <si>
    <t>III.B.2.a.2)</t>
  </si>
  <si>
    <t>III.B.2.a.3)</t>
  </si>
  <si>
    <t>III.B.2.a.4)</t>
  </si>
  <si>
    <t>III.B.2.a.5)</t>
  </si>
  <si>
    <t>III.B.2.a.6)</t>
  </si>
  <si>
    <t>Knowledge about EMS education including professional, legislative, regulatory issues</t>
  </si>
  <si>
    <t xml:space="preserve">    a. Responsibilities   </t>
  </si>
  <si>
    <t>Knowledge in course content &amp; effective in teaching</t>
  </si>
  <si>
    <t>Capable through academic preparation, training &amp; experience</t>
  </si>
  <si>
    <t xml:space="preserve">    c. Curriculum    </t>
  </si>
  <si>
    <t>III.C.1.</t>
  </si>
  <si>
    <t>Ensures achievement of program goals &amp; teaching domains</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</si>
  <si>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</si>
  <si>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</si>
  <si>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</si>
  <si>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</si>
  <si>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</si>
  <si>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</si>
  <si>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</si>
  <si>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</si>
  <si>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</si>
  <si>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</si>
  <si>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</si>
  <si>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</si>
  <si>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 xml:space="preserve">    1. Outcomes Assessment</t>
  </si>
  <si>
    <t>IV.B.1.</t>
  </si>
  <si>
    <t xml:space="preserve">    B. Outcomes          </t>
  </si>
  <si>
    <t xml:space="preserve">    2. Outcomes Reporting</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</si>
  <si>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</si>
  <si>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</si>
  <si>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</si>
  <si>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</si>
  <si>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</si>
  <si>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</si>
  <si>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</si>
  <si>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</si>
  <si>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</si>
  <si>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</si>
  <si>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</si>
  <si>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</si>
  <si>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</si>
  <si>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</si>
  <si>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</si>
  <si>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</si>
  <si>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</si>
  <si>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Policies regarding perfoming clinical work</t>
  </si>
  <si>
    <t xml:space="preserve">          Accrediting agency contact information</t>
  </si>
  <si>
    <t xml:space="preserve">          Admissions policies &amp; practices</t>
  </si>
  <si>
    <t xml:space="preserve">          Policies on advanced placement</t>
  </si>
  <si>
    <t xml:space="preserve">          Transfer of credits</t>
  </si>
  <si>
    <t xml:space="preserve">          Credits for experiential learning</t>
  </si>
  <si>
    <t>E. Substantive Change</t>
  </si>
  <si>
    <t>V.E.</t>
  </si>
  <si>
    <t>F. Agreements</t>
  </si>
  <si>
    <t>V.F.</t>
  </si>
  <si>
    <t>Hyperlinks =&gt;</t>
  </si>
  <si>
    <t>Grades &amp; credits are recorded on a transcript &amp; permanently maintained</t>
  </si>
  <si>
    <t>Hover to see standard</t>
  </si>
  <si>
    <t>Goals and learning domains are based upon the substantiated needs of health care providers and employers, and the educational needs of the students served by the educational program.</t>
  </si>
  <si>
    <t>Program-specific statements of goals and learning domains provide the basis for program planning, implementation, and evaluation.</t>
  </si>
  <si>
    <t>Reviewed membership</t>
  </si>
  <si>
    <t>Inspection of labs</t>
  </si>
  <si>
    <t>Communicates with Medical Director on a regular basis</t>
  </si>
  <si>
    <t>Verified with employers</t>
  </si>
  <si>
    <t xml:space="preserve">Reviewed schedule   </t>
  </si>
  <si>
    <t>Verified scheduling of components in 
appropriate sequence</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</si>
  <si>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</si>
  <si>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</si>
  <si>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</si>
  <si>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</si>
  <si>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</si>
  <si>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</si>
  <si>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</si>
  <si>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</si>
  <si>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</si>
  <si>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</si>
  <si>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</si>
  <si>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</si>
  <si>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</si>
  <si>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</si>
  <si>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</si>
  <si>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</si>
  <si>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</si>
  <si>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</si>
  <si>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</si>
  <si>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</si>
  <si>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</si>
  <si>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</si>
  <si>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</si>
  <si>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</si>
  <si>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</si>
  <si>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</si>
  <si>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</si>
  <si>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</si>
  <si>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</si>
  <si>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</si>
  <si>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Anthony Conrardy, MBA, MA, EMT-P, CIC</t>
  </si>
  <si>
    <t>Azeemuddin Ahmed, MD, MBA</t>
  </si>
  <si>
    <t>Beth Natter, RN, BSN, EMT</t>
  </si>
  <si>
    <t>Bill Drees, EdD, NRP</t>
  </si>
  <si>
    <t>Carl Voskamp, MBA, NRP, LP</t>
  </si>
  <si>
    <t>Charles Foat, PhD, NRP</t>
  </si>
  <si>
    <t>Chris Hainsworth, MS, NRP</t>
  </si>
  <si>
    <t>Chris Nollette, EdD, NRP, LP</t>
  </si>
  <si>
    <t>Craig Davis, MEd, BS, EMT-P</t>
  </si>
  <si>
    <t>David Hunt, MPA, NRP</t>
  </si>
  <si>
    <t>Diane Flint, MS, NRP, CCEMTP</t>
  </si>
  <si>
    <t>Donald Locasto, MD</t>
  </si>
  <si>
    <t>Douglas Paris, MEd, NRP</t>
  </si>
  <si>
    <t>Edward Lee, EdS, NRP, CCEMT-P</t>
  </si>
  <si>
    <t>Elliot Carhart, EdD, RRT, NRP</t>
  </si>
  <si>
    <t>Eric Bentley, MD, FACS</t>
  </si>
  <si>
    <t>Gary Bonewald, MEd, LP</t>
  </si>
  <si>
    <t>Gina Riggs, MEd, CCEMTP</t>
  </si>
  <si>
    <t>Gregory Chapman, BS, RRT, EMT-P</t>
  </si>
  <si>
    <t>James DiClemente, BS, NRP, NCEE</t>
  </si>
  <si>
    <t>James Jones, BAS, NRP</t>
  </si>
  <si>
    <t>Jon Berryman, BS, EMT-P</t>
  </si>
  <si>
    <t>Joshua Stilley, MD</t>
  </si>
  <si>
    <t>Kelli Sears, BS, NRP</t>
  </si>
  <si>
    <t>Kenneth Williams, MDiv, BS, NRP</t>
  </si>
  <si>
    <t>Leaugeay Barnes, MS, NRP, CCEMPT</t>
  </si>
  <si>
    <t>Lindi Holt, PhD, NCEE, NRP</t>
  </si>
  <si>
    <t>Lindsay Eakes, BS, NRP</t>
  </si>
  <si>
    <t>Megan Corry, EdD, NRP</t>
  </si>
  <si>
    <t>Paul Arens, MEd, NRP</t>
  </si>
  <si>
    <t>Randolph Spies, BA, NRP</t>
  </si>
  <si>
    <t>Rebecca Brock, BAAS, LP</t>
  </si>
  <si>
    <t>Rebecca Burke, BS, NRP, RN</t>
  </si>
  <si>
    <t>Robert Henderson, MS, NRP, CCEMTP</t>
  </si>
  <si>
    <t>Rodney McGinnes, MPH, BS, EMT-P</t>
  </si>
  <si>
    <t>Ronald Feller, MBA, NRP</t>
  </si>
  <si>
    <t>Sharon Hollingsworth, BS, NRP</t>
  </si>
  <si>
    <t>Steven Kolar, MBA, RN, LP</t>
  </si>
  <si>
    <t>Thomas Rothrock, RN, MSN, NRP</t>
  </si>
  <si>
    <t>William Fritz, BBA,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</si>
  <si>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</si>
  <si>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</si>
  <si>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</si>
  <si>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</si>
  <si>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</si>
  <si>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Sponsoring 
   Institution:</t>
  </si>
  <si>
    <t>Program Director (PD)</t>
  </si>
  <si>
    <t>Evidence of documentation of implemented changes</t>
  </si>
  <si>
    <t xml:space="preserve">Periodically assesses effectiveness in achieving stated goals &amp; learning domains  </t>
  </si>
  <si>
    <t>Associate Medical Director(s)</t>
  </si>
  <si>
    <t xml:space="preserve">B. Personnel </t>
  </si>
  <si>
    <t xml:space="preserve">Appropriate medical or allied health education, training, experience </t>
  </si>
  <si>
    <t>Field experience in delivery of out-of-hospital emergency care</t>
  </si>
  <si>
    <t>Minimum of a Bachelor's degree</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</si>
  <si>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</si>
  <si>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</si>
  <si>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</si>
  <si>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</si>
  <si>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</si>
  <si>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</si>
  <si>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</si>
  <si>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</si>
  <si>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</si>
  <si>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</si>
  <si>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</si>
  <si>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Active member of local medical community &amp; participate in professional activities related to out of hospital care</t>
  </si>
  <si>
    <t xml:space="preserve">Communities of interest served by the program must include, but are not limited to: students, graduates, faculty, sponsor administration, hospital/clinic representatives, employers, police and/or fire services with a role in EMS services, key governmental officials, physicians, and the public </t>
  </si>
  <si>
    <t>Written statement of program’s goals and learning domains</t>
  </si>
  <si>
    <t>Consistent with and responsive to demonstrated needs and expectations of the various communities of interest served by the educational program</t>
  </si>
  <si>
    <t xml:space="preserve">Such goals and learning domains must be compatible with the mission of the sponsoring institution(s), the expectations of the communities of interest, and nationally accepted standards of roles and functions </t>
  </si>
  <si>
    <t>Regularly assesses goals and learning domains</t>
  </si>
  <si>
    <t>Program personnel identify and respond to changes in the needs and/or expectations of its communities of interest</t>
  </si>
  <si>
    <t>Advisory Committee  meets at least annually, assists in formulating and revising appropriate goals and learning domains, monitors needs and expectations, and ensures responsiveness to change, and reviews and endorses the program required minimum numbers of patient contacts</t>
  </si>
  <si>
    <t>Offices</t>
  </si>
  <si>
    <t>Effectiveness of the program, including instruction and faculty, with systems in place to demonstrate program effectiveness</t>
  </si>
  <si>
    <t>Effectiveness and quality of fulfillment of responsibilities delegated to another qualified individual</t>
  </si>
  <si>
    <t>Academic training &amp; preparation related to emergency medical services at least equivalent to that of a paramedic</t>
  </si>
  <si>
    <t>Knowledgeable concerning current versions: National EMS Scope of Practice and National EMS Education Standards, and evidenced-informed clinical practice</t>
  </si>
  <si>
    <t>Review &amp; approval of the educational content for appropriateness &amp; medical accuracy, and current evidenced-informed pre-hospital or emergency care practice</t>
  </si>
  <si>
    <t>Review &amp; approval of required minimum numbers for each of the required patient contacts and procedures</t>
  </si>
  <si>
    <t>Review progress of each student throughout the program and assist in the determination of appropriate corrective measures, when necessary</t>
  </si>
  <si>
    <t>Ensures the competence of each graduate in cognitive, psychomotor, &amp; affective domains</t>
  </si>
  <si>
    <t>Engages in cooperative involvement with Program Director</t>
  </si>
  <si>
    <t>III.B.2.a.7)</t>
  </si>
  <si>
    <t>Ensures effectiveness and quality of any Medical Director responsibilities delegated to another qualified physician</t>
  </si>
  <si>
    <t>III.B.2.a.8)</t>
  </si>
  <si>
    <t>Ensures educational interaction of physicians with students</t>
  </si>
  <si>
    <t>Currently licensed and authorized to practice in the location, with experience &amp; current knowledge of emergency care of acutely ill and injured patients</t>
  </si>
  <si>
    <t>4. Assistant Medical Director (Assist MD)</t>
  </si>
  <si>
    <t>5. Faculty / Instructional Staff</t>
  </si>
  <si>
    <t xml:space="preserve">Designated Faculty to coordinate instruction or supervision &amp; provide frequent assessments on progress toward achieving acceptable program requirements </t>
  </si>
  <si>
    <t xml:space="preserve">6. Lead Instructor </t>
  </si>
  <si>
    <t>Progression of learning: didactic/laboratory integrated with or followed by clinical/field experience followed by the capstone field internship, which must occur after all core didactic, laboratory, and clinical experience</t>
  </si>
  <si>
    <t>Instruction based on clearly written course syllabi that include course description, course objectives, methods of evaluation, topic outline, &amp; competencies required for graduation</t>
  </si>
  <si>
    <t>Meets or exceeds content &amp; competency of the latest edition of the National EMS Education Standardss</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</si>
  <si>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</si>
  <si>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</si>
  <si>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</si>
  <si>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</si>
  <si>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</si>
  <si>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</si>
  <si>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Assessments include: national/state credentialing examination(s) performance, programmatic retention/attrition, graduate satisfaction, employer satisfaction, job (positive) placement, programmatic summative measures (i.e. final comprehensive students evaluations in all learning domains)</t>
  </si>
  <si>
    <t>Periodically submits goal(s), learning domains, evaluation systems, outcomes, analysis of outcomes &amp; appropriate action plan based on the analysis</t>
  </si>
  <si>
    <t>Announcements, catalogs, publications, advertising are accurate</t>
  </si>
  <si>
    <t xml:space="preserve">          Number of credits required for completion</t>
  </si>
  <si>
    <t xml:space="preserve">          Tuition / fees and other costs required</t>
  </si>
  <si>
    <t>V.A.4.</t>
  </si>
  <si>
    <t>Maintains and makes available current &amp; consistent summary information about student/graduate achievements on required outcomes assessments</t>
  </si>
  <si>
    <t>B. Lawful &amp; Non-discriminatory Practices</t>
  </si>
  <si>
    <t>Student &amp; Faculty recruitment, student admission, and Faculty employment practices are non-discriminatory &amp; in accordance with Federal &amp; state statutes, rules, and regulations</t>
  </si>
  <si>
    <t>Notification to State Office(s) of EMS for all states the program has educational activities</t>
  </si>
  <si>
    <t>Reports substantive changes in a timely manner: 
change in sponsorship, change in location, addition of a satellite location, or addition of a distance learning program</t>
  </si>
  <si>
    <t>Formal affiliation agreements or MOUs exist between the sponsor and all other entities that participate in education of students describing relationship, role, and responsibilities of sponsor and entity</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</si>
  <si>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</si>
  <si>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 Study Report, the Site Visit Report, the Findings Letter, and the program’s response to the Findings Letter. The Commission on Accreditation of Allied Health Education Programs (CAAHEP) determines the final status of public recognition. These are our [site visitors’] impressions of the strengths and potential Standards violations of the program…”</t>
  </si>
  <si>
    <t xml:space="preserve">    c. Curriculum (Team Leads)    </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</si>
  <si>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</si>
  <si>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</si>
  <si>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</si>
  <si>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</si>
  <si>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</si>
  <si>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</si>
  <si>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</si>
  <si>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</si>
  <si>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</si>
  <si>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</si>
  <si>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</si>
  <si>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</si>
  <si>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</si>
  <si>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</si>
  <si>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</si>
  <si>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</si>
  <si>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</si>
  <si>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</si>
  <si>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</si>
  <si>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 xml:space="preserve">Site Visit Report prepared by:   </t>
  </si>
  <si>
    <t>Printed Name</t>
  </si>
  <si>
    <t>Phone Number</t>
  </si>
  <si>
    <t>Email</t>
  </si>
  <si>
    <t>Standard II.A. Program Goals &amp; Outcomes</t>
  </si>
  <si>
    <t>Standard II.C. Minimum Expectations</t>
  </si>
  <si>
    <t>Standard III.A.1. Program Resources</t>
  </si>
  <si>
    <t>Standard II.B. Goals &amp; Learning Domains</t>
  </si>
  <si>
    <t>Standard III.A.2. Hosp/Clinic &amp; Field Intern Affils</t>
  </si>
  <si>
    <t>Standard I.A.1. Post-secondary Inst</t>
  </si>
  <si>
    <t>Standard I.C. Resposibilities of Sponsor</t>
  </si>
  <si>
    <t>Standard III.B.5.a. Faculty/Inst Staff Responsibilities</t>
  </si>
  <si>
    <t>Standard III.B.6.a. Lead Instructor Responsibilities</t>
  </si>
  <si>
    <t>Standard III.C.1. Curriculum (Sequence)</t>
  </si>
  <si>
    <t>Standard III.C.2. Curriculum (Tracking)</t>
  </si>
  <si>
    <t>Standard III.C.3. Curriculum (Team Leads)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</si>
  <si>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</si>
  <si>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</si>
  <si>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</si>
  <si>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</si>
  <si>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</si>
  <si>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</si>
  <si>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</si>
  <si>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</si>
  <si>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</si>
  <si>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</si>
  <si>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</si>
  <si>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</si>
  <si>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Orientation/training and supervision of clinical and field internship preceptors</t>
  </si>
  <si>
    <t>III.B.1.a.7)</t>
  </si>
  <si>
    <t>Standard III.B.5.b. Faculty/Inst Staff Responsibilities</t>
  </si>
  <si>
    <t>Walt Stoy, PhD, EMT-P</t>
  </si>
  <si>
    <t>Lance Villers, PhD, LP</t>
  </si>
  <si>
    <t>Douglas K York, NRP, PS</t>
  </si>
  <si>
    <t>Brian Hendrickson, MS, EMT-P</t>
  </si>
  <si>
    <t>Donna G Tidwell, MS, RN, EMT-P</t>
  </si>
  <si>
    <t>Frank Mineo, PhD, EMT-P</t>
  </si>
  <si>
    <t>Joseph Mistovich, MEd, NRP</t>
  </si>
  <si>
    <t>Linda V Anderson, BSN, RN</t>
  </si>
  <si>
    <t>Patricia Tritt, RN, MA</t>
  </si>
  <si>
    <t>Tammy Samarripa, MPH, EMT-P</t>
  </si>
  <si>
    <t>William Raynovich, EdD, MPH, NRP</t>
  </si>
  <si>
    <t>Charles Sowerbrower, MEd, NRP, CCP-C</t>
  </si>
  <si>
    <t>David Cauthen, PsyD, EMT-P, IC</t>
  </si>
  <si>
    <t>Jackilyn E Williams, RN, MSN</t>
  </si>
  <si>
    <t>Jason Hemler, MS, EMT-P</t>
  </si>
  <si>
    <t>Nerina J Stepanovsky, PhD, MSN, RN, EMT-P</t>
  </si>
  <si>
    <t>Scott Corcoran, MS, CIC, AEMT-P</t>
  </si>
  <si>
    <t>Vincent Parker, MSEd, EMT-P</t>
  </si>
  <si>
    <t>Checking this box constitutes an electronic signature</t>
  </si>
  <si>
    <t xml:space="preserve">          Criteria for successful completion of each 
          program segment &amp; graduation</t>
  </si>
  <si>
    <t>David Page, MS, NRP</t>
  </si>
  <si>
    <t>Ronald Lawler, BUS, NRP</t>
  </si>
  <si>
    <t>Thomas Brazelton III, MD, MPH, FAAP</t>
  </si>
  <si>
    <t>Results reflected in the reviews &amp; timely revision of program</t>
  </si>
  <si>
    <t xml:space="preserve">          Technical standards</t>
  </si>
  <si>
    <t xml:space="preserve">         Does the program utilize the Associate MD position?</t>
  </si>
  <si>
    <t xml:space="preserve">         Does the program utilize the Assistant MD position?</t>
  </si>
  <si>
    <t xml:space="preserve">         Does the program utilize the Lead Instructor position?</t>
  </si>
  <si>
    <t>b.</t>
  </si>
  <si>
    <t>Appropriate sequence of classroom, laboratory, clinical, &amp; field internship experience, and capstone field internship activities</t>
  </si>
  <si>
    <t>Review &amp; approval the instruments and processes used to evaluate students in didactic, laboratory, clinical, and capstone field internship</t>
  </si>
  <si>
    <t>Team Member (if applicable):</t>
  </si>
  <si>
    <t>Possible Evidence May Include - OR -
Additional Evidence Reviewed</t>
  </si>
  <si>
    <t>Rationale for "Not Met" OR Comment if 
Consideration - OR - Clarification is Needed</t>
  </si>
  <si>
    <t>Teaching and administrative workload assignments</t>
  </si>
  <si>
    <t xml:space="preserve">    c. Curriculum (Set and Require Minimum Numbers)    </t>
  </si>
  <si>
    <t>Please Select</t>
  </si>
  <si>
    <t>I.A.1-Post-secondary</t>
  </si>
  <si>
    <t>I.A.2.-Foreign post-secondary</t>
  </si>
  <si>
    <t>I.A.3.-Hospital Clinical or Medical Center</t>
  </si>
  <si>
    <t xml:space="preserve">                 For empty rows, highlight them, right click, and choose hide.  Do not delete any rows.  </t>
  </si>
  <si>
    <t>I.A.4-Governmental</t>
  </si>
  <si>
    <t>I.A.5-Branch of US Armed Forces</t>
  </si>
  <si>
    <t>I.B.-Consortium-w/(I.A) College</t>
  </si>
  <si>
    <t>I.B.-Consortium-w/(I.A) Hospital</t>
  </si>
  <si>
    <t>I.B.-Consortium-w/(I.A) Government</t>
  </si>
  <si>
    <t>Inactive</t>
  </si>
  <si>
    <t>Eve Kwiatkowski, BS, NRP</t>
  </si>
  <si>
    <t>Joey Thompson, MEd, EMT-P</t>
  </si>
  <si>
    <t>Jonathan Willoughby, MEd, NRP</t>
  </si>
  <si>
    <t>Karen Barker, EdD, RN, EMT-P</t>
  </si>
  <si>
    <t>Maia Dorsett, MD, PhD</t>
  </si>
  <si>
    <t>Tracey Franklin, BA, NRP</t>
  </si>
  <si>
    <t>Standard III.B. Personnel</t>
  </si>
  <si>
    <t>Standard III.B.1.a.1. PD Responsibilities</t>
  </si>
  <si>
    <t>Standard III.B.1.a.2. PD Responsibilities</t>
  </si>
  <si>
    <t>Standard III.B.1.a.3. PD Responsibilities</t>
  </si>
  <si>
    <t>Standard III.B.1.a.4. PD Responsibilities</t>
  </si>
  <si>
    <t>Standard III.B. 1.a.5. PD Responsibilities</t>
  </si>
  <si>
    <t>Standard III.B.1.a.6. PD Responsibilities</t>
  </si>
  <si>
    <t>Standard III.B.1.a.7. PD Responsibilities</t>
  </si>
  <si>
    <t>Standard III.B.1.b.1. PD Qualifications</t>
  </si>
  <si>
    <t>Standard III.B.1.b.2. PD Qualifications</t>
  </si>
  <si>
    <t>Standard III.B.1.b.3. PD Qualifications</t>
  </si>
  <si>
    <t>Standard III.B.1.b.4. PD Qualifications</t>
  </si>
  <si>
    <t>Standard III.B.1.b.5. PD Qualifications</t>
  </si>
  <si>
    <t>Standard III.B.1.b.6.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</si>
  <si>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</si>
  <si>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</si>
  <si>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</si>
  <si>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</si>
  <si>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</si>
  <si>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</si>
  <si>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</si>
  <si>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III.B.2.a.8.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</si>
  <si>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</si>
  <si>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</si>
  <si>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</si>
  <si>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</si>
  <si>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</si>
  <si>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</si>
  <si>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</si>
  <si>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</si>
  <si>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III.B.3.b.4. Associate MD Qualifications</t>
  </si>
  <si>
    <t>Standard III.B.4.a.1. Assistant MD Responsibilities</t>
  </si>
  <si>
    <t>Standard III.B.4.b.1. Assistant MD Qualifications</t>
  </si>
  <si>
    <t>Standard III.B.4.b.2. Assistant MD Qualifications</t>
  </si>
  <si>
    <t>Standard III.B.4.b.3. Assistant MD Qualifications</t>
  </si>
  <si>
    <t>Standard III.B.4.b.4.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</si>
  <si>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</si>
  <si>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</si>
  <si>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</si>
  <si>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</si>
  <si>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</si>
  <si>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</si>
  <si>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</si>
  <si>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</si>
  <si>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</si>
  <si>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</si>
  <si>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</si>
  <si>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Rick Ellis, MSEDM, NRP</t>
  </si>
  <si>
    <t>Ritu Sahni, MD, MPH, FACEP, FAEM</t>
  </si>
  <si>
    <t>Bill Young, EdD, NRP</t>
  </si>
  <si>
    <t>Bradley E Dean, MA, NRP</t>
  </si>
  <si>
    <t>Chris Caulkins, EdD, MPH, MA, NRP</t>
  </si>
  <si>
    <t>Christopher DeMorse, DHSc, NRP</t>
  </si>
  <si>
    <t>Christopher Metsgar, MBA, MS, NRP, CCEMTP</t>
  </si>
  <si>
    <t>Daniel Benard, MBA, EMT-P, I/C</t>
  </si>
  <si>
    <t>David Becker, MA, EMT-P, EFO</t>
  </si>
  <si>
    <t>Dennis Allin, MD, FACEP, FAAEM</t>
  </si>
  <si>
    <t>Dewey Eric Anderson, MHA, EMT-P</t>
  </si>
  <si>
    <t>Eric Allmon, MSEd, NRP, NCEE</t>
  </si>
  <si>
    <t>Gregory Frailey, DO, FACOEP</t>
  </si>
  <si>
    <t>James Dinsch, MS, NRP, CCEMTP</t>
  </si>
  <si>
    <t>Jerry Findley, MA, LP</t>
  </si>
  <si>
    <t>John Brown, MD, MPA, FACEP, FAEMS</t>
  </si>
  <si>
    <t>John C Cook, EdD, MBA, NRP</t>
  </si>
  <si>
    <t>Kim McKenna, PhD, RN, EMT-P</t>
  </si>
  <si>
    <t>Kristina Long, MPA, NRP</t>
  </si>
  <si>
    <t>Mark Branon, MA, NRP</t>
  </si>
  <si>
    <t>Mark Simpson, MSN, NRP, RN, PHIC</t>
  </si>
  <si>
    <t>Michael Miller, EdD, MS, BSEMS, RN</t>
  </si>
  <si>
    <t>Paul Blusys, MD, FACEP, FAAFP</t>
  </si>
  <si>
    <t>Steven Moyers, EdD, NRP</t>
  </si>
  <si>
    <t>Taylor Ratcliff, MD, FACEP, EMT-P, LP</t>
  </si>
  <si>
    <t>Timothy Reitz, BS, NRP, NCEE</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</si>
  <si>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</si>
  <si>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</si>
  <si>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</si>
  <si>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</si>
  <si>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</si>
  <si>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</si>
  <si>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</si>
  <si>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</si>
  <si>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</si>
  <si>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</si>
  <si>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</si>
  <si>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</si>
  <si>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</si>
  <si>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</si>
  <si>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</si>
  <si>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</si>
  <si>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</si>
  <si>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</si>
  <si>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</si>
  <si>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</si>
  <si>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</si>
  <si>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</si>
  <si>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</si>
  <si>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</si>
  <si>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</si>
  <si>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</si>
  <si>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</si>
  <si>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</si>
  <si>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</si>
  <si>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</si>
  <si>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</si>
  <si>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</si>
  <si>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</si>
  <si>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</si>
  <si>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</si>
  <si>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</si>
  <si>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</si>
  <si>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</si>
  <si>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</si>
  <si>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</si>
  <si>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</si>
  <si>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</si>
  <si>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</si>
  <si>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</si>
  <si>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</si>
  <si>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</si>
  <si>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</si>
  <si>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</si>
  <si>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</si>
  <si>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</si>
  <si>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</si>
  <si>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</si>
  <si>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</si>
  <si>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</si>
  <si>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</si>
  <si>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</si>
  <si>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</si>
  <si>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</si>
  <si>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</si>
  <si>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</si>
  <si>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</si>
  <si>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</si>
  <si>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</si>
  <si>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</si>
  <si>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</si>
  <si>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</si>
  <si>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</si>
  <si>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</si>
  <si>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</si>
  <si>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</si>
  <si>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</si>
  <si>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</si>
  <si>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</si>
  <si>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</si>
  <si>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</si>
  <si>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</si>
  <si>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</si>
  <si>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</si>
  <si>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</si>
  <si>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</si>
  <si>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</si>
  <si>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</si>
  <si>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</si>
  <si>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</si>
  <si>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</si>
  <si>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</si>
  <si>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</si>
  <si>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</si>
  <si>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</si>
  <si>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</si>
  <si>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</si>
  <si>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</si>
  <si>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</si>
  <si>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</si>
  <si>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</si>
  <si>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</si>
  <si>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</si>
  <si>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</si>
  <si>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</si>
  <si>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</si>
  <si>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</si>
  <si>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</si>
  <si>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</si>
  <si>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</si>
  <si>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</si>
  <si>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</si>
  <si>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Regular communication with Associate Medical Director(s), if applicable</t>
  </si>
  <si>
    <t xml:space="preserve">Verified by CoAEMSP     </t>
  </si>
  <si>
    <t>Completed Program Course Requirements Table</t>
  </si>
  <si>
    <t>Capstone field internship provides opportunity to serve as team leader in a variety of ALS situations</t>
  </si>
  <si>
    <t>Out-of-state EMS office notification(s)</t>
  </si>
  <si>
    <t>Students have access to sufficient numbers of patients, proportionally distributed by age-range,  chief complaint and interventions in the delivery of emergency care appropriate to the level of the EMS Profession(s) for which training is being offered</t>
  </si>
  <si>
    <t>Sufficient training or experience in delivery of out of hospital emergency care including proper care &amp; transport, medical direction, and quality improvement in out of hospital care</t>
  </si>
  <si>
    <t>Sets and requires minimum numbers of patient/skill contacts for each of the required patients and conditions listed and at least annually evaluates and documents that the established program minimums are sufficient to achieve entry-level competency</t>
  </si>
  <si>
    <t>Health &amp; safety of patients, students, Faculty, &amp; other associated participants is sufficiently safeguarded</t>
  </si>
  <si>
    <t>Instructional reference materials</t>
  </si>
  <si>
    <t>Resubmit</t>
  </si>
  <si>
    <t>Standard IV.B.2. Outcomes Reporting</t>
  </si>
  <si>
    <t>Satellite Locations</t>
  </si>
  <si>
    <t>Alex Stadthagen, MS, NRP, LP</t>
  </si>
  <si>
    <t>Braiden Green, MPA, CCP, NCEE</t>
  </si>
  <si>
    <t>Clary Mole MSEM, NRP</t>
  </si>
  <si>
    <t>Corey Bryan Grayson EdD, NRP</t>
  </si>
  <si>
    <t>Daniel Media MA, RN, EMTP/IC, PEM</t>
  </si>
  <si>
    <t>Elaine Karr Remington, MS, EMTP</t>
  </si>
  <si>
    <t>Jesse Davis Med, NRP</t>
  </si>
  <si>
    <t>Karen Pickard MS, RN, LP</t>
  </si>
  <si>
    <t>Kimberly Miller, MEd, LP</t>
  </si>
  <si>
    <t>Lauren Maloney MD, NRP, FP-C, NCEE</t>
  </si>
  <si>
    <t>Louis Mallory, MBA, PMD</t>
  </si>
  <si>
    <t>Kelly Weller, EdD, RN, LP</t>
  </si>
  <si>
    <t>Manuel Ramirez, BAT, LP</t>
  </si>
  <si>
    <t>Melissa Stuive MEd, LP</t>
  </si>
  <si>
    <t>Nicole Cecchini, BS, NRP</t>
  </si>
  <si>
    <t>Phillip Merck, MBA, NRP</t>
  </si>
  <si>
    <t>Robert Fontaine, MA</t>
  </si>
  <si>
    <t>Ryan Batenhorst, MEd, NRP, EMSI</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</si>
  <si>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</si>
  <si>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</si>
  <si>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</si>
  <si>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</si>
  <si>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</si>
  <si>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</si>
  <si>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</si>
  <si>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</si>
  <si>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</si>
  <si>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</si>
  <si>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</si>
  <si>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Verified by conversation</t>
  </si>
  <si>
    <t>Conversation regarding permanent storage</t>
  </si>
  <si>
    <t>NECHE</t>
  </si>
  <si>
    <t xml:space="preserve">Verified by conversation         </t>
  </si>
  <si>
    <t xml:space="preserve">Verified by conversation          </t>
  </si>
  <si>
    <t xml:space="preserve">Verified by conversation    </t>
  </si>
  <si>
    <t xml:space="preserve">Verified by conversation      </t>
  </si>
  <si>
    <t xml:space="preserve">Verified by conversation   </t>
  </si>
  <si>
    <t>Based on evidence presented during the SV, 
select the sponsor type in the cell below:</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</si>
  <si>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</si>
  <si>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</si>
  <si>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</si>
  <si>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</si>
  <si>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</si>
  <si>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</si>
  <si>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</si>
  <si>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</si>
  <si>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</si>
  <si>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</si>
  <si>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</si>
  <si>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</si>
  <si>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</si>
  <si>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</si>
  <si>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r>
      <t xml:space="preserve">This is an </t>
    </r>
    <r>
      <rPr>
        <b/>
        <i/>
        <sz val="11"/>
        <rFont val="Arial"/>
        <family val="2"/>
      </rPr>
      <t>UNOFFICIAL</t>
    </r>
    <r>
      <rPr>
        <i/>
        <sz val="11"/>
        <rFont val="Arial"/>
        <family val="2"/>
      </rPr>
      <t xml:space="preserve"> copy of the report, nothing is left with the program. The program will be receive the </t>
    </r>
    <r>
      <rPr>
        <b/>
        <i/>
        <sz val="11"/>
        <rFont val="Arial"/>
        <family val="2"/>
      </rPr>
      <t>OFFICIAL</t>
    </r>
    <r>
      <rPr>
        <i/>
        <sz val="11"/>
        <rFont val="Arial"/>
        <family val="2"/>
      </rPr>
      <t xml:space="preserve"> copy of the Site Visit Report and Findings Letter.  The Findings Letter will be the official document listing the strengths, citations, and recommendations that the program must respond to for factual accuary.</t>
    </r>
  </si>
  <si>
    <t>Review if there are additional goals beyond the II.C minimum expectation verbatim statement</t>
  </si>
  <si>
    <t>Discussion with Advisory Committee and employers</t>
  </si>
  <si>
    <t>List of current Advisory Committee members identifying at least one representative from each required group
Verify the Public Member qualifications/bio</t>
  </si>
  <si>
    <t>Discussion with Program Director, Medical Director, and faculty</t>
  </si>
  <si>
    <t>Discussion with Advisory Committee and employers
Review employer survey results</t>
  </si>
  <si>
    <t>Evidence that Advisory Committee reviews program goals and required minimum patient contacts</t>
  </si>
  <si>
    <t>Reviewed published program goal(s) in student handbook, webpage, or other program materials (must be verbatim).</t>
  </si>
  <si>
    <t>Administrative and support Staff</t>
  </si>
  <si>
    <t>Adequate support for the program</t>
  </si>
  <si>
    <t>Based on the current National EMS Education Standards</t>
  </si>
  <si>
    <t>Local enhancements as appropriate</t>
  </si>
  <si>
    <t>Discussion of operating &amp; capital budget</t>
  </si>
  <si>
    <t>Faculty workspace plus an area for confidential interactions</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</si>
  <si>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</si>
  <si>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</si>
  <si>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</si>
  <si>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</si>
  <si>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</si>
  <si>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</si>
  <si>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</si>
  <si>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Opportunity for professional development for staff</t>
  </si>
  <si>
    <t>Sponsor support for participation in professional development</t>
  </si>
  <si>
    <t>Clinical, field experience, and capstone field internship sites demonstrate adequate volume</t>
  </si>
  <si>
    <t>Discussion with Medical Director</t>
  </si>
  <si>
    <t>Discussion with clinical and field internship preceptors</t>
  </si>
  <si>
    <t>Discussion with students and graduates, if applicable</t>
  </si>
  <si>
    <t>Discussion with Program Director, Medical Director, faculty, students and  graduates
Review of student documentation</t>
  </si>
  <si>
    <t>Program Director 
(on file with CoAEMSP)</t>
  </si>
  <si>
    <t>Medical Director
(on file with CoAEMSP)</t>
  </si>
  <si>
    <t>Lead Instructor(s) 
Satellite Lead Instructor(s)*
*(on file with CoaEMSP)</t>
  </si>
  <si>
    <t>Assistant Medical Director(s) 
(Utilized only with out-of-state sites)</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</si>
  <si>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</si>
  <si>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</si>
  <si>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</si>
  <si>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 xml:space="preserve">Reviewed/discussed long range plans and changes implemented based on the evaluation of the program </t>
  </si>
  <si>
    <t xml:space="preserve">Verified by documentation of review of program educational materials </t>
  </si>
  <si>
    <t>Verified by signature on the program Student Minimum Competency (SMC) requirements</t>
  </si>
  <si>
    <t>Communicates with Program Director on a regular basis which may include:
  • Communication log
  • Email
  • Meeting notes</t>
  </si>
  <si>
    <t>Supervision of Associate Medical Director(s), if applicable</t>
  </si>
  <si>
    <t>Review of schedules for assignments and teaching load</t>
  </si>
  <si>
    <t>Verified by conversation with personnel</t>
  </si>
  <si>
    <t>Verified by conversation of professional and educational credentials</t>
  </si>
  <si>
    <t>Evidence that the capstone field 
internship occurs following completion of core didactic, laboratory, and clinical experiences</t>
  </si>
  <si>
    <t>Documentation of compliance with the latest National EMS Education Standards</t>
  </si>
  <si>
    <t>Approval by Medical Director</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</si>
  <si>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</si>
  <si>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</si>
  <si>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</si>
  <si>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</si>
  <si>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Resource Assessment Matrix (RAM) completed annually and reviewed with the Advisory Committee annually</t>
  </si>
  <si>
    <t>Evidence of action taken</t>
  </si>
  <si>
    <t>Advisory Committee meeting minutes or other evidence</t>
  </si>
  <si>
    <t>Reviewed a sample of exams for content and validity</t>
  </si>
  <si>
    <t>Evidence of the summative evaluation at the end of the course including cognitive, psychomotor, and affective evaluations</t>
  </si>
  <si>
    <t xml:space="preserve">Reviewed process for grading and remediation           </t>
  </si>
  <si>
    <t>Reviewed the tracking systems to verify the system's capability to allow  determination that students meet the requirements</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</si>
  <si>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</si>
  <si>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</si>
  <si>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</si>
  <si>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</si>
  <si>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</si>
  <si>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</si>
  <si>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 xml:space="preserve">Evidence of a plan to address injury and post exposure       </t>
  </si>
  <si>
    <t>Reviewed a sample of student records
(e.g., enrolled, graduated, attrition) 
for  content, organization, 
completeness</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</si>
  <si>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</si>
  <si>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</si>
  <si>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</si>
  <si>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</si>
  <si>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Have there been any satellite locations approved 
since the SSR was submitted or are there 
any satellite locations not CoAEMSP approved?</t>
  </si>
  <si>
    <t>Number of CoAEMSP Approved Same State Locations 
(according to the Executive Analysis [EA])</t>
  </si>
  <si>
    <t>Number of CoAEMSP Approved Out of State Locations
(according to the Executive Analysis [EA])</t>
  </si>
  <si>
    <t xml:space="preserve">Qualifications verified by review of resumes: </t>
  </si>
  <si>
    <t xml:space="preserve">        Standard I. 
      Sponsorship</t>
  </si>
  <si>
    <t xml:space="preserve"> Standard V.       Fair Practices</t>
  </si>
  <si>
    <t>Reviewed course syllabi which include the following elements:
  • course description
  • description of prerequisites or preparatory work
  • course objectives
  • methods of evaluation
  • topic outline (as applicable)</t>
  </si>
  <si>
    <t>Separate syllabus which must clearly define the expectations and responsibilities for each course addressing didactic, laboratory, clinical, and field experience</t>
  </si>
  <si>
    <t>Standard IV.A.1. Stud Eval - Frequency &amp; Purpose 
[Satellite]</t>
  </si>
  <si>
    <t>Standard V.D. Student Records [Satellite]</t>
  </si>
  <si>
    <t>Standard I.B.2 Consortium Sponsor</t>
  </si>
  <si>
    <t>Standard I.B.1 Consortium Sponsor</t>
  </si>
  <si>
    <r>
      <rPr>
        <b/>
        <sz val="14"/>
        <color theme="1"/>
        <rFont val="Arial"/>
        <family val="2"/>
      </rPr>
      <t xml:space="preserve">    d. Resource Assessment</t>
    </r>
    <r>
      <rPr>
        <b/>
        <sz val="11"/>
        <color theme="1"/>
        <rFont val="Arial"/>
        <family val="2"/>
      </rPr>
      <t xml:space="preserve">   </t>
    </r>
  </si>
  <si>
    <r>
      <t xml:space="preserve">Strengths, Potential </t>
    </r>
    <r>
      <rPr>
        <b/>
        <i/>
        <sz val="14"/>
        <color theme="0"/>
        <rFont val="Arial"/>
        <family val="2"/>
      </rPr>
      <t>Standards</t>
    </r>
    <r>
      <rPr>
        <b/>
        <sz val="14"/>
        <color theme="0"/>
        <rFont val="Arial"/>
        <family val="2"/>
      </rPr>
      <t xml:space="preserve"> Violation &amp; Recommendations</t>
    </r>
  </si>
  <si>
    <t>Standard III.A.1. Program Resources 
[Satellite]</t>
  </si>
  <si>
    <t>Standard III.A.2. Hosp/Clinic &amp; Field Intern Affils
[Satellite]</t>
  </si>
  <si>
    <t>Standard III.B.1.a.1-6. PD Responsibilities 
[Satellite]</t>
  </si>
  <si>
    <t>Standard III.B.5.a. Faculty/Inst Staff Responsibilities
[Satellite]</t>
  </si>
  <si>
    <t>Standard III.C.1. Curriculum (Sequence) 
[Satellite]</t>
  </si>
  <si>
    <t>Standard III.C.2. Curriculum (Tracking) 
[Satellite]</t>
  </si>
  <si>
    <t>\</t>
  </si>
  <si>
    <t>Standard III.D. Resource Assessment 
[Satellite]</t>
  </si>
  <si>
    <t>Standard V.A.1-3. Publications &amp; Disclosure 
[Satellite]</t>
  </si>
  <si>
    <t xml:space="preserve">          Policies &amp; processes for withdrawal &amp; 
          refunds</t>
  </si>
  <si>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</si>
  <si>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</si>
  <si>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Following goal(s) defining minimum expectations:
"</t>
    </r>
    <r>
      <rPr>
        <sz val="11"/>
        <color rgb="FF000000"/>
        <rFont val="Arial"/>
        <family val="2"/>
        <scheme val="minor"/>
      </rPr>
      <t>To prepare competent entry-level Paramedics in the cognitive (knowledge), psychomotor (skills), and affective (behavior) learning domains," with or without exit points at the Advanced Emergency Medical Technician and/or Emergency Medical Technician and/or Responder levels.</t>
    </r>
  </si>
  <si>
    <t xml:space="preserve">                               Hover to see comment ==&gt;
             Site Visitors: Is the program tracking patient encounters? </t>
  </si>
  <si>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</si>
  <si>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applicants and students:</t>
    </r>
    <r>
      <rPr>
        <sz val="11"/>
        <color rgb="FF000000"/>
        <rFont val="Arial"/>
        <family val="2"/>
      </rPr>
      <t xml:space="preserve">
          Accreditation status (institutional &amp; 
          programmatic)</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</si>
  <si>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</si>
  <si>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</si>
  <si>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r>
      <t xml:space="preserve">2015 CAAHEP </t>
    </r>
    <r>
      <rPr>
        <b/>
        <i/>
        <sz val="20"/>
        <color theme="8"/>
        <rFont val="Arial"/>
        <family val="2"/>
      </rPr>
      <t>Standards &amp; Guidelines</t>
    </r>
  </si>
  <si>
    <r>
      <t xml:space="preserve">2015 CAAHEP </t>
    </r>
    <r>
      <rPr>
        <b/>
        <i/>
        <sz val="24"/>
        <color theme="8"/>
        <rFont val="Arial"/>
        <family val="2"/>
      </rPr>
      <t>Standards &amp; Guidelines</t>
    </r>
  </si>
  <si>
    <t>Please Note:  When the site visitors' names do not appear below, the 'Cover Page' worksheet has not been completed.
Please complete the 'Cover Page'.</t>
  </si>
  <si>
    <t>Site Visitors:
The CoAEMSP Site Visit Team does not leave a copy of the SV Report with the program and under no circumtances is the report to be emailed to the program.</t>
  </si>
  <si>
    <r>
      <t xml:space="preserve">List all strenghts and potential </t>
    </r>
    <r>
      <rPr>
        <i/>
        <sz val="11"/>
        <color rgb="FF000000"/>
        <rFont val="Arial"/>
        <family val="2"/>
      </rPr>
      <t>Standards</t>
    </r>
    <r>
      <rPr>
        <sz val="11"/>
        <color rgb="FF000000"/>
        <rFont val="Arial"/>
        <family val="2"/>
      </rPr>
      <t xml:space="preserve"> violations.  Potential </t>
    </r>
    <r>
      <rPr>
        <i/>
        <sz val="11"/>
        <color rgb="FF000000"/>
        <rFont val="Arial"/>
        <family val="2"/>
      </rPr>
      <t>Standards</t>
    </r>
    <r>
      <rPr>
        <sz val="11"/>
        <color rgb="FF000000"/>
        <rFont val="Arial"/>
        <family val="2"/>
      </rPr>
      <t xml:space="preserve"> violations include any areas listed as "Not Met".  All potential </t>
    </r>
    <r>
      <rPr>
        <i/>
        <sz val="11"/>
        <color rgb="FF000000"/>
        <rFont val="Arial"/>
        <family val="2"/>
      </rPr>
      <t>Standards</t>
    </r>
    <r>
      <rPr>
        <sz val="11"/>
        <color rgb="FF000000"/>
        <rFont val="Arial"/>
        <family val="2"/>
      </rPr>
      <t xml:space="preserve"> violations must be identified by the appropriate </t>
    </r>
    <r>
      <rPr>
        <i/>
        <sz val="11"/>
        <color rgb="FF000000"/>
        <rFont val="Arial"/>
        <family val="2"/>
      </rPr>
      <t>Standard</t>
    </r>
    <r>
      <rPr>
        <sz val="11"/>
        <color rgb="FF000000"/>
        <rFont val="Arial"/>
        <family val="2"/>
      </rPr>
      <t xml:space="preserve">.  Include all potential </t>
    </r>
    <r>
      <rPr>
        <i/>
        <sz val="11"/>
        <color rgb="FF000000"/>
        <rFont val="Arial"/>
        <family val="2"/>
      </rPr>
      <t>Standards</t>
    </r>
    <r>
      <rPr>
        <sz val="11"/>
        <color rgb="FF000000"/>
        <rFont val="Arial"/>
        <family val="2"/>
      </rPr>
      <t xml:space="preserve"> violations identified in the body of the report.  The Summary of Findings tab is the only documentation that will be left with the program at the Exit Summation. </t>
    </r>
  </si>
  <si>
    <t>List the STRENGTHS of the Program</t>
  </si>
  <si>
    <r>
      <rPr>
        <b/>
        <sz val="12"/>
        <color theme="0"/>
        <rFont val="Arial"/>
        <family val="2"/>
      </rPr>
      <t xml:space="preserve">RECOMMENDATIONS that may not reflect Standards violations, but the program is encouraged to consider
</t>
    </r>
    <r>
      <rPr>
        <sz val="11"/>
        <color theme="0"/>
        <rFont val="Arial"/>
        <family val="2"/>
      </rPr>
      <t xml:space="preserve">Row heights should auto adjust; however if they do not, the row height can be manually adjusted by 'pulling' the row down.   For empty rows, highlight them, right click, and choose hide.  Do not delete any rows because they cannot be reinserted. </t>
    </r>
  </si>
  <si>
    <r>
      <rPr>
        <b/>
        <i/>
        <sz val="12"/>
        <color rgb="FF000000"/>
        <rFont val="Arial"/>
        <family val="2"/>
      </rPr>
      <t>Standard</t>
    </r>
    <r>
      <rPr>
        <b/>
        <sz val="12"/>
        <color rgb="FF000000"/>
        <rFont val="Arial"/>
        <family val="2"/>
      </rPr>
      <t xml:space="preserve"> Reference</t>
    </r>
  </si>
  <si>
    <t>Type of Site Visit:</t>
  </si>
  <si>
    <t>Are students currently enrolled:</t>
  </si>
  <si>
    <t xml:space="preserve">        Zoom Tech Host:</t>
  </si>
  <si>
    <t>SV Observer:</t>
  </si>
  <si>
    <t>Type of SV Observer:</t>
  </si>
  <si>
    <t>Site Visit Dates:</t>
  </si>
  <si>
    <t>Jennifer
Anderson Warwick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</si>
</sst>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3">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b/>
      <sz val="10"/>
      <color theme="1"/>
      <name val="Arial"/>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sz val="10"/>
      <color theme="0"/>
      <name val="Arial"/>
      <family val="2"/>
    </font>
    <font>
      <b/>
      <i/>
      <sz val="9"/>
      <color indexed="81"/>
      <name val="Tahoma"/>
      <family val="2"/>
    </font>
    <font>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i/>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sz val="9"/>
      <color theme="0"/>
      <name val="Arial"/>
      <family val="2"/>
    </font>
    <font>
      <b/>
      <i/>
      <sz val="9"/>
      <color rgb="FF000000"/>
      <name val="Tahoma"/>
      <family val="2"/>
    </font>
    <font>
      <b/>
      <sz val="12"/>
      <color rgb="FF000000"/>
      <name val="Arial"/>
      <family val="2"/>
    </font>
    <font>
      <i/>
      <sz val="9"/>
      <color rgb="FF000000"/>
      <name val="Tahoma"/>
      <family val="2"/>
    </font>
    <font>
      <sz val="12"/>
      <color rgb="FF000000"/>
      <name val="Arial"/>
      <family val="2"/>
    </font>
    <font>
      <sz val="12"/>
      <color rgb="FF000000"/>
      <name val="Arial (Body)"/>
    </font>
    <font>
      <b/>
      <sz val="12"/>
      <color rgb="FF000000"/>
      <name val="Arial (Body)"/>
    </font>
    <font>
      <b/>
      <sz val="20"/>
      <color theme="8"/>
      <name val="Arial"/>
      <family val="2"/>
    </font>
    <font>
      <b/>
      <i/>
      <sz val="20"/>
      <color theme="8"/>
      <name val="Arial"/>
      <family val="2"/>
    </font>
    <font>
      <b/>
      <sz val="24"/>
      <color theme="8"/>
      <name val="Arial"/>
      <family val="2"/>
    </font>
    <font>
      <b/>
      <i/>
      <sz val="24"/>
      <color theme="8"/>
      <name val="Arial"/>
      <family val="2"/>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i/>
      <sz val="11"/>
      <color rgb="FF000000"/>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s>
  <fills count="29">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EAF3FA"/>
        <bgColor indexed="64"/>
      </patternFill>
    </fill>
    <fill>
      <patternFill patternType="solid">
        <fgColor theme="7" tint="0.59999389629810485"/>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783">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5"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4" fillId="0" borderId="0" xfId="0" applyFont="1"/>
    <xf numFmtId="0" fontId="27" fillId="0" borderId="0" xfId="0" applyFont="1" applyAlignment="1">
      <alignment horizontal="center"/>
    </xf>
    <xf numFmtId="0" fontId="0" fillId="0" borderId="0" xfId="0" applyAlignment="1">
      <alignment vertical="top"/>
    </xf>
    <xf numFmtId="0" fontId="0" fillId="12" borderId="1" xfId="0" applyFill="1" applyBorder="1" applyAlignment="1">
      <alignment horizontal="center"/>
    </xf>
    <xf numFmtId="0" fontId="26" fillId="0" borderId="0" xfId="0" applyFont="1" applyAlignment="1">
      <alignment horizontal="center"/>
    </xf>
    <xf numFmtId="14" fontId="0" fillId="10" borderId="1" xfId="0" applyNumberFormat="1" applyFill="1" applyBorder="1" applyProtection="1">
      <protection locked="0"/>
    </xf>
    <xf numFmtId="0" fontId="29" fillId="0" borderId="0" xfId="0" applyFont="1" applyAlignment="1">
      <alignment horizontal="center"/>
    </xf>
    <xf numFmtId="0" fontId="0" fillId="10" borderId="1" xfId="0" applyFill="1" applyBorder="1" applyProtection="1">
      <protection locked="0"/>
    </xf>
    <xf numFmtId="0" fontId="26"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2" fillId="0" borderId="0" xfId="0" applyFont="1"/>
    <xf numFmtId="0" fontId="0" fillId="0" borderId="7" xfId="0" applyBorder="1"/>
    <xf numFmtId="0" fontId="27" fillId="0" borderId="0" xfId="0" applyFont="1" applyAlignment="1">
      <alignment horizontal="right"/>
    </xf>
    <xf numFmtId="0" fontId="22" fillId="0" borderId="0" xfId="0" applyFont="1"/>
    <xf numFmtId="14" fontId="30" fillId="10" borderId="1" xfId="0" applyNumberFormat="1" applyFont="1" applyFill="1" applyBorder="1" applyProtection="1">
      <protection locked="0"/>
    </xf>
    <xf numFmtId="14" fontId="0" fillId="10" borderId="1" xfId="0" applyNumberFormat="1" applyFill="1" applyBorder="1" applyAlignment="1" applyProtection="1">
      <alignment wrapText="1"/>
      <protection locked="0"/>
    </xf>
    <xf numFmtId="0" fontId="33" fillId="0" borderId="0" xfId="0" applyFont="1"/>
    <xf numFmtId="0" fontId="34" fillId="0" borderId="0" xfId="0" applyFont="1"/>
    <xf numFmtId="0" fontId="35" fillId="0" borderId="0" xfId="0" applyFont="1"/>
    <xf numFmtId="0" fontId="0" fillId="0" borderId="4" xfId="0" applyBorder="1" applyAlignment="1">
      <alignment horizontal="left" vertical="top"/>
    </xf>
    <xf numFmtId="0" fontId="31"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9" fillId="3" borderId="14" xfId="0" applyFont="1" applyFill="1" applyBorder="1" applyAlignment="1">
      <alignment vertical="center"/>
    </xf>
    <xf numFmtId="0" fontId="19" fillId="3" borderId="12" xfId="0" applyFont="1" applyFill="1" applyBorder="1" applyAlignment="1">
      <alignment vertical="center"/>
    </xf>
    <xf numFmtId="0" fontId="19" fillId="3" borderId="16" xfId="0" applyFont="1" applyFill="1" applyBorder="1" applyAlignment="1">
      <alignment vertical="center"/>
    </xf>
    <xf numFmtId="0" fontId="21" fillId="0" borderId="0" xfId="0" applyFont="1"/>
    <xf numFmtId="0" fontId="2" fillId="0" borderId="14" xfId="0" applyFont="1" applyBorder="1" applyAlignment="1">
      <alignment horizontal="center" vertical="center"/>
    </xf>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4" fillId="0" borderId="0" xfId="0" applyFont="1" applyProtection="1">
      <protection locked="0"/>
    </xf>
    <xf numFmtId="0" fontId="40" fillId="0" borderId="0" xfId="0" applyFont="1"/>
    <xf numFmtId="0" fontId="26" fillId="0" borderId="0" xfId="0" applyFont="1" applyAlignment="1">
      <alignment horizontal="left" vertical="center"/>
    </xf>
    <xf numFmtId="0" fontId="26" fillId="0" borderId="0" xfId="0" applyFont="1" applyAlignment="1">
      <alignment vertical="center"/>
    </xf>
    <xf numFmtId="0" fontId="26" fillId="0" borderId="0" xfId="0" applyFont="1" applyProtection="1">
      <protection locked="0"/>
    </xf>
    <xf numFmtId="0" fontId="0" fillId="0" borderId="15" xfId="0" applyBorder="1" applyAlignment="1">
      <alignment horizontal="right" vertical="center"/>
    </xf>
    <xf numFmtId="0" fontId="26" fillId="0" borderId="0" xfId="0" applyFont="1" applyAlignment="1">
      <alignment horizontal="center" vertical="center"/>
    </xf>
    <xf numFmtId="0" fontId="21"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41" fillId="0" borderId="0" xfId="0" applyFont="1" applyAlignment="1">
      <alignment horizontal="center" vertical="center"/>
    </xf>
    <xf numFmtId="0" fontId="41" fillId="0" borderId="0" xfId="0" applyFont="1" applyAlignment="1" applyProtection="1">
      <alignment horizontal="center" vertical="center"/>
      <protection locked="0"/>
    </xf>
    <xf numFmtId="0" fontId="6" fillId="0" borderId="0" xfId="0" applyFont="1" applyAlignment="1">
      <alignment vertical="center" wrapText="1"/>
    </xf>
    <xf numFmtId="1" fontId="22" fillId="0" borderId="0" xfId="0" applyNumberFormat="1" applyFont="1"/>
    <xf numFmtId="0" fontId="26" fillId="6" borderId="0" xfId="0" applyFont="1" applyFill="1"/>
    <xf numFmtId="1" fontId="22" fillId="0" borderId="0" xfId="0" applyNumberFormat="1" applyFont="1" applyProtection="1">
      <protection locked="0"/>
    </xf>
    <xf numFmtId="0" fontId="41" fillId="0" borderId="0" xfId="0" applyFont="1"/>
    <xf numFmtId="0" fontId="27"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6" fillId="0" borderId="0" xfId="0" applyFont="1" applyAlignment="1">
      <alignment wrapText="1"/>
    </xf>
    <xf numFmtId="0" fontId="46" fillId="0" borderId="0" xfId="0" applyFont="1" applyAlignment="1" applyProtection="1">
      <alignment horizontal="center"/>
      <protection locked="0"/>
    </xf>
    <xf numFmtId="0" fontId="2" fillId="6" borderId="2" xfId="0" applyFont="1" applyFill="1" applyBorder="1" applyAlignment="1">
      <alignment horizontal="left" vertical="center"/>
    </xf>
    <xf numFmtId="0" fontId="32" fillId="0" borderId="0" xfId="0" applyFont="1" applyAlignment="1">
      <alignment horizontal="right"/>
    </xf>
    <xf numFmtId="0" fontId="27" fillId="6" borderId="0" xfId="0" applyFont="1" applyFill="1" applyAlignment="1">
      <alignment vertical="center" wrapText="1"/>
    </xf>
    <xf numFmtId="0" fontId="43"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3" fillId="0" borderId="2" xfId="0" applyFont="1" applyBorder="1" applyAlignment="1">
      <alignment horizontal="left" vertical="center"/>
    </xf>
    <xf numFmtId="0" fontId="24" fillId="6" borderId="2" xfId="0" applyFont="1" applyFill="1" applyBorder="1" applyAlignment="1">
      <alignment vertical="center"/>
    </xf>
    <xf numFmtId="0" fontId="23" fillId="6" borderId="2" xfId="0" applyFont="1" applyFill="1" applyBorder="1" applyAlignment="1">
      <alignment vertical="center"/>
    </xf>
    <xf numFmtId="0" fontId="23"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5" fillId="15" borderId="1" xfId="0" applyFont="1" applyFill="1" applyBorder="1" applyAlignment="1" applyProtection="1">
      <alignment horizontal="center" vertical="center" wrapText="1"/>
      <protection locked="0"/>
    </xf>
    <xf numFmtId="0" fontId="46" fillId="15" borderId="1" xfId="0" applyFont="1" applyFill="1" applyBorder="1" applyAlignment="1" applyProtection="1">
      <alignment horizontal="center" vertical="center" wrapText="1"/>
      <protection locked="0"/>
    </xf>
    <xf numFmtId="0" fontId="44" fillId="2" borderId="1" xfId="0" applyFont="1" applyFill="1" applyBorder="1" applyAlignment="1" applyProtection="1">
      <alignment horizontal="center" vertical="center" wrapText="1"/>
      <protection locked="0"/>
    </xf>
    <xf numFmtId="0" fontId="26" fillId="6" borderId="0" xfId="0" applyFont="1" applyFill="1" applyAlignment="1">
      <alignment horizontal="center" vertical="center"/>
    </xf>
    <xf numFmtId="0" fontId="50" fillId="0" borderId="0" xfId="0" applyFont="1" applyAlignment="1">
      <alignment wrapText="1"/>
    </xf>
    <xf numFmtId="0" fontId="51" fillId="0" borderId="0" xfId="0" applyFont="1" applyAlignment="1">
      <alignment wrapText="1"/>
    </xf>
    <xf numFmtId="0" fontId="51" fillId="0" borderId="0" xfId="0" applyFont="1" applyAlignment="1" applyProtection="1">
      <alignment horizontal="center" vertical="center"/>
      <protection locked="0"/>
    </xf>
    <xf numFmtId="0" fontId="51" fillId="0" borderId="0" xfId="0" applyFont="1"/>
    <xf numFmtId="0" fontId="26" fillId="0" borderId="0" xfId="0" applyFont="1" applyAlignment="1" applyProtection="1">
      <alignment wrapText="1"/>
      <protection locked="0"/>
    </xf>
    <xf numFmtId="0" fontId="28"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51" fillId="0" borderId="0" xfId="0" applyFont="1" applyProtection="1">
      <protection locked="0"/>
    </xf>
    <xf numFmtId="1" fontId="4" fillId="0" borderId="0" xfId="0" applyNumberFormat="1" applyFont="1" applyProtection="1">
      <protection locked="0"/>
    </xf>
    <xf numFmtId="0" fontId="26" fillId="0" borderId="0" xfId="0" applyFont="1" applyAlignment="1" applyProtection="1">
      <alignment horizontal="center"/>
      <protection locked="0"/>
    </xf>
    <xf numFmtId="0" fontId="51" fillId="6" borderId="0" xfId="0" applyFont="1" applyFill="1" applyAlignment="1">
      <alignment vertical="center"/>
    </xf>
    <xf numFmtId="0" fontId="51" fillId="6" borderId="0" xfId="0" applyFont="1" applyFill="1" applyAlignment="1">
      <alignment vertical="center" wrapText="1"/>
    </xf>
    <xf numFmtId="1" fontId="4" fillId="0" borderId="0" xfId="0" applyNumberFormat="1" applyFont="1"/>
    <xf numFmtId="0" fontId="51" fillId="0" borderId="0" xfId="0" applyFont="1" applyAlignment="1">
      <alignment vertical="center"/>
    </xf>
    <xf numFmtId="0" fontId="51" fillId="0" borderId="0" xfId="0" applyFont="1" applyAlignment="1">
      <alignment vertical="center" wrapText="1"/>
    </xf>
    <xf numFmtId="0" fontId="51" fillId="0" borderId="0" xfId="0" applyFont="1" applyAlignment="1">
      <alignment horizontal="center" vertical="center" wrapText="1"/>
    </xf>
    <xf numFmtId="0" fontId="51" fillId="0" borderId="0" xfId="0" applyFont="1" applyAlignment="1">
      <alignment horizontal="center" vertical="center"/>
    </xf>
    <xf numFmtId="0" fontId="51" fillId="0" borderId="0" xfId="0" applyFont="1" applyAlignment="1" applyProtection="1">
      <alignment wrapText="1"/>
      <protection locked="0"/>
    </xf>
    <xf numFmtId="1" fontId="51" fillId="0" borderId="0" xfId="0" applyNumberFormat="1" applyFont="1" applyAlignment="1">
      <alignment wrapText="1"/>
    </xf>
    <xf numFmtId="0" fontId="51" fillId="0" borderId="0" xfId="0" applyFont="1" applyAlignment="1" applyProtection="1">
      <alignment horizontal="center" wrapText="1"/>
      <protection locked="0"/>
    </xf>
    <xf numFmtId="0" fontId="51" fillId="0" borderId="0" xfId="0" applyFont="1" applyAlignment="1" applyProtection="1">
      <alignment horizontal="center"/>
      <protection locked="0"/>
    </xf>
    <xf numFmtId="0" fontId="51" fillId="0" borderId="0" xfId="0" applyFont="1" applyAlignment="1">
      <alignment horizontal="center"/>
    </xf>
    <xf numFmtId="0" fontId="22" fillId="0" borderId="0" xfId="0" applyFont="1" applyAlignment="1">
      <alignment horizontal="center" vertical="center"/>
    </xf>
    <xf numFmtId="0" fontId="51" fillId="6" borderId="0" xfId="0" applyFont="1" applyFill="1" applyAlignment="1">
      <alignment horizontal="center" wrapText="1"/>
    </xf>
    <xf numFmtId="0" fontId="51" fillId="0" borderId="0" xfId="0" applyFont="1" applyAlignment="1">
      <alignment horizontal="center" wrapText="1"/>
    </xf>
    <xf numFmtId="0" fontId="45" fillId="15"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7" fillId="0" borderId="0" xfId="0" applyFont="1" applyAlignment="1">
      <alignment horizontal="right" vertical="center" wrapText="1"/>
    </xf>
    <xf numFmtId="0" fontId="32" fillId="0" borderId="0" xfId="0" applyFont="1" applyAlignment="1">
      <alignment horizontal="center" vertical="center"/>
    </xf>
    <xf numFmtId="0" fontId="24"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4" fillId="0" borderId="4" xfId="0" applyFont="1" applyBorder="1" applyAlignment="1">
      <alignment horizontal="right" vertical="center"/>
    </xf>
    <xf numFmtId="0" fontId="0" fillId="0" borderId="2" xfId="0" applyBorder="1" applyAlignment="1">
      <alignment horizontal="left" vertical="center"/>
    </xf>
    <xf numFmtId="0" fontId="55" fillId="0" borderId="0" xfId="0" applyFont="1" applyAlignment="1">
      <alignment wrapText="1"/>
    </xf>
    <xf numFmtId="0" fontId="47" fillId="19" borderId="1" xfId="0" applyFont="1" applyFill="1" applyBorder="1" applyAlignment="1">
      <alignment horizontal="center" vertical="center" wrapText="1"/>
    </xf>
    <xf numFmtId="0" fontId="2" fillId="20" borderId="2" xfId="0" applyFont="1" applyFill="1" applyBorder="1"/>
    <xf numFmtId="0" fontId="31" fillId="20" borderId="3" xfId="0" applyFont="1" applyFill="1" applyBorder="1" applyAlignment="1">
      <alignment horizontal="right"/>
    </xf>
    <xf numFmtId="0" fontId="31" fillId="20" borderId="3" xfId="0" applyFont="1" applyFill="1" applyBorder="1"/>
    <xf numFmtId="0" fontId="31" fillId="20" borderId="4" xfId="0" applyFont="1" applyFill="1" applyBorder="1"/>
    <xf numFmtId="0" fontId="0" fillId="21" borderId="1" xfId="0" applyFill="1" applyBorder="1" applyAlignment="1">
      <alignment horizontal="right" vertical="center"/>
    </xf>
    <xf numFmtId="0" fontId="0" fillId="21"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9" fillId="0" borderId="0" xfId="0" applyFont="1"/>
    <xf numFmtId="0" fontId="0" fillId="0" borderId="8" xfId="0" applyBorder="1"/>
    <xf numFmtId="0" fontId="0" fillId="22" borderId="5" xfId="0" applyFill="1" applyBorder="1"/>
    <xf numFmtId="0" fontId="0" fillId="22" borderId="6" xfId="0" applyFill="1" applyBorder="1"/>
    <xf numFmtId="0" fontId="0" fillId="22" borderId="15" xfId="0" applyFill="1" applyBorder="1"/>
    <xf numFmtId="0" fontId="0" fillId="11" borderId="14" xfId="0" applyFill="1" applyBorder="1"/>
    <xf numFmtId="0" fontId="0" fillId="11" borderId="12" xfId="0" applyFill="1" applyBorder="1"/>
    <xf numFmtId="0" fontId="0" fillId="11" borderId="16" xfId="0" applyFill="1" applyBorder="1"/>
    <xf numFmtId="0" fontId="0" fillId="11" borderId="8" xfId="0" applyFill="1" applyBorder="1"/>
    <xf numFmtId="0" fontId="0" fillId="11" borderId="0" xfId="0" applyFill="1"/>
    <xf numFmtId="0" fontId="0" fillId="11" borderId="7" xfId="0" applyFill="1" applyBorder="1"/>
    <xf numFmtId="0" fontId="2" fillId="0" borderId="1" xfId="0" applyFont="1" applyBorder="1" applyAlignment="1">
      <alignment horizontal="center" vertical="center"/>
    </xf>
    <xf numFmtId="0" fontId="66" fillId="0" borderId="0" xfId="0" applyFont="1"/>
    <xf numFmtId="0" fontId="68" fillId="0" borderId="0" xfId="0" applyFont="1"/>
    <xf numFmtId="0" fontId="66" fillId="6" borderId="3" xfId="0" applyFont="1" applyFill="1" applyBorder="1" applyAlignment="1" applyProtection="1">
      <alignment horizontal="center" vertical="center"/>
      <protection locked="0"/>
    </xf>
    <xf numFmtId="0" fontId="66" fillId="6" borderId="3" xfId="0" applyFont="1" applyFill="1" applyBorder="1" applyAlignment="1" applyProtection="1">
      <alignment horizontal="center" vertical="center" wrapText="1"/>
      <protection locked="0"/>
    </xf>
    <xf numFmtId="0" fontId="69" fillId="0" borderId="14" xfId="0" applyFont="1" applyBorder="1" applyAlignment="1">
      <alignment horizontal="center" vertical="center"/>
    </xf>
    <xf numFmtId="0" fontId="69" fillId="8" borderId="6" xfId="0" applyFont="1" applyFill="1" applyBorder="1" applyAlignment="1">
      <alignment vertical="center" wrapText="1"/>
    </xf>
    <xf numFmtId="0" fontId="70" fillId="8" borderId="6" xfId="0" applyFont="1" applyFill="1" applyBorder="1" applyAlignment="1">
      <alignment horizontal="right" vertical="center" wrapText="1"/>
    </xf>
    <xf numFmtId="0" fontId="69" fillId="8" borderId="15" xfId="0" applyFont="1" applyFill="1" applyBorder="1" applyAlignment="1">
      <alignment vertical="center" wrapText="1"/>
    </xf>
    <xf numFmtId="0" fontId="73" fillId="0" borderId="0" xfId="0" applyFont="1" applyAlignment="1" applyProtection="1">
      <alignment horizontal="center" vertical="center"/>
      <protection locked="0"/>
    </xf>
    <xf numFmtId="0" fontId="66" fillId="0" borderId="0" xfId="0" applyFont="1" applyAlignment="1">
      <alignment vertical="center"/>
    </xf>
    <xf numFmtId="0" fontId="69" fillId="0" borderId="0" xfId="0" applyFont="1"/>
    <xf numFmtId="0" fontId="69" fillId="0" borderId="0" xfId="0" applyFont="1" applyAlignment="1">
      <alignment horizontal="center" vertical="center"/>
    </xf>
    <xf numFmtId="0" fontId="66" fillId="0" borderId="0" xfId="0" applyFont="1" applyAlignment="1">
      <alignment horizontal="right"/>
    </xf>
    <xf numFmtId="0" fontId="69" fillId="6" borderId="0" xfId="0" applyFont="1" applyFill="1"/>
    <xf numFmtId="0" fontId="66" fillId="0" borderId="0" xfId="0" applyFont="1" applyAlignment="1">
      <alignment horizontal="center"/>
    </xf>
    <xf numFmtId="0" fontId="73" fillId="0" borderId="0" xfId="0" applyFont="1" applyAlignment="1">
      <alignment vertical="center"/>
    </xf>
    <xf numFmtId="0" fontId="74" fillId="6" borderId="0" xfId="0" applyFont="1" applyFill="1" applyAlignment="1">
      <alignment vertical="center" wrapText="1"/>
    </xf>
    <xf numFmtId="0" fontId="73" fillId="0" borderId="0" xfId="0" quotePrefix="1" applyFont="1" applyAlignment="1">
      <alignment horizontal="center" vertical="center"/>
    </xf>
    <xf numFmtId="0" fontId="67" fillId="0" borderId="0" xfId="0" applyFont="1" applyAlignment="1">
      <alignment horizontal="center" vertical="center"/>
    </xf>
    <xf numFmtId="0" fontId="67" fillId="0" borderId="0" xfId="0" applyFont="1" applyAlignment="1" applyProtection="1">
      <alignment horizontal="center" vertical="center"/>
      <protection locked="0"/>
    </xf>
    <xf numFmtId="0" fontId="75" fillId="0" borderId="0" xfId="0" applyFont="1" applyAlignment="1" applyProtection="1">
      <alignment horizontal="center" vertical="center" wrapText="1"/>
      <protection locked="0"/>
    </xf>
    <xf numFmtId="1" fontId="75" fillId="0" borderId="0" xfId="0" applyNumberFormat="1" applyFont="1" applyAlignment="1" applyProtection="1">
      <alignment horizontal="center" vertical="center" wrapText="1"/>
      <protection locked="0"/>
    </xf>
    <xf numFmtId="0" fontId="75" fillId="0" borderId="0" xfId="0" applyFont="1" applyAlignment="1" applyProtection="1">
      <alignment horizontal="center" vertical="center"/>
      <protection locked="0"/>
    </xf>
    <xf numFmtId="0" fontId="76" fillId="0" borderId="0" xfId="0" applyFont="1" applyAlignment="1" applyProtection="1">
      <alignment horizontal="left" vertical="top" wrapText="1"/>
      <protection locked="0"/>
    </xf>
    <xf numFmtId="0" fontId="76" fillId="0" borderId="0" xfId="0" applyFont="1" applyAlignment="1" applyProtection="1">
      <alignment vertical="top" wrapText="1"/>
      <protection locked="0"/>
    </xf>
    <xf numFmtId="0" fontId="73" fillId="0" borderId="0" xfId="0" applyFont="1"/>
    <xf numFmtId="0" fontId="26" fillId="0" borderId="0" xfId="0" applyFont="1" applyAlignment="1">
      <alignment horizontal="left" vertical="center" wrapText="1"/>
    </xf>
    <xf numFmtId="0" fontId="64" fillId="0" borderId="0" xfId="0" applyFont="1" applyAlignment="1">
      <alignment horizontal="center" vertical="center" wrapText="1"/>
    </xf>
    <xf numFmtId="0" fontId="0" fillId="5" borderId="0" xfId="0" applyFill="1"/>
    <xf numFmtId="0" fontId="85" fillId="26" borderId="8" xfId="0" applyFont="1" applyFill="1" applyBorder="1" applyAlignment="1">
      <alignment horizontal="left"/>
    </xf>
    <xf numFmtId="0" fontId="85" fillId="26" borderId="0" xfId="0" applyFont="1" applyFill="1"/>
    <xf numFmtId="0" fontId="85" fillId="26" borderId="0" xfId="0" applyFont="1" applyFill="1" applyAlignment="1">
      <alignment horizontal="center" vertical="center"/>
    </xf>
    <xf numFmtId="0" fontId="85" fillId="26" borderId="7" xfId="0" applyFont="1" applyFill="1" applyBorder="1"/>
    <xf numFmtId="0" fontId="86" fillId="5" borderId="5" xfId="0" applyFont="1" applyFill="1" applyBorder="1" applyAlignment="1">
      <alignment vertical="center"/>
    </xf>
    <xf numFmtId="0" fontId="86" fillId="5" borderId="6" xfId="1" applyFont="1" applyFill="1" applyBorder="1" applyAlignment="1" applyProtection="1">
      <alignment horizontal="center" vertical="center" wrapText="1"/>
      <protection locked="0"/>
    </xf>
    <xf numFmtId="0" fontId="65" fillId="27" borderId="8" xfId="0" applyFont="1" applyFill="1" applyBorder="1" applyAlignment="1">
      <alignment horizontal="center" vertical="center" wrapText="1"/>
    </xf>
    <xf numFmtId="0" fontId="65" fillId="27" borderId="0" xfId="0" applyFont="1" applyFill="1" applyAlignment="1">
      <alignment horizontal="center" vertical="center" wrapText="1"/>
    </xf>
    <xf numFmtId="0" fontId="66" fillId="3" borderId="16" xfId="0" applyFont="1" applyFill="1" applyBorder="1" applyAlignment="1" applyProtection="1">
      <alignment horizontal="center" vertical="center"/>
      <protection locked="0"/>
    </xf>
    <xf numFmtId="0" fontId="0" fillId="3" borderId="10"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66" fillId="3" borderId="12" xfId="0" applyFont="1" applyFill="1" applyBorder="1" applyAlignment="1" applyProtection="1">
      <alignment horizontal="center" vertical="center"/>
      <protection locked="0"/>
    </xf>
    <xf numFmtId="0" fontId="89" fillId="28" borderId="1" xfId="0" applyFont="1" applyFill="1" applyBorder="1" applyAlignment="1" applyProtection="1">
      <alignment horizontal="center" vertical="center"/>
      <protection locked="0"/>
    </xf>
    <xf numFmtId="0" fontId="89" fillId="28" borderId="1" xfId="0" applyFont="1" applyFill="1" applyBorder="1" applyAlignment="1" applyProtection="1">
      <alignment horizontal="left" vertical="center" wrapText="1"/>
      <protection locked="0"/>
    </xf>
    <xf numFmtId="0" fontId="89" fillId="28" borderId="10" xfId="0" applyFont="1" applyFill="1" applyBorder="1" applyAlignment="1">
      <alignment horizontal="left" vertical="center" wrapText="1"/>
    </xf>
    <xf numFmtId="0" fontId="89" fillId="28" borderId="1" xfId="0" applyFont="1" applyFill="1" applyBorder="1" applyAlignment="1">
      <alignment horizontal="left" vertical="center" wrapText="1"/>
    </xf>
    <xf numFmtId="0" fontId="89" fillId="28" borderId="13" xfId="0" applyFont="1" applyFill="1" applyBorder="1" applyAlignment="1">
      <alignment horizontal="left" vertical="center" wrapText="1"/>
    </xf>
    <xf numFmtId="0" fontId="89" fillId="28" borderId="13" xfId="0" applyFont="1" applyFill="1" applyBorder="1" applyAlignment="1" applyProtection="1">
      <alignment horizontal="left" vertical="center" wrapText="1"/>
      <protection locked="0"/>
    </xf>
    <xf numFmtId="0" fontId="89" fillId="25" borderId="1" xfId="0" applyFont="1" applyFill="1" applyBorder="1" applyAlignment="1" applyProtection="1">
      <alignment horizontal="center" vertical="center"/>
      <protection locked="0"/>
    </xf>
    <xf numFmtId="0" fontId="89" fillId="28" borderId="11" xfId="0" applyFont="1" applyFill="1" applyBorder="1" applyAlignment="1">
      <alignment horizontal="left" vertical="center" wrapText="1"/>
    </xf>
    <xf numFmtId="0" fontId="89" fillId="28" borderId="2" xfId="0" applyFont="1" applyFill="1" applyBorder="1" applyAlignment="1">
      <alignment horizontal="left" vertical="center" wrapText="1"/>
    </xf>
    <xf numFmtId="0" fontId="89" fillId="28" borderId="14" xfId="0" applyFont="1" applyFill="1" applyBorder="1" applyAlignment="1">
      <alignment vertical="center" wrapText="1"/>
    </xf>
    <xf numFmtId="0" fontId="89" fillId="28" borderId="1" xfId="0" applyFont="1" applyFill="1" applyBorder="1" applyAlignment="1">
      <alignment vertical="center" wrapText="1"/>
    </xf>
    <xf numFmtId="0" fontId="89" fillId="28" borderId="1" xfId="0" applyFont="1" applyFill="1" applyBorder="1" applyAlignment="1">
      <alignment horizontal="left" vertical="center"/>
    </xf>
    <xf numFmtId="0" fontId="89" fillId="28" borderId="10" xfId="0" applyFont="1" applyFill="1" applyBorder="1" applyAlignment="1" applyProtection="1">
      <alignment horizontal="center" vertical="center"/>
      <protection locked="0"/>
    </xf>
    <xf numFmtId="0" fontId="89" fillId="28" borderId="10" xfId="0" applyFont="1" applyFill="1" applyBorder="1" applyAlignment="1">
      <alignment horizontal="left" vertical="center"/>
    </xf>
    <xf numFmtId="0" fontId="89" fillId="25" borderId="10" xfId="0" applyFont="1" applyFill="1" applyBorder="1" applyAlignment="1">
      <alignment horizontal="left" vertical="center" wrapText="1"/>
    </xf>
    <xf numFmtId="0" fontId="89" fillId="28" borderId="2" xfId="0" applyFont="1" applyFill="1" applyBorder="1" applyAlignment="1" applyProtection="1">
      <alignment horizontal="left" vertical="center" wrapText="1"/>
      <protection locked="0"/>
    </xf>
    <xf numFmtId="0" fontId="89" fillId="28" borderId="0" xfId="0" applyFont="1" applyFill="1" applyAlignment="1">
      <alignment vertical="center" wrapText="1"/>
    </xf>
    <xf numFmtId="0" fontId="89" fillId="28" borderId="0" xfId="0" applyFont="1" applyFill="1" applyAlignment="1">
      <alignment horizontal="left" vertical="center" wrapText="1"/>
    </xf>
    <xf numFmtId="0" fontId="91" fillId="28" borderId="1" xfId="0" applyFont="1" applyFill="1" applyBorder="1" applyAlignment="1" applyProtection="1">
      <alignment horizontal="center" vertical="center"/>
      <protection locked="0"/>
    </xf>
    <xf numFmtId="0" fontId="91" fillId="28" borderId="1" xfId="0" applyFont="1" applyFill="1" applyBorder="1" applyAlignment="1">
      <alignment horizontal="left" vertical="center" wrapText="1"/>
    </xf>
    <xf numFmtId="0" fontId="91" fillId="28" borderId="1" xfId="0" applyFont="1" applyFill="1" applyBorder="1" applyAlignment="1">
      <alignment vertical="center" wrapText="1"/>
    </xf>
    <xf numFmtId="0" fontId="89" fillId="28" borderId="11" xfId="0" applyFont="1" applyFill="1" applyBorder="1" applyAlignment="1" applyProtection="1">
      <alignment horizontal="center" vertical="center"/>
      <protection locked="0"/>
    </xf>
    <xf numFmtId="0" fontId="89" fillId="28" borderId="11" xfId="0" applyFont="1" applyFill="1" applyBorder="1" applyAlignment="1">
      <alignment vertical="center" wrapText="1"/>
    </xf>
    <xf numFmtId="0" fontId="89" fillId="28" borderId="10" xfId="0" applyFont="1" applyFill="1" applyBorder="1" applyAlignment="1">
      <alignment vertical="center" wrapText="1"/>
    </xf>
    <xf numFmtId="0" fontId="89" fillId="28" borderId="10" xfId="0" applyFont="1" applyFill="1" applyBorder="1" applyAlignment="1" applyProtection="1">
      <alignment vertical="center"/>
      <protection locked="0"/>
    </xf>
    <xf numFmtId="0" fontId="89" fillId="28" borderId="1" xfId="0" applyFont="1" applyFill="1" applyBorder="1" applyAlignment="1" applyProtection="1">
      <alignment vertical="center"/>
      <protection locked="0"/>
    </xf>
    <xf numFmtId="0" fontId="89" fillId="28" borderId="11" xfId="0" applyFont="1" applyFill="1" applyBorder="1" applyAlignment="1" applyProtection="1">
      <alignment vertical="center"/>
      <protection locked="0"/>
    </xf>
    <xf numFmtId="0" fontId="89" fillId="28" borderId="15" xfId="0" applyFont="1" applyFill="1" applyBorder="1" applyAlignment="1" applyProtection="1">
      <alignment horizontal="center" vertical="center"/>
      <protection locked="0"/>
    </xf>
    <xf numFmtId="0" fontId="89" fillId="28" borderId="4" xfId="0" applyFont="1" applyFill="1" applyBorder="1" applyAlignment="1" applyProtection="1">
      <alignment horizontal="center" vertical="center"/>
      <protection locked="0"/>
    </xf>
    <xf numFmtId="0" fontId="89" fillId="28" borderId="13" xfId="0" applyFont="1" applyFill="1" applyBorder="1" applyAlignment="1" applyProtection="1">
      <alignment vertical="center"/>
      <protection locked="0"/>
    </xf>
    <xf numFmtId="0" fontId="89" fillId="28" borderId="1" xfId="0" applyFont="1" applyFill="1" applyBorder="1" applyAlignment="1">
      <alignment horizontal="center" vertical="center"/>
    </xf>
    <xf numFmtId="0" fontId="89" fillId="28" borderId="5" xfId="0" applyFont="1" applyFill="1" applyBorder="1" applyAlignment="1" applyProtection="1">
      <alignment horizontal="center" vertical="center"/>
      <protection locked="0"/>
    </xf>
    <xf numFmtId="0" fontId="89" fillId="28" borderId="15" xfId="0" applyFont="1" applyFill="1" applyBorder="1" applyAlignment="1">
      <alignment horizontal="left" vertical="center" wrapText="1"/>
    </xf>
    <xf numFmtId="0" fontId="69" fillId="3" borderId="1" xfId="0" applyFont="1" applyFill="1" applyBorder="1" applyAlignment="1" applyProtection="1">
      <alignment horizontal="center" vertical="center" wrapText="1"/>
      <protection locked="0"/>
    </xf>
    <xf numFmtId="0" fontId="95" fillId="0" borderId="1" xfId="0" applyFont="1" applyBorder="1" applyAlignment="1">
      <alignment horizontal="center" vertical="center" wrapText="1"/>
    </xf>
    <xf numFmtId="0" fontId="90" fillId="0" borderId="1" xfId="0" applyFont="1" applyBorder="1" applyAlignment="1">
      <alignment horizontal="center" vertical="center"/>
    </xf>
    <xf numFmtId="49" fontId="89" fillId="3" borderId="1" xfId="0" applyNumberFormat="1" applyFont="1" applyFill="1" applyBorder="1" applyAlignment="1" applyProtection="1">
      <alignment horizontal="center" vertical="center" wrapText="1"/>
      <protection locked="0"/>
    </xf>
    <xf numFmtId="0" fontId="96" fillId="0" borderId="13" xfId="0" applyFont="1" applyBorder="1" applyAlignment="1">
      <alignment horizontal="center" vertical="center"/>
    </xf>
    <xf numFmtId="0" fontId="91" fillId="3" borderId="13" xfId="0" applyFont="1" applyFill="1" applyBorder="1" applyAlignment="1" applyProtection="1">
      <alignment horizontal="center" vertical="center"/>
      <protection locked="0"/>
    </xf>
    <xf numFmtId="0" fontId="91" fillId="28" borderId="13" xfId="0" applyFont="1" applyFill="1" applyBorder="1" applyAlignment="1">
      <alignment horizontal="left" vertical="center" wrapText="1"/>
    </xf>
    <xf numFmtId="0" fontId="98" fillId="0" borderId="2" xfId="0" applyFont="1" applyBorder="1" applyAlignment="1">
      <alignment horizontal="center" vertical="center"/>
    </xf>
    <xf numFmtId="0" fontId="99" fillId="3" borderId="4" xfId="0" applyFont="1" applyFill="1" applyBorder="1" applyAlignment="1" applyProtection="1">
      <alignment horizontal="center" vertical="center"/>
      <protection locked="0"/>
    </xf>
    <xf numFmtId="0" fontId="99" fillId="28" borderId="1" xfId="0" applyFont="1" applyFill="1" applyBorder="1" applyAlignment="1" applyProtection="1">
      <alignment horizontal="center" vertical="center"/>
      <protection locked="0"/>
    </xf>
    <xf numFmtId="0" fontId="99" fillId="28" borderId="1" xfId="0" applyFont="1" applyFill="1" applyBorder="1" applyAlignment="1" applyProtection="1">
      <alignment horizontal="left" vertical="center" wrapText="1"/>
      <protection locked="0"/>
    </xf>
    <xf numFmtId="0" fontId="99" fillId="0" borderId="0" xfId="0" applyFont="1"/>
    <xf numFmtId="0" fontId="98" fillId="0" borderId="14" xfId="0" applyFont="1" applyBorder="1" applyAlignment="1">
      <alignment horizontal="center" vertical="center"/>
    </xf>
    <xf numFmtId="0" fontId="99" fillId="3" borderId="16" xfId="0" applyFont="1" applyFill="1" applyBorder="1" applyAlignment="1" applyProtection="1">
      <alignment horizontal="center" vertical="center"/>
      <protection locked="0"/>
    </xf>
    <xf numFmtId="0" fontId="100" fillId="0" borderId="0" xfId="0" applyFont="1"/>
    <xf numFmtId="0" fontId="96" fillId="0" borderId="2" xfId="0" applyFont="1" applyBorder="1" applyAlignment="1">
      <alignment horizontal="center" vertical="center"/>
    </xf>
    <xf numFmtId="0" fontId="91" fillId="3" borderId="16" xfId="0" applyFont="1" applyFill="1" applyBorder="1" applyAlignment="1" applyProtection="1">
      <alignment horizontal="center" vertical="center"/>
      <protection locked="0"/>
    </xf>
    <xf numFmtId="0" fontId="91" fillId="28" borderId="10" xfId="0" applyFont="1" applyFill="1" applyBorder="1" applyAlignment="1">
      <alignment horizontal="left" vertical="center" wrapText="1"/>
    </xf>
    <xf numFmtId="0" fontId="91" fillId="3" borderId="7" xfId="0" applyFont="1" applyFill="1" applyBorder="1" applyAlignment="1" applyProtection="1">
      <alignment horizontal="center" vertical="center"/>
      <protection locked="0"/>
    </xf>
    <xf numFmtId="0" fontId="91" fillId="28" borderId="13" xfId="0" applyFont="1" applyFill="1" applyBorder="1" applyAlignment="1" applyProtection="1">
      <alignment horizontal="left" vertical="center" wrapText="1"/>
      <protection locked="0"/>
    </xf>
    <xf numFmtId="0" fontId="91" fillId="0" borderId="0" xfId="0" applyFont="1"/>
    <xf numFmtId="0" fontId="90" fillId="0" borderId="5" xfId="0" applyFont="1" applyBorder="1" applyAlignment="1">
      <alignment horizontal="center" vertical="center"/>
    </xf>
    <xf numFmtId="0" fontId="89" fillId="3" borderId="1" xfId="0" applyFont="1" applyFill="1" applyBorder="1" applyAlignment="1" applyProtection="1">
      <alignment horizontal="center" vertical="center"/>
      <protection locked="0"/>
    </xf>
    <xf numFmtId="0" fontId="90" fillId="0" borderId="10" xfId="0" applyFont="1" applyBorder="1" applyAlignment="1">
      <alignment horizontal="center" vertical="center"/>
    </xf>
    <xf numFmtId="0" fontId="89" fillId="3" borderId="10" xfId="0" applyFont="1" applyFill="1" applyBorder="1" applyAlignment="1" applyProtection="1">
      <alignment horizontal="center" vertical="center"/>
      <protection locked="0"/>
    </xf>
    <xf numFmtId="0" fontId="90" fillId="0" borderId="14" xfId="0" applyFont="1" applyBorder="1" applyAlignment="1">
      <alignment horizontal="center" vertical="center"/>
    </xf>
    <xf numFmtId="0" fontId="89" fillId="3" borderId="11" xfId="0" applyFont="1" applyFill="1" applyBorder="1" applyAlignment="1" applyProtection="1">
      <alignment horizontal="center" vertical="center"/>
      <protection locked="0"/>
    </xf>
    <xf numFmtId="0" fontId="89" fillId="3" borderId="16" xfId="0" applyFont="1" applyFill="1" applyBorder="1" applyAlignment="1" applyProtection="1">
      <alignment horizontal="center" vertical="center"/>
      <protection locked="0"/>
    </xf>
    <xf numFmtId="0" fontId="89" fillId="3" borderId="1" xfId="0" applyFont="1" applyFill="1" applyBorder="1" applyAlignment="1">
      <alignment horizontal="center" vertical="center"/>
    </xf>
    <xf numFmtId="0" fontId="90" fillId="0" borderId="8" xfId="0" applyFont="1" applyBorder="1" applyAlignment="1">
      <alignment horizontal="center" vertical="center"/>
    </xf>
    <xf numFmtId="0" fontId="89" fillId="3" borderId="4" xfId="0" applyFont="1" applyFill="1" applyBorder="1" applyAlignment="1" applyProtection="1">
      <alignment horizontal="center" vertical="center"/>
      <protection locked="0"/>
    </xf>
    <xf numFmtId="0" fontId="89" fillId="3" borderId="15" xfId="0" applyFont="1" applyFill="1" applyBorder="1" applyAlignment="1" applyProtection="1">
      <alignment horizontal="center" vertical="center"/>
      <protection locked="0"/>
    </xf>
    <xf numFmtId="0" fontId="89" fillId="3" borderId="14" xfId="0" applyFont="1" applyFill="1" applyBorder="1" applyAlignment="1" applyProtection="1">
      <alignment horizontal="center" vertical="center"/>
      <protection locked="0"/>
    </xf>
    <xf numFmtId="0" fontId="90" fillId="0" borderId="2" xfId="0" applyFont="1" applyBorder="1" applyAlignment="1">
      <alignment horizontal="center" vertical="center"/>
    </xf>
    <xf numFmtId="0" fontId="90" fillId="0" borderId="2" xfId="0" applyFont="1" applyBorder="1" applyAlignment="1">
      <alignment horizontal="center" vertical="center" wrapText="1"/>
    </xf>
    <xf numFmtId="0" fontId="90" fillId="3" borderId="1" xfId="0" applyFont="1" applyFill="1" applyBorder="1" applyAlignment="1" applyProtection="1">
      <alignment horizontal="center" vertical="center" wrapText="1"/>
      <protection locked="0"/>
    </xf>
    <xf numFmtId="0" fontId="70" fillId="0" borderId="6" xfId="0" applyFont="1" applyBorder="1" applyAlignment="1">
      <alignment horizontal="right" vertical="center" wrapText="1"/>
    </xf>
    <xf numFmtId="0" fontId="69" fillId="3" borderId="6" xfId="0" applyFont="1" applyFill="1" applyBorder="1" applyAlignment="1">
      <alignment vertical="center" wrapText="1"/>
    </xf>
    <xf numFmtId="0" fontId="69" fillId="3" borderId="15" xfId="0" applyFont="1" applyFill="1" applyBorder="1" applyAlignment="1">
      <alignment vertical="center" wrapText="1"/>
    </xf>
    <xf numFmtId="0" fontId="89" fillId="24" borderId="1" xfId="0" applyFont="1" applyFill="1" applyBorder="1" applyAlignment="1">
      <alignment horizontal="center" vertical="center"/>
    </xf>
    <xf numFmtId="0" fontId="69" fillId="0" borderId="1" xfId="0" applyFont="1" applyBorder="1" applyAlignment="1" applyProtection="1">
      <alignment horizontal="center" vertical="center" wrapText="1"/>
      <protection locked="0"/>
    </xf>
    <xf numFmtId="0" fontId="89" fillId="9" borderId="1" xfId="0" applyFont="1" applyFill="1" applyBorder="1" applyAlignment="1" applyProtection="1">
      <alignment horizontal="center" vertical="center"/>
      <protection locked="0"/>
    </xf>
    <xf numFmtId="0" fontId="89" fillId="9" borderId="1" xfId="0" applyFont="1" applyFill="1" applyBorder="1" applyAlignment="1" applyProtection="1">
      <alignment horizontal="left" vertical="center" wrapText="1"/>
      <protection locked="0"/>
    </xf>
    <xf numFmtId="0" fontId="89" fillId="28" borderId="5" xfId="0" applyFont="1" applyFill="1" applyBorder="1" applyAlignment="1" applyProtection="1">
      <alignment horizontal="left" vertical="center" wrapText="1"/>
      <protection locked="0"/>
    </xf>
    <xf numFmtId="0" fontId="89" fillId="28" borderId="10" xfId="0" applyFont="1" applyFill="1" applyBorder="1" applyAlignment="1" applyProtection="1">
      <alignment horizontal="left" vertical="center" wrapText="1"/>
      <protection locked="0"/>
    </xf>
    <xf numFmtId="0" fontId="69" fillId="28" borderId="6" xfId="0" applyFont="1" applyFill="1" applyBorder="1" applyAlignment="1">
      <alignment vertical="center" wrapText="1"/>
    </xf>
    <xf numFmtId="0" fontId="89" fillId="28" borderId="11" xfId="0" applyFont="1" applyFill="1" applyBorder="1" applyAlignment="1" applyProtection="1">
      <alignment horizontal="left" vertical="center" wrapText="1"/>
      <protection locked="0"/>
    </xf>
    <xf numFmtId="0" fontId="89" fillId="3" borderId="1"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wrapText="1"/>
      <protection locked="0"/>
    </xf>
    <xf numFmtId="0" fontId="98" fillId="0" borderId="0" xfId="0" applyFont="1" applyAlignment="1">
      <alignment vertical="center" wrapText="1"/>
    </xf>
    <xf numFmtId="0" fontId="107" fillId="0" borderId="0" xfId="0" applyFont="1" applyAlignment="1">
      <alignment horizontal="right" vertical="center" wrapText="1"/>
    </xf>
    <xf numFmtId="0" fontId="98" fillId="0" borderId="0" xfId="0" applyFont="1" applyAlignment="1" applyProtection="1">
      <alignment horizontal="center" vertical="center" wrapText="1"/>
      <protection locked="0"/>
    </xf>
    <xf numFmtId="0" fontId="103" fillId="0" borderId="1" xfId="0" applyFont="1" applyBorder="1" applyAlignment="1" applyProtection="1">
      <alignment horizontal="center" vertical="center" wrapText="1"/>
      <protection locked="0"/>
    </xf>
    <xf numFmtId="0" fontId="89" fillId="0" borderId="4" xfId="0" applyFont="1" applyBorder="1" applyAlignment="1" applyProtection="1">
      <alignment horizontal="left" vertical="center" wrapText="1"/>
      <protection locked="0"/>
    </xf>
    <xf numFmtId="0" fontId="89" fillId="0" borderId="16" xfId="0" applyFont="1" applyBorder="1" applyAlignment="1" applyProtection="1">
      <alignment horizontal="left" vertical="center" wrapText="1"/>
      <protection locked="0"/>
    </xf>
    <xf numFmtId="0" fontId="98" fillId="6" borderId="0" xfId="0" applyFont="1" applyFill="1"/>
    <xf numFmtId="0" fontId="107" fillId="3" borderId="1" xfId="0" applyFont="1" applyFill="1" applyBorder="1" applyAlignment="1" applyProtection="1">
      <alignment horizontal="left" vertical="center"/>
      <protection locked="0"/>
    </xf>
    <xf numFmtId="0" fontId="98" fillId="6" borderId="8" xfId="0" applyFont="1" applyFill="1" applyBorder="1" applyAlignment="1">
      <alignment vertical="center" wrapText="1"/>
    </xf>
    <xf numFmtId="0" fontId="114" fillId="6" borderId="0" xfId="0" applyFont="1" applyFill="1"/>
    <xf numFmtId="0" fontId="98" fillId="3" borderId="1" xfId="1" applyFont="1" applyFill="1" applyBorder="1" applyAlignment="1" applyProtection="1">
      <alignment horizontal="left" vertical="center"/>
      <protection locked="0"/>
    </xf>
    <xf numFmtId="14" fontId="107" fillId="6" borderId="0" xfId="0" applyNumberFormat="1" applyFont="1" applyFill="1" applyAlignment="1" applyProtection="1">
      <alignment horizontal="center" vertical="center"/>
      <protection locked="0"/>
    </xf>
    <xf numFmtId="0" fontId="107" fillId="6" borderId="0" xfId="0" applyFont="1" applyFill="1" applyAlignment="1" applyProtection="1">
      <alignment horizontal="center" vertical="center"/>
      <protection locked="0"/>
    </xf>
    <xf numFmtId="0" fontId="98" fillId="6" borderId="1" xfId="0" applyFont="1" applyFill="1" applyBorder="1" applyAlignment="1">
      <alignment horizontal="center" vertical="center"/>
    </xf>
    <xf numFmtId="0" fontId="107" fillId="6" borderId="0" xfId="0" applyFont="1" applyFill="1" applyAlignment="1">
      <alignment horizontal="center" wrapText="1"/>
    </xf>
    <xf numFmtId="0" fontId="107" fillId="6" borderId="0" xfId="0" applyFont="1" applyFill="1" applyAlignment="1">
      <alignment horizontal="center"/>
    </xf>
    <xf numFmtId="0" fontId="99" fillId="6" borderId="0" xfId="0" applyFont="1" applyFill="1"/>
    <xf numFmtId="0" fontId="99" fillId="28" borderId="1" xfId="0" applyFont="1" applyFill="1" applyBorder="1" applyAlignment="1">
      <alignment horizontal="center" vertical="center" wrapText="1"/>
    </xf>
    <xf numFmtId="165" fontId="107" fillId="3" borderId="4" xfId="0" applyNumberFormat="1" applyFont="1" applyFill="1" applyBorder="1" applyAlignment="1" applyProtection="1">
      <alignment horizontal="left" vertical="center"/>
      <protection locked="0"/>
    </xf>
    <xf numFmtId="0" fontId="90" fillId="24" borderId="0" xfId="0" applyFont="1" applyFill="1" applyAlignment="1">
      <alignment horizontal="center" vertical="center"/>
    </xf>
    <xf numFmtId="0" fontId="103" fillId="0" borderId="1" xfId="0" applyFont="1" applyBorder="1" applyAlignment="1">
      <alignment horizontal="center" vertical="center"/>
    </xf>
    <xf numFmtId="0" fontId="99" fillId="0" borderId="0" xfId="0" quotePrefix="1" applyFont="1"/>
    <xf numFmtId="0" fontId="114" fillId="3" borderId="1" xfId="0" applyFont="1" applyFill="1" applyBorder="1" applyAlignment="1" applyProtection="1">
      <alignment horizontal="center" vertical="center"/>
      <protection locked="0"/>
    </xf>
    <xf numFmtId="0" fontId="121" fillId="0" borderId="0" xfId="1" applyFont="1" applyProtection="1"/>
    <xf numFmtId="0" fontId="113" fillId="0" borderId="0" xfId="0" applyFont="1"/>
    <xf numFmtId="0" fontId="99" fillId="0" borderId="0" xfId="0" applyFont="1" applyAlignment="1">
      <alignment horizontal="left" vertical="center"/>
    </xf>
    <xf numFmtId="0" fontId="98" fillId="3" borderId="1" xfId="0" applyFont="1" applyFill="1" applyBorder="1" applyAlignment="1" applyProtection="1">
      <alignment horizontal="left" vertical="center"/>
      <protection locked="0"/>
    </xf>
    <xf numFmtId="0" fontId="99" fillId="0" borderId="0" xfId="0" applyFont="1" applyAlignment="1">
      <alignment horizontal="left"/>
    </xf>
    <xf numFmtId="0" fontId="120" fillId="0" borderId="0" xfId="0" applyFont="1" applyAlignment="1">
      <alignment horizontal="right" vertical="center" wrapText="1" indent="1"/>
    </xf>
    <xf numFmtId="0" fontId="99" fillId="0" borderId="0" xfId="0" applyFont="1" applyAlignment="1">
      <alignment horizontal="right" indent="1"/>
    </xf>
    <xf numFmtId="0" fontId="122" fillId="0" borderId="0" xfId="0" applyFont="1" applyAlignment="1">
      <alignment horizontal="left" vertical="center"/>
    </xf>
    <xf numFmtId="0" fontId="9" fillId="3" borderId="1" xfId="0" applyFont="1" applyFill="1" applyBorder="1" applyAlignment="1">
      <alignment horizontal="left" vertical="center" wrapText="1" indent="1"/>
    </xf>
    <xf numFmtId="0" fontId="91" fillId="2" borderId="1" xfId="0" applyFont="1" applyFill="1" applyBorder="1" applyAlignment="1">
      <alignment horizontal="center" vertical="center"/>
    </xf>
    <xf numFmtId="0" fontId="92"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1" fillId="0" borderId="0" xfId="0" applyFont="1" applyAlignment="1">
      <alignment vertical="center"/>
    </xf>
    <xf numFmtId="0" fontId="23" fillId="0" borderId="2" xfId="0" applyFont="1" applyBorder="1" applyAlignment="1">
      <alignment horizontal="left" vertical="center" wrapText="1"/>
    </xf>
    <xf numFmtId="0" fontId="23" fillId="0" borderId="4" xfId="0" applyFont="1" applyBorder="1" applyAlignment="1">
      <alignment horizontal="left" vertical="center" wrapText="1"/>
    </xf>
    <xf numFmtId="0" fontId="24" fillId="0" borderId="2" xfId="0" applyFont="1" applyBorder="1" applyAlignment="1">
      <alignment horizontal="left"/>
    </xf>
    <xf numFmtId="0" fontId="24" fillId="0" borderId="4" xfId="0" applyFont="1" applyBorder="1" applyAlignment="1">
      <alignment horizontal="left"/>
    </xf>
    <xf numFmtId="14" fontId="27" fillId="16" borderId="2" xfId="0" applyNumberFormat="1" applyFont="1" applyFill="1" applyBorder="1" applyAlignment="1">
      <alignment horizontal="justify" vertical="center" wrapText="1"/>
    </xf>
    <xf numFmtId="14" fontId="27" fillId="16" borderId="3" xfId="0" applyNumberFormat="1" applyFont="1" applyFill="1" applyBorder="1" applyAlignment="1">
      <alignment horizontal="justify" vertical="center" wrapText="1"/>
    </xf>
    <xf numFmtId="14" fontId="27" fillId="16" borderId="4" xfId="0" applyNumberFormat="1" applyFont="1" applyFill="1" applyBorder="1" applyAlignment="1">
      <alignment horizontal="justify" vertical="center" wrapText="1"/>
    </xf>
    <xf numFmtId="0" fontId="0" fillId="4" borderId="1" xfId="0" applyFill="1" applyBorder="1"/>
    <xf numFmtId="0" fontId="0" fillId="4" borderId="11" xfId="0" applyFill="1" applyBorder="1"/>
    <xf numFmtId="0" fontId="27" fillId="21" borderId="2" xfId="0" applyFont="1" applyFill="1" applyBorder="1" applyAlignment="1" applyProtection="1">
      <alignment horizontal="left" vertical="center"/>
      <protection locked="0"/>
    </xf>
    <xf numFmtId="0" fontId="27" fillId="21" borderId="3" xfId="0" applyFont="1" applyFill="1" applyBorder="1" applyAlignment="1" applyProtection="1">
      <alignment horizontal="left" vertical="center"/>
      <protection locked="0"/>
    </xf>
    <xf numFmtId="0" fontId="27" fillId="21" borderId="4" xfId="0" applyFont="1" applyFill="1" applyBorder="1" applyAlignment="1" applyProtection="1">
      <alignment horizontal="left" vertical="center"/>
      <protection locked="0"/>
    </xf>
    <xf numFmtId="0" fontId="45" fillId="15" borderId="2" xfId="0" applyFont="1" applyFill="1" applyBorder="1" applyAlignment="1" applyProtection="1">
      <alignment horizontal="left" vertical="center" wrapText="1"/>
      <protection locked="0"/>
    </xf>
    <xf numFmtId="0" fontId="45" fillId="15" borderId="4" xfId="0" applyFont="1" applyFill="1" applyBorder="1" applyAlignment="1" applyProtection="1">
      <alignment horizontal="left" vertical="center" wrapText="1"/>
      <protection locked="0"/>
    </xf>
    <xf numFmtId="0" fontId="0" fillId="21" borderId="2" xfId="0" applyFill="1" applyBorder="1" applyAlignment="1" applyProtection="1">
      <alignment horizontal="left" vertical="top" wrapText="1"/>
      <protection locked="0"/>
    </xf>
    <xf numFmtId="0" fontId="0" fillId="21" borderId="3" xfId="0" applyFill="1" applyBorder="1" applyAlignment="1" applyProtection="1">
      <alignment horizontal="left" vertical="top" wrapText="1"/>
      <protection locked="0"/>
    </xf>
    <xf numFmtId="0" fontId="0" fillId="21" borderId="4" xfId="0" applyFill="1" applyBorder="1" applyAlignment="1" applyProtection="1">
      <alignment horizontal="left" vertical="top" wrapText="1"/>
      <protection locked="0"/>
    </xf>
    <xf numFmtId="0" fontId="26" fillId="0" borderId="0" xfId="0" applyFont="1" applyAlignment="1" applyProtection="1">
      <alignment wrapText="1"/>
      <protection locked="0"/>
    </xf>
    <xf numFmtId="0" fontId="0" fillId="0" borderId="0" xfId="0" applyAlignment="1" applyProtection="1">
      <alignment wrapText="1"/>
      <protection locked="0"/>
    </xf>
    <xf numFmtId="0" fontId="23" fillId="20" borderId="2" xfId="0" applyFont="1" applyFill="1" applyBorder="1"/>
    <xf numFmtId="0" fontId="2" fillId="20" borderId="3" xfId="0" applyFont="1" applyFill="1" applyBorder="1"/>
    <xf numFmtId="0" fontId="2" fillId="20" borderId="4" xfId="0" applyFont="1" applyFill="1" applyBorder="1"/>
    <xf numFmtId="0" fontId="0" fillId="0" borderId="0" xfId="0"/>
    <xf numFmtId="0" fontId="43" fillId="0" borderId="0" xfId="0" applyFont="1"/>
    <xf numFmtId="0" fontId="43" fillId="0" borderId="0" xfId="0" applyFont="1" applyAlignment="1">
      <alignment vertical="center"/>
    </xf>
    <xf numFmtId="0" fontId="23" fillId="20" borderId="2" xfId="0" applyFont="1" applyFill="1" applyBorder="1" applyAlignment="1">
      <alignment vertical="top"/>
    </xf>
    <xf numFmtId="0" fontId="23" fillId="20" borderId="3" xfId="0" applyFont="1" applyFill="1" applyBorder="1" applyAlignment="1">
      <alignment vertical="top"/>
    </xf>
    <xf numFmtId="0" fontId="23" fillId="20" borderId="4" xfId="0" applyFont="1" applyFill="1" applyBorder="1" applyAlignment="1">
      <alignment vertical="top"/>
    </xf>
    <xf numFmtId="0" fontId="24" fillId="0" borderId="2" xfId="0" applyFont="1" applyBorder="1" applyAlignment="1">
      <alignment horizontal="left" vertical="center"/>
    </xf>
    <xf numFmtId="0" fontId="24" fillId="0" borderId="4" xfId="0" applyFont="1" applyBorder="1" applyAlignment="1">
      <alignment horizontal="left" vertical="center"/>
    </xf>
    <xf numFmtId="0" fontId="23" fillId="20" borderId="5" xfId="0" applyFont="1" applyFill="1" applyBorder="1"/>
    <xf numFmtId="0" fontId="23" fillId="20" borderId="6" xfId="0" applyFont="1" applyFill="1" applyBorder="1"/>
    <xf numFmtId="0" fontId="23" fillId="20" borderId="15" xfId="0" applyFont="1" applyFill="1" applyBorder="1"/>
    <xf numFmtId="0" fontId="23" fillId="0" borderId="2" xfId="0" applyFont="1" applyBorder="1" applyAlignment="1">
      <alignment horizontal="left" wrapText="1"/>
    </xf>
    <xf numFmtId="0" fontId="23" fillId="0" borderId="4" xfId="0" applyFont="1" applyBorder="1" applyAlignment="1">
      <alignment horizontal="left"/>
    </xf>
    <xf numFmtId="0" fontId="2" fillId="13" borderId="2" xfId="0" applyFont="1" applyFill="1" applyBorder="1" applyAlignment="1" applyProtection="1">
      <alignment vertical="center"/>
      <protection locked="0"/>
    </xf>
    <xf numFmtId="0" fontId="2" fillId="13" borderId="3" xfId="0" applyFont="1" applyFill="1" applyBorder="1" applyAlignment="1" applyProtection="1">
      <alignment vertical="center"/>
      <protection locked="0"/>
    </xf>
    <xf numFmtId="0" fontId="2" fillId="13"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6" fillId="0" borderId="0" xfId="0" applyFont="1" applyProtection="1">
      <protection locked="0"/>
    </xf>
    <xf numFmtId="0" fontId="20" fillId="0" borderId="12" xfId="0" applyFont="1" applyBorder="1" applyAlignment="1">
      <alignment vertical="center" wrapText="1"/>
    </xf>
    <xf numFmtId="0" fontId="20" fillId="0" borderId="0" xfId="0" applyFont="1" applyAlignment="1">
      <alignment vertical="center" wrapText="1"/>
    </xf>
    <xf numFmtId="0" fontId="52" fillId="0" borderId="0" xfId="0" applyFont="1" applyAlignment="1">
      <alignment vertical="center" wrapText="1"/>
    </xf>
    <xf numFmtId="0" fontId="23" fillId="19" borderId="2" xfId="0" applyFont="1" applyFill="1" applyBorder="1" applyAlignment="1">
      <alignment vertical="center"/>
    </xf>
    <xf numFmtId="0" fontId="23" fillId="19" borderId="4" xfId="0" applyFont="1" applyFill="1" applyBorder="1" applyAlignment="1">
      <alignment vertical="center"/>
    </xf>
    <xf numFmtId="0" fontId="47" fillId="19" borderId="2" xfId="0" applyFont="1" applyFill="1" applyBorder="1" applyAlignment="1">
      <alignment horizontal="center" vertical="center" wrapText="1"/>
    </xf>
    <xf numFmtId="0" fontId="47" fillId="19" borderId="4" xfId="0" applyFont="1" applyFill="1" applyBorder="1" applyAlignment="1">
      <alignment horizontal="center" vertical="center" wrapText="1"/>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7" fillId="0" borderId="0" xfId="0" applyFont="1" applyAlignment="1">
      <alignment horizontal="center" wrapText="1"/>
    </xf>
    <xf numFmtId="0" fontId="39" fillId="18" borderId="0" xfId="0" applyFont="1" applyFill="1" applyAlignment="1">
      <alignment horizontal="center" vertical="center" wrapText="1"/>
    </xf>
    <xf numFmtId="0" fontId="0" fillId="21" borderId="0" xfId="0" applyFill="1" applyAlignment="1" applyProtection="1">
      <alignment horizontal="center" vertical="center"/>
      <protection locked="0"/>
    </xf>
    <xf numFmtId="0" fontId="3" fillId="12" borderId="2" xfId="0" applyFont="1" applyFill="1" applyBorder="1"/>
    <xf numFmtId="0" fontId="3" fillId="12" borderId="4" xfId="0" applyFont="1" applyFill="1" applyBorder="1"/>
    <xf numFmtId="0" fontId="27" fillId="2" borderId="1" xfId="0" applyFont="1" applyFill="1" applyBorder="1" applyAlignment="1" applyProtection="1">
      <alignment horizontal="left" vertical="center" wrapText="1"/>
      <protection locked="0"/>
    </xf>
    <xf numFmtId="0" fontId="120" fillId="0" borderId="0" xfId="0" applyFont="1" applyAlignment="1">
      <alignment horizontal="right" vertical="center" indent="1"/>
    </xf>
    <xf numFmtId="0" fontId="120" fillId="0" borderId="7" xfId="0" applyFont="1" applyBorder="1" applyAlignment="1">
      <alignment horizontal="right" vertical="center" indent="1"/>
    </xf>
    <xf numFmtId="0" fontId="114" fillId="3" borderId="2" xfId="0" applyFont="1" applyFill="1" applyBorder="1" applyAlignment="1" applyProtection="1">
      <alignment horizontal="center" vertical="center"/>
      <protection locked="0"/>
    </xf>
    <xf numFmtId="0" fontId="114" fillId="3" borderId="3" xfId="0" applyFont="1" applyFill="1" applyBorder="1" applyAlignment="1" applyProtection="1">
      <alignment horizontal="center" vertical="center"/>
      <protection locked="0"/>
    </xf>
    <xf numFmtId="0" fontId="114" fillId="3" borderId="4" xfId="0" applyFont="1" applyFill="1" applyBorder="1" applyAlignment="1" applyProtection="1">
      <alignment horizontal="center" vertical="center"/>
      <protection locked="0"/>
    </xf>
    <xf numFmtId="0" fontId="114" fillId="3" borderId="2" xfId="0" applyFont="1" applyFill="1" applyBorder="1" applyAlignment="1" applyProtection="1">
      <alignment horizontal="left" vertical="center"/>
      <protection locked="0"/>
    </xf>
    <xf numFmtId="0" fontId="114" fillId="3" borderId="3" xfId="0" applyFont="1" applyFill="1" applyBorder="1" applyAlignment="1" applyProtection="1">
      <alignment horizontal="left" vertical="center"/>
      <protection locked="0"/>
    </xf>
    <xf numFmtId="0" fontId="114" fillId="3" borderId="4" xfId="0" applyFont="1" applyFill="1" applyBorder="1" applyAlignment="1" applyProtection="1">
      <alignment horizontal="left" vertical="center"/>
      <protection locked="0"/>
    </xf>
    <xf numFmtId="0" fontId="0" fillId="24" borderId="0" xfId="0" applyFill="1" applyAlignment="1">
      <alignment horizontal="center"/>
    </xf>
    <xf numFmtId="0" fontId="80" fillId="27" borderId="0" xfId="0" applyFont="1" applyFill="1" applyAlignment="1">
      <alignment horizontal="center" vertical="center" wrapText="1"/>
    </xf>
    <xf numFmtId="0" fontId="79" fillId="26" borderId="0" xfId="0" applyFont="1" applyFill="1" applyAlignment="1">
      <alignment horizontal="center" vertical="center"/>
    </xf>
    <xf numFmtId="0" fontId="11" fillId="26" borderId="0" xfId="0" applyFont="1" applyFill="1" applyAlignment="1">
      <alignment horizontal="center" vertical="center"/>
    </xf>
    <xf numFmtId="0" fontId="98" fillId="0" borderId="8" xfId="0" applyFont="1" applyBorder="1" applyAlignment="1">
      <alignment horizontal="right" vertical="center" indent="1"/>
    </xf>
    <xf numFmtId="0" fontId="98" fillId="0" borderId="7" xfId="0" applyFont="1" applyBorder="1" applyAlignment="1">
      <alignment horizontal="right" vertical="center" indent="1"/>
    </xf>
    <xf numFmtId="0" fontId="57" fillId="0" borderId="0" xfId="0" applyFont="1" applyAlignment="1">
      <alignment horizontal="center" vertical="center" wrapText="1"/>
    </xf>
    <xf numFmtId="164" fontId="114" fillId="3" borderId="2" xfId="0" applyNumberFormat="1" applyFont="1" applyFill="1" applyBorder="1" applyAlignment="1" applyProtection="1">
      <alignment horizontal="left" vertical="center"/>
      <protection locked="0"/>
    </xf>
    <xf numFmtId="164" fontId="114" fillId="3" borderId="3" xfId="0" applyNumberFormat="1" applyFont="1" applyFill="1" applyBorder="1" applyAlignment="1" applyProtection="1">
      <alignment horizontal="left" vertical="center"/>
      <protection locked="0"/>
    </xf>
    <xf numFmtId="164" fontId="114"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8" fillId="5" borderId="0" xfId="0" applyFont="1" applyFill="1" applyAlignment="1">
      <alignment horizontal="left" vertical="center" wrapText="1"/>
    </xf>
    <xf numFmtId="0" fontId="7" fillId="5" borderId="0" xfId="0" applyFont="1" applyFill="1" applyAlignment="1">
      <alignment horizontal="left" vertical="center" wrapText="1"/>
    </xf>
    <xf numFmtId="0" fontId="81" fillId="5" borderId="9" xfId="0" applyFont="1" applyFill="1" applyBorder="1" applyAlignment="1">
      <alignment horizontal="center" vertical="center"/>
    </xf>
    <xf numFmtId="0" fontId="120" fillId="0" borderId="0" xfId="0" applyFont="1" applyAlignment="1">
      <alignment horizontal="center" vertical="center"/>
    </xf>
    <xf numFmtId="0" fontId="17" fillId="5" borderId="0" xfId="0" applyFont="1" applyFill="1" applyAlignment="1">
      <alignment horizontal="left" vertical="center" wrapText="1"/>
    </xf>
    <xf numFmtId="0" fontId="81" fillId="5" borderId="0" xfId="0" applyFont="1" applyFill="1" applyAlignment="1">
      <alignment horizontal="center" vertical="center"/>
    </xf>
    <xf numFmtId="0" fontId="83" fillId="0" borderId="8" xfId="0" applyFont="1" applyBorder="1" applyAlignment="1">
      <alignment horizontal="left" vertical="center" wrapText="1"/>
    </xf>
    <xf numFmtId="0" fontId="83" fillId="0" borderId="0" xfId="0" applyFont="1" applyAlignment="1">
      <alignment horizontal="left" vertical="center" wrapText="1"/>
    </xf>
    <xf numFmtId="0" fontId="75" fillId="0" borderId="0" xfId="0" applyFont="1" applyAlignment="1" applyProtection="1">
      <alignment horizontal="center" vertical="center"/>
      <protection locked="0"/>
    </xf>
    <xf numFmtId="0" fontId="76" fillId="0" borderId="0" xfId="0" applyFont="1" applyAlignment="1" applyProtection="1">
      <alignment horizontal="left" vertical="top" wrapText="1"/>
      <protection locked="0"/>
    </xf>
    <xf numFmtId="0" fontId="66" fillId="0" borderId="0" xfId="0" applyFont="1"/>
    <xf numFmtId="0" fontId="76" fillId="0" borderId="0" xfId="0" applyFont="1" applyAlignment="1" applyProtection="1">
      <alignment vertical="top" wrapText="1"/>
      <protection locked="0"/>
    </xf>
    <xf numFmtId="0" fontId="84" fillId="26" borderId="14" xfId="0" applyFont="1" applyFill="1" applyBorder="1" applyAlignment="1">
      <alignment horizontal="center" vertical="center"/>
    </xf>
    <xf numFmtId="0" fontId="84" fillId="26" borderId="12" xfId="0" applyFont="1" applyFill="1" applyBorder="1" applyAlignment="1">
      <alignment horizontal="center" vertical="center"/>
    </xf>
    <xf numFmtId="0" fontId="84" fillId="26" borderId="16" xfId="0" applyFont="1" applyFill="1" applyBorder="1" applyAlignment="1">
      <alignment horizontal="center" vertical="center"/>
    </xf>
    <xf numFmtId="0" fontId="89" fillId="0" borderId="14" xfId="0" applyFont="1" applyBorder="1" applyAlignment="1">
      <alignment horizontal="left" vertical="center" wrapText="1"/>
    </xf>
    <xf numFmtId="0" fontId="89" fillId="0" borderId="12" xfId="0" applyFont="1" applyBorder="1" applyAlignment="1">
      <alignment horizontal="left" vertical="center" wrapText="1"/>
    </xf>
    <xf numFmtId="0" fontId="89" fillId="0" borderId="16" xfId="0" applyFont="1" applyBorder="1" applyAlignment="1">
      <alignment horizontal="left" vertical="center" wrapText="1"/>
    </xf>
    <xf numFmtId="0" fontId="89" fillId="0" borderId="8" xfId="0" applyFont="1" applyBorder="1" applyAlignment="1">
      <alignment horizontal="left" vertical="center" wrapText="1"/>
    </xf>
    <xf numFmtId="0" fontId="89" fillId="0" borderId="0" xfId="0" applyFont="1" applyAlignment="1">
      <alignment horizontal="left" vertical="center" wrapText="1"/>
    </xf>
    <xf numFmtId="0" fontId="89" fillId="0" borderId="7" xfId="0" applyFont="1" applyBorder="1" applyAlignment="1">
      <alignment horizontal="left" vertical="center" wrapText="1"/>
    </xf>
    <xf numFmtId="0" fontId="89" fillId="0" borderId="5" xfId="0" applyFont="1" applyBorder="1" applyAlignment="1">
      <alignment horizontal="left" vertical="center" wrapText="1"/>
    </xf>
    <xf numFmtId="0" fontId="89" fillId="0" borderId="6" xfId="0" applyFont="1" applyBorder="1" applyAlignment="1">
      <alignment horizontal="left" vertical="center" wrapText="1"/>
    </xf>
    <xf numFmtId="0" fontId="89" fillId="0" borderId="15" xfId="0" applyFont="1" applyBorder="1" applyAlignment="1">
      <alignment horizontal="left" vertical="center" wrapText="1"/>
    </xf>
    <xf numFmtId="0" fontId="89" fillId="28" borderId="2" xfId="0" applyFont="1" applyFill="1" applyBorder="1" applyAlignment="1">
      <alignment horizontal="left" vertical="center" wrapText="1"/>
    </xf>
    <xf numFmtId="0" fontId="89" fillId="28" borderId="4" xfId="0" applyFont="1" applyFill="1" applyBorder="1" applyAlignment="1">
      <alignment horizontal="left" vertical="center" wrapText="1"/>
    </xf>
    <xf numFmtId="0" fontId="89" fillId="3" borderId="5" xfId="0" applyFont="1" applyFill="1" applyBorder="1" applyAlignment="1">
      <alignment horizontal="left" vertical="top" wrapText="1"/>
    </xf>
    <xf numFmtId="0" fontId="89" fillId="3" borderId="6" xfId="0" applyFont="1" applyFill="1" applyBorder="1" applyAlignment="1">
      <alignment horizontal="left" vertical="top" wrapText="1"/>
    </xf>
    <xf numFmtId="0" fontId="89" fillId="3" borderId="15" xfId="0" applyFont="1" applyFill="1" applyBorder="1" applyAlignment="1">
      <alignment horizontal="left" vertical="top" wrapText="1"/>
    </xf>
    <xf numFmtId="0" fontId="89" fillId="3" borderId="14" xfId="0" applyFont="1" applyFill="1" applyBorder="1" applyAlignment="1" applyProtection="1">
      <alignment horizontal="left" vertical="top" wrapText="1"/>
      <protection locked="0"/>
    </xf>
    <xf numFmtId="0" fontId="89" fillId="3" borderId="12" xfId="0" applyFont="1" applyFill="1" applyBorder="1" applyAlignment="1" applyProtection="1">
      <alignment horizontal="left" vertical="top" wrapText="1"/>
      <protection locked="0"/>
    </xf>
    <xf numFmtId="0" fontId="89" fillId="3" borderId="16" xfId="0" applyFont="1" applyFill="1" applyBorder="1" applyAlignment="1" applyProtection="1">
      <alignment horizontal="left" vertical="top" wrapText="1"/>
      <protection locked="0"/>
    </xf>
    <xf numFmtId="0" fontId="89" fillId="3" borderId="8" xfId="0" applyFont="1" applyFill="1" applyBorder="1" applyAlignment="1" applyProtection="1">
      <alignment horizontal="left" vertical="top" wrapText="1"/>
      <protection locked="0"/>
    </xf>
    <xf numFmtId="0" fontId="89" fillId="3" borderId="0" xfId="0" applyFont="1" applyFill="1" applyAlignment="1" applyProtection="1">
      <alignment horizontal="left" vertical="top" wrapText="1"/>
      <protection locked="0"/>
    </xf>
    <xf numFmtId="0" fontId="89" fillId="3" borderId="7" xfId="0" applyFont="1" applyFill="1" applyBorder="1" applyAlignment="1" applyProtection="1">
      <alignment horizontal="left" vertical="top" wrapText="1"/>
      <protection locked="0"/>
    </xf>
    <xf numFmtId="0" fontId="89" fillId="3" borderId="5" xfId="0" applyFont="1" applyFill="1" applyBorder="1" applyAlignment="1" applyProtection="1">
      <alignment horizontal="left" vertical="top" wrapText="1"/>
      <protection locked="0"/>
    </xf>
    <xf numFmtId="0" fontId="89" fillId="3" borderId="6" xfId="0" applyFont="1" applyFill="1" applyBorder="1" applyAlignment="1" applyProtection="1">
      <alignment horizontal="left" vertical="top" wrapText="1"/>
      <protection locked="0"/>
    </xf>
    <xf numFmtId="0" fontId="89" fillId="3" borderId="15" xfId="0" applyFont="1" applyFill="1" applyBorder="1" applyAlignment="1" applyProtection="1">
      <alignment horizontal="left" vertical="top" wrapText="1"/>
      <protection locked="0"/>
    </xf>
    <xf numFmtId="0" fontId="67" fillId="2" borderId="2" xfId="0" applyFont="1" applyFill="1" applyBorder="1" applyAlignment="1">
      <alignment vertical="center"/>
    </xf>
    <xf numFmtId="0" fontId="67" fillId="2" borderId="3" xfId="0" applyFont="1" applyFill="1" applyBorder="1" applyAlignment="1">
      <alignment vertical="center"/>
    </xf>
    <xf numFmtId="0" fontId="67" fillId="2" borderId="4" xfId="0" applyFont="1" applyFill="1" applyBorder="1" applyAlignment="1">
      <alignment vertical="center"/>
    </xf>
    <xf numFmtId="0" fontId="89" fillId="3" borderId="2" xfId="0" applyFont="1" applyFill="1" applyBorder="1" applyAlignment="1" applyProtection="1">
      <alignment horizontal="left" vertical="top" wrapText="1"/>
      <protection locked="0"/>
    </xf>
    <xf numFmtId="0" fontId="89" fillId="3" borderId="3" xfId="0" applyFont="1" applyFill="1" applyBorder="1" applyAlignment="1" applyProtection="1">
      <alignment horizontal="left" vertical="top" wrapText="1"/>
      <protection locked="0"/>
    </xf>
    <xf numFmtId="0" fontId="89" fillId="3" borderId="4" xfId="0" applyFont="1" applyFill="1" applyBorder="1" applyAlignment="1" applyProtection="1">
      <alignment horizontal="left" vertical="top" wrapText="1"/>
      <protection locked="0"/>
    </xf>
    <xf numFmtId="0" fontId="89" fillId="0" borderId="2" xfId="0" applyFont="1" applyBorder="1" applyAlignment="1">
      <alignment horizontal="left" vertical="center" wrapText="1"/>
    </xf>
    <xf numFmtId="0" fontId="89" fillId="0" borderId="3" xfId="0" applyFont="1" applyBorder="1" applyAlignment="1">
      <alignment horizontal="left" vertical="center" wrapText="1"/>
    </xf>
    <xf numFmtId="0" fontId="89" fillId="0" borderId="4" xfId="0" applyFont="1" applyBorder="1" applyAlignment="1">
      <alignment horizontal="left" vertical="center" wrapText="1"/>
    </xf>
    <xf numFmtId="0" fontId="90" fillId="0" borderId="10" xfId="0" applyFont="1" applyBorder="1" applyAlignment="1">
      <alignment horizontal="center" vertical="center"/>
    </xf>
    <xf numFmtId="0" fontId="90" fillId="0" borderId="11" xfId="0" applyFont="1" applyBorder="1" applyAlignment="1">
      <alignment horizontal="center" vertical="center"/>
    </xf>
    <xf numFmtId="0" fontId="89" fillId="0" borderId="14" xfId="0" applyFont="1" applyBorder="1" applyAlignment="1">
      <alignment vertical="center" wrapText="1"/>
    </xf>
    <xf numFmtId="0" fontId="89" fillId="0" borderId="12" xfId="0" applyFont="1" applyBorder="1" applyAlignment="1">
      <alignment vertical="center" wrapText="1"/>
    </xf>
    <xf numFmtId="0" fontId="89" fillId="0" borderId="16" xfId="0" applyFont="1" applyBorder="1" applyAlignment="1">
      <alignment vertical="center" wrapText="1"/>
    </xf>
    <xf numFmtId="0" fontId="89" fillId="0" borderId="5" xfId="0" applyFont="1" applyBorder="1" applyAlignment="1">
      <alignment vertical="center" wrapText="1"/>
    </xf>
    <xf numFmtId="0" fontId="89" fillId="0" borderId="6" xfId="0" applyFont="1" applyBorder="1" applyAlignment="1">
      <alignment vertical="center" wrapText="1"/>
    </xf>
    <xf numFmtId="0" fontId="89" fillId="0" borderId="15" xfId="0" applyFont="1" applyBorder="1" applyAlignment="1">
      <alignment vertical="center" wrapText="1"/>
    </xf>
    <xf numFmtId="0" fontId="96" fillId="0" borderId="2" xfId="0" applyFont="1" applyBorder="1" applyAlignment="1">
      <alignment horizontal="left" vertical="center" wrapText="1" indent="1"/>
    </xf>
    <xf numFmtId="0" fontId="96" fillId="0" borderId="3" xfId="0" applyFont="1" applyBorder="1" applyAlignment="1">
      <alignment horizontal="left" vertical="center" wrapText="1" indent="1"/>
    </xf>
    <xf numFmtId="0" fontId="96" fillId="0" borderId="4" xfId="0" applyFont="1" applyBorder="1" applyAlignment="1">
      <alignment horizontal="left" vertical="center" wrapText="1" indent="1"/>
    </xf>
    <xf numFmtId="0" fontId="89" fillId="3" borderId="16" xfId="0" applyFont="1" applyFill="1" applyBorder="1" applyAlignment="1" applyProtection="1">
      <alignment horizontal="center" vertical="center"/>
      <protection locked="0"/>
    </xf>
    <xf numFmtId="0" fontId="89" fillId="3" borderId="7" xfId="0" applyFont="1" applyFill="1" applyBorder="1" applyAlignment="1" applyProtection="1">
      <alignment horizontal="center" vertical="center"/>
      <protection locked="0"/>
    </xf>
    <xf numFmtId="0" fontId="89" fillId="3" borderId="15" xfId="0" applyFont="1" applyFill="1" applyBorder="1" applyAlignment="1" applyProtection="1">
      <alignment horizontal="center" vertical="center"/>
      <protection locked="0"/>
    </xf>
    <xf numFmtId="0" fontId="93" fillId="24" borderId="14" xfId="0" applyFont="1" applyFill="1" applyBorder="1" applyAlignment="1">
      <alignment vertical="center"/>
    </xf>
    <xf numFmtId="0" fontId="93" fillId="24" borderId="12" xfId="0" applyFont="1" applyFill="1" applyBorder="1" applyAlignment="1">
      <alignment vertical="center"/>
    </xf>
    <xf numFmtId="0" fontId="93" fillId="24" borderId="16" xfId="0" applyFont="1" applyFill="1" applyBorder="1" applyAlignment="1">
      <alignment vertical="center"/>
    </xf>
    <xf numFmtId="0" fontId="89" fillId="3" borderId="14" xfId="0" applyFont="1" applyFill="1" applyBorder="1" applyAlignment="1" applyProtection="1">
      <alignment vertical="top" wrapText="1"/>
      <protection locked="0"/>
    </xf>
    <xf numFmtId="0" fontId="89" fillId="3" borderId="12" xfId="0" applyFont="1" applyFill="1" applyBorder="1" applyAlignment="1" applyProtection="1">
      <alignment vertical="top" wrapText="1"/>
      <protection locked="0"/>
    </xf>
    <xf numFmtId="0" fontId="89" fillId="3" borderId="16" xfId="0" applyFont="1" applyFill="1" applyBorder="1" applyAlignment="1" applyProtection="1">
      <alignment vertical="top" wrapText="1"/>
      <protection locked="0"/>
    </xf>
    <xf numFmtId="0" fontId="89" fillId="3" borderId="8" xfId="0" applyFont="1" applyFill="1" applyBorder="1" applyAlignment="1" applyProtection="1">
      <alignment vertical="top" wrapText="1"/>
      <protection locked="0"/>
    </xf>
    <xf numFmtId="0" fontId="89" fillId="3" borderId="0" xfId="0" applyFont="1" applyFill="1" applyAlignment="1" applyProtection="1">
      <alignment vertical="top" wrapText="1"/>
      <protection locked="0"/>
    </xf>
    <xf numFmtId="0" fontId="89" fillId="3" borderId="7" xfId="0" applyFont="1" applyFill="1" applyBorder="1" applyAlignment="1" applyProtection="1">
      <alignment vertical="top" wrapText="1"/>
      <protection locked="0"/>
    </xf>
    <xf numFmtId="0" fontId="67" fillId="0" borderId="0" xfId="0" applyFont="1" applyAlignment="1">
      <alignment horizontal="center" vertical="center"/>
    </xf>
    <xf numFmtId="0" fontId="75" fillId="0" borderId="0" xfId="0" applyFont="1" applyAlignment="1" applyProtection="1">
      <alignment horizontal="center" vertical="center" wrapText="1"/>
      <protection locked="0"/>
    </xf>
    <xf numFmtId="1" fontId="75" fillId="0" borderId="0" xfId="0" applyNumberFormat="1" applyFont="1" applyAlignment="1" applyProtection="1">
      <alignment horizontal="center" vertical="center" wrapText="1"/>
      <protection locked="0"/>
    </xf>
    <xf numFmtId="0" fontId="64" fillId="0" borderId="0" xfId="0" applyFont="1" applyAlignment="1">
      <alignment horizontal="center" vertical="center" wrapText="1"/>
    </xf>
    <xf numFmtId="0" fontId="66" fillId="0" borderId="0" xfId="0" applyFont="1" applyAlignment="1">
      <alignment horizontal="center" vertical="center" wrapText="1"/>
    </xf>
    <xf numFmtId="0" fontId="69" fillId="0" borderId="0" xfId="0" applyFont="1" applyAlignment="1">
      <alignment horizontal="right" vertical="center" wrapText="1"/>
    </xf>
    <xf numFmtId="0" fontId="74" fillId="6" borderId="0" xfId="0" applyFont="1" applyFill="1" applyAlignment="1">
      <alignment horizontal="center" vertical="center"/>
    </xf>
    <xf numFmtId="0" fontId="42" fillId="6" borderId="0" xfId="0" applyFont="1" applyFill="1" applyAlignment="1">
      <alignment horizontal="center" vertical="center"/>
    </xf>
    <xf numFmtId="0" fontId="105" fillId="0" borderId="2" xfId="0" applyFont="1" applyBorder="1" applyAlignment="1">
      <alignment horizontal="right" vertical="center" wrapText="1"/>
    </xf>
    <xf numFmtId="0" fontId="105" fillId="0" borderId="3" xfId="0" applyFont="1" applyBorder="1" applyAlignment="1">
      <alignment horizontal="right" vertical="center" wrapText="1"/>
    </xf>
    <xf numFmtId="0" fontId="105" fillId="0" borderId="4" xfId="0" applyFont="1" applyBorder="1" applyAlignment="1">
      <alignment horizontal="right" vertical="center" wrapText="1"/>
    </xf>
    <xf numFmtId="0" fontId="71" fillId="0" borderId="0" xfId="0" applyFont="1" applyAlignment="1">
      <alignment horizontal="left" vertical="center" wrapText="1"/>
    </xf>
    <xf numFmtId="0" fontId="69" fillId="0" borderId="0" xfId="0" applyFont="1" applyAlignment="1">
      <alignment horizontal="center" vertical="center" wrapText="1"/>
    </xf>
    <xf numFmtId="0" fontId="67" fillId="0" borderId="0" xfId="0" applyFont="1" applyAlignment="1" applyProtection="1">
      <alignment horizontal="center" vertical="center"/>
      <protection locked="0"/>
    </xf>
    <xf numFmtId="0" fontId="73" fillId="0" borderId="0" xfId="0" applyFont="1"/>
    <xf numFmtId="0" fontId="73" fillId="0" borderId="0" xfId="0" applyFont="1" applyAlignment="1" applyProtection="1">
      <alignment horizontal="left" vertical="center"/>
      <protection locked="0"/>
    </xf>
    <xf numFmtId="1" fontId="75" fillId="0" borderId="0" xfId="0" applyNumberFormat="1"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66" fillId="0" borderId="0" xfId="0" applyFont="1" applyAlignment="1">
      <alignment horizontal="right"/>
    </xf>
    <xf numFmtId="0" fontId="66" fillId="0" borderId="0" xfId="0" applyFont="1" applyAlignment="1">
      <alignment vertical="center" wrapText="1"/>
    </xf>
    <xf numFmtId="0" fontId="66" fillId="0" borderId="0" xfId="0" applyFont="1" applyAlignment="1">
      <alignment horizontal="right" vertical="center"/>
    </xf>
    <xf numFmtId="0" fontId="73" fillId="0" borderId="0" xfId="0" applyFont="1" applyAlignment="1" applyProtection="1">
      <alignment vertical="center"/>
      <protection locked="0"/>
    </xf>
    <xf numFmtId="0" fontId="66" fillId="0" borderId="0" xfId="0" applyFont="1" applyAlignment="1">
      <alignment vertical="center"/>
    </xf>
    <xf numFmtId="0" fontId="66" fillId="0" borderId="0" xfId="0" applyFont="1" applyAlignment="1">
      <alignment horizontal="left" vertical="center"/>
    </xf>
    <xf numFmtId="0" fontId="71" fillId="0" borderId="0" xfId="0" applyFont="1" applyAlignment="1">
      <alignment horizontal="left" vertical="center"/>
    </xf>
    <xf numFmtId="0" fontId="67" fillId="6" borderId="0" xfId="0" applyFont="1" applyFill="1" applyAlignment="1">
      <alignment horizontal="center" vertical="center"/>
    </xf>
    <xf numFmtId="0" fontId="70" fillId="6" borderId="0" xfId="0" applyFont="1" applyFill="1" applyAlignment="1">
      <alignment vertical="center"/>
    </xf>
    <xf numFmtId="0" fontId="69" fillId="0" borderId="0" xfId="0" applyFont="1" applyAlignment="1">
      <alignment vertical="center"/>
    </xf>
    <xf numFmtId="0" fontId="89" fillId="3" borderId="12" xfId="0" applyFont="1" applyFill="1" applyBorder="1" applyAlignment="1" applyProtection="1">
      <alignment horizontal="center" vertical="center"/>
      <protection locked="0"/>
    </xf>
    <xf numFmtId="0" fontId="89" fillId="3" borderId="0" xfId="0" applyFont="1" applyFill="1" applyAlignment="1" applyProtection="1">
      <alignment horizontal="center" vertical="center"/>
      <protection locked="0"/>
    </xf>
    <xf numFmtId="0" fontId="89" fillId="3" borderId="10" xfId="0" applyFont="1" applyFill="1" applyBorder="1" applyAlignment="1" applyProtection="1">
      <alignment horizontal="center" vertical="center"/>
      <protection locked="0"/>
    </xf>
    <xf numFmtId="0" fontId="89" fillId="3" borderId="11" xfId="0" applyFont="1" applyFill="1" applyBorder="1" applyAlignment="1" applyProtection="1">
      <alignment horizontal="center" vertical="center"/>
      <protection locked="0"/>
    </xf>
    <xf numFmtId="0" fontId="72" fillId="26" borderId="0" xfId="0" applyFont="1" applyFill="1" applyAlignment="1">
      <alignment horizontal="center" vertical="center" wrapText="1"/>
    </xf>
    <xf numFmtId="0" fontId="89" fillId="0" borderId="2" xfId="0" applyFont="1" applyBorder="1" applyAlignment="1">
      <alignment horizontal="right" vertical="center" wrapText="1"/>
    </xf>
    <xf numFmtId="0" fontId="89" fillId="0" borderId="3" xfId="0" applyFont="1" applyBorder="1" applyAlignment="1">
      <alignment horizontal="right" vertical="center"/>
    </xf>
    <xf numFmtId="0" fontId="89" fillId="0" borderId="4" xfId="0" applyFont="1" applyBorder="1" applyAlignment="1">
      <alignment horizontal="right" vertical="center"/>
    </xf>
    <xf numFmtId="0" fontId="90" fillId="0" borderId="14" xfId="0" applyFont="1" applyBorder="1" applyAlignment="1">
      <alignment horizontal="center" vertical="center"/>
    </xf>
    <xf numFmtId="0" fontId="90" fillId="0" borderId="8" xfId="0" applyFont="1" applyBorder="1" applyAlignment="1">
      <alignment horizontal="center" vertical="center"/>
    </xf>
    <xf numFmtId="0" fontId="90" fillId="0" borderId="5" xfId="0" applyFont="1" applyBorder="1" applyAlignment="1">
      <alignment horizontal="center" vertical="center"/>
    </xf>
    <xf numFmtId="0" fontId="89" fillId="0" borderId="1" xfId="0" applyFont="1" applyBorder="1" applyAlignment="1">
      <alignment horizontal="left" vertical="center" wrapText="1"/>
    </xf>
    <xf numFmtId="0" fontId="90" fillId="0" borderId="1" xfId="0" applyFont="1" applyBorder="1" applyAlignment="1">
      <alignment horizontal="center" vertical="center"/>
    </xf>
    <xf numFmtId="0" fontId="89" fillId="28" borderId="10" xfId="0" applyFont="1" applyFill="1" applyBorder="1" applyAlignment="1" applyProtection="1">
      <alignment horizontal="center" vertical="center"/>
      <protection locked="0"/>
    </xf>
    <xf numFmtId="0" fontId="89" fillId="28" borderId="13" xfId="0" applyFont="1" applyFill="1" applyBorder="1" applyAlignment="1" applyProtection="1">
      <alignment horizontal="center" vertical="center"/>
      <protection locked="0"/>
    </xf>
    <xf numFmtId="0" fontId="89" fillId="28" borderId="11" xfId="0" applyFont="1" applyFill="1" applyBorder="1" applyAlignment="1" applyProtection="1">
      <alignment horizontal="center" vertical="center"/>
      <protection locked="0"/>
    </xf>
    <xf numFmtId="0" fontId="89" fillId="28" borderId="10" xfId="0" applyFont="1" applyFill="1" applyBorder="1" applyAlignment="1">
      <alignment vertical="center" wrapText="1"/>
    </xf>
    <xf numFmtId="0" fontId="89" fillId="28" borderId="13" xfId="0" applyFont="1" applyFill="1" applyBorder="1" applyAlignment="1">
      <alignment vertical="center" wrapText="1"/>
    </xf>
    <xf numFmtId="0" fontId="89" fillId="28" borderId="11" xfId="0" applyFont="1" applyFill="1" applyBorder="1" applyAlignment="1">
      <alignment vertical="center" wrapText="1"/>
    </xf>
    <xf numFmtId="0" fontId="67" fillId="2" borderId="2" xfId="0" applyFont="1" applyFill="1" applyBorder="1" applyAlignment="1">
      <alignment vertical="center" wrapText="1"/>
    </xf>
    <xf numFmtId="0" fontId="89" fillId="3" borderId="14" xfId="0" applyFont="1" applyFill="1" applyBorder="1" applyAlignment="1" applyProtection="1">
      <alignment horizontal="center" vertical="center"/>
      <protection locked="0"/>
    </xf>
    <xf numFmtId="0" fontId="89" fillId="3" borderId="5" xfId="0" applyFont="1" applyFill="1" applyBorder="1" applyAlignment="1" applyProtection="1">
      <alignment horizontal="center" vertical="center"/>
      <protection locked="0"/>
    </xf>
    <xf numFmtId="0" fontId="0" fillId="3" borderId="14"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16" xfId="0" applyFill="1" applyBorder="1" applyAlignment="1" applyProtection="1">
      <alignment horizontal="left" vertical="top" wrapText="1"/>
      <protection locked="0"/>
    </xf>
    <xf numFmtId="0" fontId="66" fillId="3" borderId="10" xfId="0" applyFont="1" applyFill="1" applyBorder="1" applyAlignment="1" applyProtection="1">
      <alignment horizontal="center" vertical="center"/>
      <protection locked="0"/>
    </xf>
    <xf numFmtId="0" fontId="66" fillId="3" borderId="11" xfId="0" applyFont="1" applyFill="1" applyBorder="1" applyAlignment="1" applyProtection="1">
      <alignment horizontal="center" vertical="center"/>
      <protection locked="0"/>
    </xf>
    <xf numFmtId="0" fontId="90" fillId="28" borderId="2" xfId="0" applyFont="1" applyFill="1" applyBorder="1" applyAlignment="1">
      <alignment vertical="center" wrapText="1"/>
    </xf>
    <xf numFmtId="0" fontId="90" fillId="28" borderId="4" xfId="0" applyFont="1" applyFill="1" applyBorder="1" applyAlignment="1">
      <alignment vertical="center" wrapText="1"/>
    </xf>
    <xf numFmtId="0" fontId="89" fillId="3" borderId="13" xfId="0" applyFont="1" applyFill="1" applyBorder="1" applyAlignment="1" applyProtection="1">
      <alignment horizontal="center" vertical="center"/>
      <protection locked="0"/>
    </xf>
    <xf numFmtId="0" fontId="89" fillId="28" borderId="10" xfId="0" applyFont="1" applyFill="1" applyBorder="1" applyAlignment="1">
      <alignment horizontal="left" vertical="center" wrapText="1"/>
    </xf>
    <xf numFmtId="0" fontId="89" fillId="28" borderId="13" xfId="0" applyFont="1" applyFill="1" applyBorder="1" applyAlignment="1">
      <alignment horizontal="left" vertical="center" wrapText="1"/>
    </xf>
    <xf numFmtId="0" fontId="89" fillId="28" borderId="11" xfId="0" applyFont="1" applyFill="1" applyBorder="1" applyAlignment="1">
      <alignment horizontal="left" vertical="center" wrapText="1"/>
    </xf>
    <xf numFmtId="0" fontId="0" fillId="0" borderId="12" xfId="0" applyBorder="1" applyAlignment="1">
      <alignment horizontal="left" vertical="center" wrapText="1"/>
    </xf>
    <xf numFmtId="0" fontId="0" fillId="0" borderId="16" xfId="0" applyBorder="1" applyAlignment="1">
      <alignment horizontal="left" vertical="center" wrapText="1"/>
    </xf>
    <xf numFmtId="0" fontId="70" fillId="0" borderId="5" xfId="0" applyFont="1" applyBorder="1" applyAlignment="1">
      <alignment horizontal="left" vertical="center" wrapText="1"/>
    </xf>
    <xf numFmtId="0" fontId="70" fillId="0" borderId="6" xfId="0" applyFont="1" applyBorder="1" applyAlignment="1">
      <alignment horizontal="left" vertical="center" wrapText="1"/>
    </xf>
    <xf numFmtId="0" fontId="89" fillId="3" borderId="1" xfId="0" applyFont="1" applyFill="1" applyBorder="1" applyAlignment="1" applyProtection="1">
      <alignment horizontal="center" vertical="center"/>
      <protection locked="0"/>
    </xf>
    <xf numFmtId="0" fontId="89" fillId="3" borderId="8" xfId="0" applyFont="1" applyFill="1" applyBorder="1" applyAlignment="1" applyProtection="1">
      <alignment horizontal="center" vertical="center"/>
      <protection locked="0"/>
    </xf>
    <xf numFmtId="0" fontId="89" fillId="3" borderId="2" xfId="0" applyFont="1" applyFill="1" applyBorder="1" applyAlignment="1">
      <alignment horizontal="left" vertical="center" wrapText="1"/>
    </xf>
    <xf numFmtId="0" fontId="89" fillId="3" borderId="3" xfId="0" applyFont="1" applyFill="1" applyBorder="1" applyAlignment="1">
      <alignment horizontal="left" vertical="center" wrapText="1"/>
    </xf>
    <xf numFmtId="0" fontId="89" fillId="3" borderId="4" xfId="0" applyFont="1" applyFill="1" applyBorder="1" applyAlignment="1">
      <alignment horizontal="left" vertical="center" wrapText="1"/>
    </xf>
    <xf numFmtId="0" fontId="0" fillId="0" borderId="1" xfId="0" applyBorder="1" applyAlignment="1">
      <alignment horizontal="left" vertical="center" wrapText="1"/>
    </xf>
    <xf numFmtId="0" fontId="89" fillId="3" borderId="2" xfId="0" applyFont="1" applyFill="1" applyBorder="1" applyAlignment="1">
      <alignment horizontal="left" vertical="top" wrapText="1"/>
    </xf>
    <xf numFmtId="0" fontId="89" fillId="3" borderId="3" xfId="0" applyFont="1" applyFill="1" applyBorder="1" applyAlignment="1">
      <alignment horizontal="left" vertical="top" wrapText="1"/>
    </xf>
    <xf numFmtId="0" fontId="89" fillId="3" borderId="4" xfId="0" applyFont="1" applyFill="1" applyBorder="1" applyAlignment="1">
      <alignment horizontal="left" vertical="top" wrapText="1"/>
    </xf>
    <xf numFmtId="0" fontId="89" fillId="25" borderId="2" xfId="0" applyFont="1" applyFill="1" applyBorder="1" applyAlignment="1">
      <alignment horizontal="left" vertical="center" wrapText="1"/>
    </xf>
    <xf numFmtId="0" fontId="89" fillId="25" borderId="4" xfId="0" applyFont="1" applyFill="1" applyBorder="1" applyAlignment="1">
      <alignment horizontal="left" vertical="center" wrapText="1"/>
    </xf>
    <xf numFmtId="0" fontId="89" fillId="24" borderId="2" xfId="0" applyFont="1" applyFill="1" applyBorder="1" applyAlignment="1">
      <alignment horizontal="left" vertical="top" wrapText="1"/>
    </xf>
    <xf numFmtId="0" fontId="89" fillId="24" borderId="3" xfId="0" applyFont="1" applyFill="1" applyBorder="1" applyAlignment="1">
      <alignment horizontal="left" vertical="top" wrapText="1"/>
    </xf>
    <xf numFmtId="0" fontId="89" fillId="24" borderId="4" xfId="0" applyFont="1" applyFill="1" applyBorder="1" applyAlignment="1">
      <alignment horizontal="left" vertical="top" wrapText="1"/>
    </xf>
    <xf numFmtId="0" fontId="91" fillId="0" borderId="14" xfId="0" applyFont="1" applyBorder="1" applyAlignment="1">
      <alignment horizontal="left" vertical="center" wrapText="1"/>
    </xf>
    <xf numFmtId="0" fontId="91" fillId="0" borderId="12" xfId="0" applyFont="1" applyBorder="1" applyAlignment="1">
      <alignment horizontal="left" vertical="center" wrapText="1"/>
    </xf>
    <xf numFmtId="0" fontId="91" fillId="0" borderId="16" xfId="0" applyFont="1" applyBorder="1" applyAlignment="1">
      <alignment horizontal="left" vertical="center" wrapText="1"/>
    </xf>
    <xf numFmtId="0" fontId="91" fillId="0" borderId="5" xfId="0" applyFont="1" applyBorder="1" applyAlignment="1">
      <alignment horizontal="left" vertical="center" wrapText="1"/>
    </xf>
    <xf numFmtId="0" fontId="91" fillId="0" borderId="6" xfId="0" applyFont="1" applyBorder="1" applyAlignment="1">
      <alignment horizontal="left" vertical="center" wrapText="1"/>
    </xf>
    <xf numFmtId="0" fontId="91" fillId="0" borderId="15" xfId="0" applyFont="1" applyBorder="1" applyAlignment="1">
      <alignment horizontal="left" vertical="center" wrapText="1"/>
    </xf>
    <xf numFmtId="0" fontId="91" fillId="3" borderId="10" xfId="0" applyFont="1" applyFill="1" applyBorder="1" applyAlignment="1" applyProtection="1">
      <alignment horizontal="center" vertical="center"/>
      <protection locked="0"/>
    </xf>
    <xf numFmtId="0" fontId="91" fillId="3" borderId="11" xfId="0" applyFont="1" applyFill="1" applyBorder="1" applyAlignment="1" applyProtection="1">
      <alignment horizontal="center" vertical="center"/>
      <protection locked="0"/>
    </xf>
    <xf numFmtId="0" fontId="24" fillId="3" borderId="14" xfId="0" applyFont="1" applyFill="1" applyBorder="1" applyAlignment="1" applyProtection="1">
      <alignment horizontal="left" vertical="top" wrapText="1"/>
      <protection locked="0"/>
    </xf>
    <xf numFmtId="0" fontId="24" fillId="3" borderId="12" xfId="0" applyFont="1" applyFill="1" applyBorder="1" applyAlignment="1" applyProtection="1">
      <alignment horizontal="left" vertical="top" wrapText="1"/>
      <protection locked="0"/>
    </xf>
    <xf numFmtId="0" fontId="24" fillId="3" borderId="16" xfId="0" applyFont="1" applyFill="1" applyBorder="1" applyAlignment="1" applyProtection="1">
      <alignment horizontal="left" vertical="top" wrapText="1"/>
      <protection locked="0"/>
    </xf>
    <xf numFmtId="0" fontId="92" fillId="5" borderId="2" xfId="0" applyFont="1" applyFill="1" applyBorder="1" applyAlignment="1">
      <alignment horizontal="right" wrapText="1"/>
    </xf>
    <xf numFmtId="0" fontId="92" fillId="5" borderId="3" xfId="0" applyFont="1" applyFill="1" applyBorder="1" applyAlignment="1">
      <alignment horizontal="right" wrapText="1"/>
    </xf>
    <xf numFmtId="0" fontId="92" fillId="5" borderId="4" xfId="0" applyFont="1" applyFill="1" applyBorder="1" applyAlignment="1">
      <alignment horizontal="right" wrapText="1"/>
    </xf>
    <xf numFmtId="0" fontId="89" fillId="0" borderId="8" xfId="0" applyFont="1" applyBorder="1" applyAlignment="1">
      <alignment vertical="center" wrapText="1"/>
    </xf>
    <xf numFmtId="0" fontId="89" fillId="0" borderId="0" xfId="0" applyFont="1" applyAlignment="1">
      <alignment vertical="center" wrapText="1"/>
    </xf>
    <xf numFmtId="0" fontId="89" fillId="0" borderId="7" xfId="0" applyFont="1" applyBorder="1" applyAlignment="1">
      <alignment vertical="center" wrapText="1"/>
    </xf>
    <xf numFmtId="0" fontId="89" fillId="3" borderId="5" xfId="0" applyFont="1" applyFill="1" applyBorder="1" applyAlignment="1">
      <alignment horizontal="left" vertical="center" wrapText="1"/>
    </xf>
    <xf numFmtId="0" fontId="89" fillId="3" borderId="6" xfId="0" applyFont="1" applyFill="1" applyBorder="1" applyAlignment="1">
      <alignment horizontal="left" vertical="center" wrapText="1"/>
    </xf>
    <xf numFmtId="0" fontId="89" fillId="3" borderId="15" xfId="0" applyFont="1" applyFill="1" applyBorder="1" applyAlignment="1">
      <alignment horizontal="left" vertical="center" wrapText="1"/>
    </xf>
    <xf numFmtId="0" fontId="90" fillId="28" borderId="2" xfId="0" applyFont="1" applyFill="1" applyBorder="1" applyAlignment="1">
      <alignment horizontal="left" vertical="center" wrapText="1"/>
    </xf>
    <xf numFmtId="0" fontId="67" fillId="2" borderId="2" xfId="0" applyFont="1" applyFill="1" applyBorder="1" applyAlignment="1">
      <alignment horizontal="left" vertical="center" wrapText="1" indent="2"/>
    </xf>
    <xf numFmtId="0" fontId="67" fillId="2" borderId="3" xfId="0" applyFont="1" applyFill="1" applyBorder="1" applyAlignment="1">
      <alignment horizontal="left" vertical="center" indent="2"/>
    </xf>
    <xf numFmtId="0" fontId="67" fillId="2" borderId="4" xfId="0" applyFont="1" applyFill="1" applyBorder="1" applyAlignment="1">
      <alignment horizontal="left" vertical="center" indent="2"/>
    </xf>
    <xf numFmtId="0" fontId="89" fillId="7" borderId="14" xfId="0" applyFont="1" applyFill="1" applyBorder="1" applyAlignment="1">
      <alignment horizontal="center" vertical="center" wrapText="1"/>
    </xf>
    <xf numFmtId="0" fontId="89" fillId="7" borderId="16" xfId="0" applyFont="1" applyFill="1" applyBorder="1" applyAlignment="1">
      <alignment horizontal="center" vertical="center" wrapText="1"/>
    </xf>
    <xf numFmtId="0" fontId="89" fillId="7" borderId="5" xfId="0" applyFont="1" applyFill="1" applyBorder="1" applyAlignment="1">
      <alignment horizontal="center" vertical="center" wrapText="1"/>
    </xf>
    <xf numFmtId="0" fontId="89" fillId="7" borderId="15" xfId="0" applyFont="1" applyFill="1" applyBorder="1" applyAlignment="1">
      <alignment horizontal="center" vertical="center" wrapText="1"/>
    </xf>
    <xf numFmtId="0" fontId="89" fillId="3" borderId="2" xfId="0" applyFont="1" applyFill="1" applyBorder="1" applyAlignment="1" applyProtection="1">
      <alignment horizontal="left" vertical="center" wrapText="1"/>
      <protection locked="0"/>
    </xf>
    <xf numFmtId="0" fontId="89" fillId="3" borderId="3" xfId="0" applyFont="1" applyFill="1" applyBorder="1" applyAlignment="1" applyProtection="1">
      <alignment horizontal="left" vertical="center" wrapText="1"/>
      <protection locked="0"/>
    </xf>
    <xf numFmtId="0" fontId="89" fillId="3" borderId="4" xfId="0" applyFont="1" applyFill="1" applyBorder="1" applyAlignment="1" applyProtection="1">
      <alignment horizontal="left" vertical="center" wrapText="1"/>
      <protection locked="0"/>
    </xf>
    <xf numFmtId="0" fontId="91" fillId="3" borderId="14" xfId="0" applyFont="1" applyFill="1" applyBorder="1" applyAlignment="1" applyProtection="1">
      <alignment horizontal="left" vertical="top" wrapText="1"/>
      <protection locked="0"/>
    </xf>
    <xf numFmtId="0" fontId="91" fillId="3" borderId="12" xfId="0" applyFont="1" applyFill="1" applyBorder="1" applyAlignment="1" applyProtection="1">
      <alignment horizontal="left" vertical="top" wrapText="1"/>
      <protection locked="0"/>
    </xf>
    <xf numFmtId="0" fontId="91" fillId="3" borderId="16" xfId="0" applyFont="1" applyFill="1" applyBorder="1" applyAlignment="1" applyProtection="1">
      <alignment horizontal="left" vertical="top" wrapText="1"/>
      <protection locked="0"/>
    </xf>
    <xf numFmtId="0" fontId="86" fillId="5" borderId="0" xfId="1" applyFont="1" applyFill="1" applyAlignment="1" applyProtection="1">
      <alignment vertical="center" wrapText="1"/>
      <protection locked="0"/>
    </xf>
    <xf numFmtId="0" fontId="86" fillId="5" borderId="6" xfId="1" applyFont="1" applyFill="1" applyBorder="1" applyAlignment="1" applyProtection="1">
      <alignment horizontal="center" vertical="center" wrapText="1"/>
      <protection locked="0"/>
    </xf>
    <xf numFmtId="0" fontId="96" fillId="0" borderId="14" xfId="0" applyFont="1" applyBorder="1" applyAlignment="1">
      <alignment horizontal="center" vertical="center"/>
    </xf>
    <xf numFmtId="0" fontId="96" fillId="0" borderId="5" xfId="0" applyFont="1" applyBorder="1" applyAlignment="1">
      <alignment horizontal="center" vertical="center"/>
    </xf>
    <xf numFmtId="49" fontId="94" fillId="14" borderId="5" xfId="0" applyNumberFormat="1" applyFont="1" applyFill="1" applyBorder="1" applyAlignment="1" applyProtection="1">
      <alignment horizontal="left" vertical="center" wrapText="1"/>
      <protection locked="0"/>
    </xf>
    <xf numFmtId="49" fontId="94" fillId="14" borderId="6" xfId="0" applyNumberFormat="1" applyFont="1" applyFill="1" applyBorder="1" applyAlignment="1" applyProtection="1">
      <alignment horizontal="left" vertical="center" wrapText="1"/>
      <protection locked="0"/>
    </xf>
    <xf numFmtId="49" fontId="94" fillId="14" borderId="15" xfId="0" applyNumberFormat="1" applyFont="1" applyFill="1" applyBorder="1" applyAlignment="1" applyProtection="1">
      <alignment horizontal="left" vertical="center" wrapText="1"/>
      <protection locked="0"/>
    </xf>
    <xf numFmtId="0" fontId="92" fillId="5" borderId="5" xfId="0" applyFont="1" applyFill="1" applyBorder="1" applyAlignment="1">
      <alignment horizontal="left" vertical="center" wrapText="1"/>
    </xf>
    <xf numFmtId="0" fontId="92" fillId="5" borderId="6" xfId="0" applyFont="1" applyFill="1" applyBorder="1" applyAlignment="1">
      <alignment horizontal="left" vertical="center" wrapText="1"/>
    </xf>
    <xf numFmtId="0" fontId="92" fillId="5" borderId="15" xfId="0" applyFont="1" applyFill="1" applyBorder="1" applyAlignment="1">
      <alignment horizontal="left"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99" fillId="0" borderId="2" xfId="0" applyFont="1" applyBorder="1" applyAlignment="1">
      <alignment horizontal="left" vertical="center" wrapText="1"/>
    </xf>
    <xf numFmtId="0" fontId="99" fillId="0" borderId="3" xfId="0" applyFont="1" applyBorder="1" applyAlignment="1">
      <alignment horizontal="left" vertical="center" wrapText="1"/>
    </xf>
    <xf numFmtId="0" fontId="99" fillId="0" borderId="4" xfId="0" applyFont="1" applyBorder="1" applyAlignment="1">
      <alignment horizontal="left" vertical="center" wrapText="1"/>
    </xf>
    <xf numFmtId="0" fontId="99" fillId="3" borderId="2" xfId="0" applyFont="1" applyFill="1" applyBorder="1" applyAlignment="1" applyProtection="1">
      <alignment horizontal="left" vertical="top" wrapText="1"/>
      <protection locked="0"/>
    </xf>
    <xf numFmtId="0" fontId="99" fillId="3" borderId="3" xfId="0" applyFont="1" applyFill="1" applyBorder="1" applyAlignment="1" applyProtection="1">
      <alignment horizontal="left" vertical="top" wrapText="1"/>
      <protection locked="0"/>
    </xf>
    <xf numFmtId="0" fontId="99" fillId="3" borderId="4" xfId="0" applyFont="1" applyFill="1" applyBorder="1" applyAlignment="1" applyProtection="1">
      <alignment horizontal="left" vertical="top" wrapText="1"/>
      <protection locked="0"/>
    </xf>
    <xf numFmtId="0" fontId="66" fillId="6" borderId="3" xfId="0" applyFont="1" applyFill="1" applyBorder="1" applyAlignment="1" applyProtection="1">
      <alignment wrapText="1"/>
      <protection locked="0"/>
    </xf>
    <xf numFmtId="0" fontId="91" fillId="3" borderId="5" xfId="0" applyFont="1" applyFill="1" applyBorder="1" applyAlignment="1" applyProtection="1">
      <alignment horizontal="left" vertical="top" wrapText="1"/>
      <protection locked="0"/>
    </xf>
    <xf numFmtId="0" fontId="91" fillId="3" borderId="6" xfId="0" applyFont="1" applyFill="1" applyBorder="1" applyAlignment="1" applyProtection="1">
      <alignment horizontal="left" vertical="top" wrapText="1"/>
      <protection locked="0"/>
    </xf>
    <xf numFmtId="0" fontId="91" fillId="3" borderId="15" xfId="0" applyFont="1" applyFill="1" applyBorder="1" applyAlignment="1" applyProtection="1">
      <alignment horizontal="left" vertical="top" wrapText="1"/>
      <protection locked="0"/>
    </xf>
    <xf numFmtId="0" fontId="91" fillId="0" borderId="2" xfId="0" applyFont="1" applyBorder="1" applyAlignment="1">
      <alignment horizontal="left" vertical="center" wrapText="1"/>
    </xf>
    <xf numFmtId="0" fontId="91" fillId="0" borderId="3" xfId="0" applyFont="1" applyBorder="1" applyAlignment="1">
      <alignment horizontal="left" vertical="center" wrapText="1"/>
    </xf>
    <xf numFmtId="0" fontId="91" fillId="0" borderId="4" xfId="0" applyFont="1" applyBorder="1" applyAlignment="1">
      <alignment horizontal="left" vertical="center" wrapText="1"/>
    </xf>
    <xf numFmtId="0" fontId="108" fillId="24" borderId="8" xfId="0" applyFont="1" applyFill="1" applyBorder="1" applyAlignment="1">
      <alignment horizontal="center" vertical="center"/>
    </xf>
    <xf numFmtId="0" fontId="108" fillId="24" borderId="0" xfId="0" applyFont="1" applyFill="1" applyAlignment="1">
      <alignment horizontal="center" vertical="center"/>
    </xf>
    <xf numFmtId="0" fontId="108" fillId="24" borderId="7" xfId="0" applyFont="1" applyFill="1" applyBorder="1" applyAlignment="1">
      <alignment horizontal="center" vertical="center"/>
    </xf>
    <xf numFmtId="0" fontId="65" fillId="27" borderId="0" xfId="0" applyFont="1" applyFill="1" applyAlignment="1">
      <alignment horizontal="center" vertical="center" wrapText="1"/>
    </xf>
    <xf numFmtId="0" fontId="65" fillId="27" borderId="7" xfId="0" applyFont="1" applyFill="1" applyBorder="1" applyAlignment="1">
      <alignment horizontal="center" vertical="center" wrapText="1"/>
    </xf>
    <xf numFmtId="0" fontId="69" fillId="0" borderId="14" xfId="0" applyFont="1" applyBorder="1" applyAlignment="1">
      <alignment horizontal="center" vertical="center"/>
    </xf>
    <xf numFmtId="0" fontId="69" fillId="0" borderId="8" xfId="0" applyFont="1" applyBorder="1" applyAlignment="1">
      <alignment horizontal="center" vertical="center"/>
    </xf>
    <xf numFmtId="0" fontId="66" fillId="0" borderId="14" xfId="0" applyFont="1" applyBorder="1" applyAlignment="1">
      <alignment vertical="center" wrapText="1"/>
    </xf>
    <xf numFmtId="0" fontId="66" fillId="0" borderId="12" xfId="0" applyFont="1" applyBorder="1" applyAlignment="1">
      <alignment vertical="center" wrapText="1"/>
    </xf>
    <xf numFmtId="0" fontId="66" fillId="0" borderId="16" xfId="0" applyFont="1" applyBorder="1" applyAlignment="1">
      <alignment vertical="center" wrapText="1"/>
    </xf>
    <xf numFmtId="0" fontId="17" fillId="3" borderId="14" xfId="0" applyFont="1" applyFill="1" applyBorder="1" applyAlignment="1" applyProtection="1">
      <alignment horizontal="left" vertical="top" wrapText="1"/>
      <protection locked="0"/>
    </xf>
    <xf numFmtId="0" fontId="17" fillId="3" borderId="12" xfId="0" applyFont="1" applyFill="1" applyBorder="1" applyAlignment="1" applyProtection="1">
      <alignment horizontal="left" vertical="top" wrapText="1"/>
      <protection locked="0"/>
    </xf>
    <xf numFmtId="0" fontId="17" fillId="3" borderId="16" xfId="0" applyFont="1" applyFill="1" applyBorder="1" applyAlignment="1" applyProtection="1">
      <alignment horizontal="left" vertical="top" wrapText="1"/>
      <protection locked="0"/>
    </xf>
    <xf numFmtId="0" fontId="17" fillId="3" borderId="5" xfId="0" applyFont="1" applyFill="1" applyBorder="1" applyAlignment="1" applyProtection="1">
      <alignment horizontal="left" vertical="top" wrapText="1"/>
      <protection locked="0"/>
    </xf>
    <xf numFmtId="0" fontId="17" fillId="3" borderId="6" xfId="0" applyFont="1" applyFill="1" applyBorder="1" applyAlignment="1" applyProtection="1">
      <alignment horizontal="left" vertical="top" wrapText="1"/>
      <protection locked="0"/>
    </xf>
    <xf numFmtId="0" fontId="17" fillId="3" borderId="15" xfId="0" applyFont="1" applyFill="1" applyBorder="1" applyAlignment="1" applyProtection="1">
      <alignment horizontal="left" vertical="top" wrapText="1"/>
      <protection locked="0"/>
    </xf>
    <xf numFmtId="0" fontId="66" fillId="3" borderId="4" xfId="0" applyFont="1" applyFill="1" applyBorder="1" applyAlignment="1" applyProtection="1">
      <alignment horizontal="center" vertical="center"/>
      <protection locked="0"/>
    </xf>
    <xf numFmtId="0" fontId="91" fillId="0" borderId="13" xfId="0" applyFont="1" applyBorder="1" applyAlignment="1">
      <alignment horizontal="left" vertical="center" wrapText="1" indent="1"/>
    </xf>
    <xf numFmtId="0" fontId="91" fillId="3" borderId="2" xfId="0" applyFont="1" applyFill="1" applyBorder="1" applyAlignment="1" applyProtection="1">
      <alignment horizontal="left" vertical="top" wrapText="1"/>
      <protection locked="0"/>
    </xf>
    <xf numFmtId="0" fontId="91" fillId="3" borderId="3" xfId="0" applyFont="1" applyFill="1" applyBorder="1" applyAlignment="1" applyProtection="1">
      <alignment horizontal="left" vertical="top" wrapText="1"/>
      <protection locked="0"/>
    </xf>
    <xf numFmtId="0" fontId="91" fillId="3" borderId="4" xfId="0" applyFont="1" applyFill="1" applyBorder="1" applyAlignment="1" applyProtection="1">
      <alignment horizontal="left" vertical="top" wrapText="1"/>
      <protection locked="0"/>
    </xf>
    <xf numFmtId="0" fontId="66" fillId="3" borderId="2" xfId="0" applyFont="1" applyFill="1" applyBorder="1" applyAlignment="1" applyProtection="1">
      <alignment horizontal="left" vertical="top" wrapText="1"/>
      <protection locked="0"/>
    </xf>
    <xf numFmtId="0" fontId="66" fillId="3" borderId="3" xfId="0" applyFont="1" applyFill="1" applyBorder="1" applyAlignment="1" applyProtection="1">
      <alignment horizontal="left" vertical="top" wrapText="1"/>
      <protection locked="0"/>
    </xf>
    <xf numFmtId="0" fontId="66" fillId="3" borderId="4" xfId="0" applyFont="1" applyFill="1" applyBorder="1" applyAlignment="1" applyProtection="1">
      <alignment horizontal="left" vertical="top" wrapText="1"/>
      <protection locked="0"/>
    </xf>
    <xf numFmtId="0" fontId="66" fillId="0" borderId="5" xfId="0" applyFont="1" applyBorder="1" applyAlignment="1">
      <alignment vertical="center" wrapText="1"/>
    </xf>
    <xf numFmtId="0" fontId="66" fillId="0" borderId="6" xfId="0" applyFont="1" applyBorder="1" applyAlignment="1">
      <alignment vertical="center" wrapText="1"/>
    </xf>
    <xf numFmtId="0" fontId="66" fillId="0" borderId="15" xfId="0" applyFont="1" applyBorder="1" applyAlignment="1">
      <alignment vertical="center" wrapText="1"/>
    </xf>
    <xf numFmtId="0" fontId="86" fillId="5" borderId="6" xfId="1" applyFont="1" applyFill="1" applyBorder="1" applyAlignment="1" applyProtection="1">
      <alignment vertical="center" wrapText="1"/>
      <protection locked="0"/>
    </xf>
    <xf numFmtId="0" fontId="86" fillId="5" borderId="15" xfId="1" applyFont="1" applyFill="1" applyBorder="1" applyAlignment="1" applyProtection="1">
      <alignment vertical="center" wrapText="1"/>
      <protection locked="0"/>
    </xf>
    <xf numFmtId="0" fontId="17" fillId="3" borderId="2" xfId="0" applyFont="1" applyFill="1" applyBorder="1" applyAlignment="1" applyProtection="1">
      <alignment horizontal="left" vertical="top" wrapText="1"/>
      <protection locked="0"/>
    </xf>
    <xf numFmtId="0" fontId="17" fillId="3" borderId="3" xfId="0" applyFont="1" applyFill="1" applyBorder="1" applyAlignment="1" applyProtection="1">
      <alignment horizontal="left" vertical="top" wrapText="1"/>
      <protection locked="0"/>
    </xf>
    <xf numFmtId="0" fontId="17" fillId="3" borderId="4" xfId="0" applyFont="1" applyFill="1" applyBorder="1" applyAlignment="1" applyProtection="1">
      <alignment horizontal="left" vertical="top" wrapText="1"/>
      <protection locked="0"/>
    </xf>
    <xf numFmtId="0" fontId="90" fillId="0" borderId="13" xfId="0" applyFont="1" applyBorder="1" applyAlignment="1">
      <alignment horizontal="center" vertical="center"/>
    </xf>
    <xf numFmtId="0" fontId="99" fillId="0" borderId="2" xfId="0" applyFont="1" applyBorder="1" applyAlignment="1">
      <alignment vertical="center" wrapText="1"/>
    </xf>
    <xf numFmtId="0" fontId="99" fillId="0" borderId="3" xfId="0" applyFont="1" applyBorder="1" applyAlignment="1">
      <alignment vertical="center" wrapText="1"/>
    </xf>
    <xf numFmtId="0" fontId="99" fillId="0" borderId="4" xfId="0" applyFont="1" applyBorder="1" applyAlignment="1">
      <alignment vertical="center" wrapText="1"/>
    </xf>
    <xf numFmtId="0" fontId="85" fillId="26" borderId="0" xfId="0" applyFont="1" applyFill="1" applyAlignment="1">
      <alignment horizontal="left" vertical="center"/>
    </xf>
    <xf numFmtId="0" fontId="65" fillId="27" borderId="0" xfId="0" applyFont="1" applyFill="1" applyAlignment="1">
      <alignment horizontal="center" vertical="center"/>
    </xf>
    <xf numFmtId="0" fontId="89" fillId="3" borderId="1" xfId="0" applyFont="1" applyFill="1" applyBorder="1" applyAlignment="1" applyProtection="1">
      <alignment horizontal="left" vertical="top" wrapText="1"/>
      <protection locked="0"/>
    </xf>
    <xf numFmtId="0" fontId="69" fillId="0" borderId="5" xfId="0" applyFont="1" applyBorder="1" applyAlignment="1">
      <alignment horizontal="left" vertical="center" wrapText="1"/>
    </xf>
    <xf numFmtId="0" fontId="69" fillId="0" borderId="6" xfId="0" applyFont="1" applyBorder="1" applyAlignment="1">
      <alignment horizontal="left" vertical="center" wrapText="1"/>
    </xf>
    <xf numFmtId="0" fontId="103" fillId="0" borderId="2" xfId="0" applyFont="1" applyBorder="1" applyAlignment="1">
      <alignment vertical="center" wrapText="1"/>
    </xf>
    <xf numFmtId="0" fontId="103" fillId="0" borderId="3" xfId="0" applyFont="1" applyBorder="1" applyAlignment="1">
      <alignment vertical="center"/>
    </xf>
    <xf numFmtId="0" fontId="89" fillId="3" borderId="10" xfId="0" applyFont="1" applyFill="1" applyBorder="1" applyAlignment="1" applyProtection="1">
      <alignment vertical="center"/>
      <protection locked="0"/>
    </xf>
    <xf numFmtId="0" fontId="89" fillId="3" borderId="13" xfId="0" applyFont="1" applyFill="1" applyBorder="1" applyAlignment="1" applyProtection="1">
      <alignment vertical="center"/>
      <protection locked="0"/>
    </xf>
    <xf numFmtId="0" fontId="67" fillId="17" borderId="14" xfId="0" applyFont="1" applyFill="1" applyBorder="1" applyAlignment="1">
      <alignment vertical="center"/>
    </xf>
    <xf numFmtId="0" fontId="67" fillId="17" borderId="12" xfId="0" applyFont="1" applyFill="1" applyBorder="1" applyAlignment="1">
      <alignment vertical="center"/>
    </xf>
    <xf numFmtId="0" fontId="67" fillId="17" borderId="16" xfId="0" applyFont="1" applyFill="1" applyBorder="1" applyAlignment="1">
      <alignment vertical="center"/>
    </xf>
    <xf numFmtId="0" fontId="89" fillId="0" borderId="3" xfId="0" applyFont="1" applyBorder="1" applyAlignment="1">
      <alignment horizontal="right" vertical="center" wrapText="1"/>
    </xf>
    <xf numFmtId="0" fontId="89" fillId="0" borderId="4" xfId="0" applyFont="1" applyBorder="1" applyAlignment="1">
      <alignment horizontal="right" vertical="center" wrapText="1"/>
    </xf>
    <xf numFmtId="0" fontId="106" fillId="0" borderId="0" xfId="0" applyFont="1" applyAlignment="1">
      <alignment horizontal="right" vertical="center" wrapText="1"/>
    </xf>
    <xf numFmtId="0" fontId="74" fillId="6" borderId="0" xfId="0" applyFont="1" applyFill="1" applyAlignment="1">
      <alignment horizontal="center" vertical="center" wrapText="1"/>
    </xf>
    <xf numFmtId="0" fontId="77" fillId="0" borderId="0" xfId="0" applyFont="1" applyAlignment="1" applyProtection="1">
      <alignment horizontal="center" vertical="center"/>
      <protection locked="0"/>
    </xf>
    <xf numFmtId="0" fontId="65" fillId="0" borderId="0" xfId="0" applyFont="1" applyAlignment="1" applyProtection="1">
      <alignment horizontal="center" vertical="center" wrapText="1"/>
      <protection locked="0"/>
    </xf>
    <xf numFmtId="0" fontId="65" fillId="0" borderId="0" xfId="0" applyFont="1" applyAlignment="1" applyProtection="1">
      <alignment horizontal="center" vertical="center"/>
      <protection locked="0"/>
    </xf>
    <xf numFmtId="1" fontId="65" fillId="0" borderId="0" xfId="0" applyNumberFormat="1" applyFont="1" applyAlignment="1" applyProtection="1">
      <alignment horizontal="center" vertical="center" wrapText="1"/>
      <protection locked="0"/>
    </xf>
    <xf numFmtId="1" fontId="65" fillId="0" borderId="0" xfId="0" applyNumberFormat="1" applyFont="1" applyAlignment="1" applyProtection="1">
      <alignment horizontal="center" vertical="center"/>
      <protection locked="0"/>
    </xf>
    <xf numFmtId="0" fontId="36" fillId="0" borderId="0" xfId="0" applyFont="1" applyAlignment="1">
      <alignment horizontal="center" vertical="center" wrapText="1"/>
    </xf>
    <xf numFmtId="0" fontId="101" fillId="0" borderId="0" xfId="0" applyFont="1" applyAlignment="1" applyProtection="1">
      <alignment horizontal="left" vertical="top" wrapText="1"/>
      <protection locked="0"/>
    </xf>
    <xf numFmtId="0" fontId="68" fillId="0" borderId="0" xfId="0" applyFont="1"/>
    <xf numFmtId="0" fontId="77" fillId="0" borderId="0" xfId="0" applyFont="1" applyAlignment="1">
      <alignment horizontal="center" vertical="center"/>
    </xf>
    <xf numFmtId="0" fontId="0" fillId="0" borderId="0" xfId="0" applyAlignment="1">
      <alignment horizontal="center"/>
    </xf>
    <xf numFmtId="0" fontId="89" fillId="7" borderId="2" xfId="0" applyFont="1" applyFill="1" applyBorder="1" applyAlignment="1">
      <alignment horizontal="left" vertical="center" wrapText="1"/>
    </xf>
    <xf numFmtId="0" fontId="89" fillId="7" borderId="4" xfId="0" applyFont="1" applyFill="1" applyBorder="1" applyAlignment="1">
      <alignment horizontal="left" vertical="center" wrapText="1"/>
    </xf>
    <xf numFmtId="0" fontId="89" fillId="28" borderId="1" xfId="0" applyFont="1" applyFill="1" applyBorder="1" applyAlignment="1">
      <alignment horizontal="left" vertical="center" wrapText="1"/>
    </xf>
    <xf numFmtId="0" fontId="69" fillId="0" borderId="10" xfId="0" applyFont="1" applyBorder="1" applyAlignment="1">
      <alignment horizontal="center" vertical="center"/>
    </xf>
    <xf numFmtId="0" fontId="69" fillId="0" borderId="11" xfId="0" applyFont="1" applyBorder="1" applyAlignment="1">
      <alignment horizontal="center" vertical="center"/>
    </xf>
    <xf numFmtId="0" fontId="66" fillId="0" borderId="14" xfId="0" applyFont="1" applyBorder="1" applyAlignment="1">
      <alignment horizontal="left" vertical="center" wrapText="1"/>
    </xf>
    <xf numFmtId="0" fontId="66" fillId="0" borderId="12" xfId="0" applyFont="1" applyBorder="1" applyAlignment="1">
      <alignment horizontal="left" vertical="center" wrapText="1"/>
    </xf>
    <xf numFmtId="0" fontId="66" fillId="0" borderId="16" xfId="0" applyFont="1" applyBorder="1" applyAlignment="1">
      <alignment horizontal="left" vertical="center" wrapText="1"/>
    </xf>
    <xf numFmtId="0" fontId="66" fillId="0" borderId="5" xfId="0" applyFont="1" applyBorder="1" applyAlignment="1">
      <alignment horizontal="left" vertical="center" wrapText="1"/>
    </xf>
    <xf numFmtId="0" fontId="66" fillId="0" borderId="6" xfId="0" applyFont="1" applyBorder="1" applyAlignment="1">
      <alignment horizontal="left" vertical="center" wrapText="1"/>
    </xf>
    <xf numFmtId="0" fontId="66" fillId="0" borderId="15" xfId="0" applyFont="1" applyBorder="1" applyAlignment="1">
      <alignment horizontal="left" vertical="center" wrapText="1"/>
    </xf>
    <xf numFmtId="0" fontId="66" fillId="3" borderId="14" xfId="0" applyFont="1" applyFill="1" applyBorder="1" applyAlignment="1" applyProtection="1">
      <alignment horizontal="left" vertical="top" wrapText="1"/>
      <protection locked="0"/>
    </xf>
    <xf numFmtId="0" fontId="66" fillId="3" borderId="12" xfId="0" applyFont="1" applyFill="1" applyBorder="1" applyAlignment="1" applyProtection="1">
      <alignment horizontal="left" vertical="top" wrapText="1"/>
      <protection locked="0"/>
    </xf>
    <xf numFmtId="0" fontId="66" fillId="3" borderId="16" xfId="0" applyFont="1" applyFill="1" applyBorder="1" applyAlignment="1" applyProtection="1">
      <alignment horizontal="left" vertical="top" wrapText="1"/>
      <protection locked="0"/>
    </xf>
    <xf numFmtId="0" fontId="66" fillId="3" borderId="5" xfId="0" applyFont="1" applyFill="1" applyBorder="1" applyAlignment="1" applyProtection="1">
      <alignment horizontal="left" vertical="top" wrapText="1"/>
      <protection locked="0"/>
    </xf>
    <xf numFmtId="0" fontId="66" fillId="3" borderId="6" xfId="0" applyFont="1" applyFill="1" applyBorder="1" applyAlignment="1" applyProtection="1">
      <alignment horizontal="left" vertical="top" wrapText="1"/>
      <protection locked="0"/>
    </xf>
    <xf numFmtId="0" fontId="66" fillId="3" borderId="15" xfId="0" applyFont="1" applyFill="1" applyBorder="1" applyAlignment="1" applyProtection="1">
      <alignment horizontal="left" vertical="top" wrapText="1"/>
      <protection locked="0"/>
    </xf>
    <xf numFmtId="0" fontId="66" fillId="0" borderId="2" xfId="0" applyFont="1" applyBorder="1" applyAlignment="1">
      <alignment horizontal="left" vertical="center" wrapText="1"/>
    </xf>
    <xf numFmtId="0" fontId="66" fillId="0" borderId="3" xfId="0" applyFont="1" applyBorder="1" applyAlignment="1">
      <alignment horizontal="left" vertical="center" wrapText="1"/>
    </xf>
    <xf numFmtId="0" fontId="66" fillId="0" borderId="4" xfId="0" applyFont="1" applyBorder="1" applyAlignment="1">
      <alignment horizontal="left" vertical="center" wrapText="1"/>
    </xf>
    <xf numFmtId="0" fontId="67" fillId="24" borderId="2" xfId="0" applyFont="1" applyFill="1" applyBorder="1" applyAlignment="1">
      <alignment vertical="center" wrapText="1"/>
    </xf>
    <xf numFmtId="0" fontId="67" fillId="24" borderId="3" xfId="0" applyFont="1" applyFill="1" applyBorder="1" applyAlignment="1">
      <alignment vertical="center"/>
    </xf>
    <xf numFmtId="0" fontId="67" fillId="24" borderId="4" xfId="0" applyFont="1" applyFill="1" applyBorder="1" applyAlignment="1">
      <alignment vertical="center"/>
    </xf>
    <xf numFmtId="0" fontId="84" fillId="26" borderId="0" xfId="0" applyFont="1" applyFill="1" applyAlignment="1">
      <alignment horizontal="center" vertical="center"/>
    </xf>
    <xf numFmtId="0" fontId="84" fillId="26" borderId="7" xfId="0" applyFont="1" applyFill="1" applyBorder="1" applyAlignment="1">
      <alignment horizontal="center" vertical="center"/>
    </xf>
    <xf numFmtId="0" fontId="27" fillId="0" borderId="0" xfId="0" applyFont="1" applyAlignment="1">
      <alignment horizontal="center" vertical="center"/>
    </xf>
    <xf numFmtId="0" fontId="54" fillId="0" borderId="0" xfId="0" applyFont="1" applyAlignment="1">
      <alignment horizontal="center" vertical="center"/>
    </xf>
    <xf numFmtId="0" fontId="0" fillId="0" borderId="8" xfId="0" applyBorder="1" applyProtection="1">
      <protection locked="0"/>
    </xf>
    <xf numFmtId="0" fontId="0" fillId="0" borderId="0" xfId="0" applyProtection="1">
      <protection locked="0"/>
    </xf>
    <xf numFmtId="0" fontId="90" fillId="0" borderId="2" xfId="0" applyFont="1" applyBorder="1" applyAlignment="1" applyProtection="1">
      <alignment horizontal="left" vertical="center" wrapText="1"/>
      <protection locked="0"/>
    </xf>
    <xf numFmtId="0" fontId="90" fillId="0" borderId="4" xfId="0" applyFont="1" applyBorder="1" applyAlignment="1" applyProtection="1">
      <alignment horizontal="left" vertical="center" wrapText="1"/>
      <protection locked="0"/>
    </xf>
    <xf numFmtId="0" fontId="89" fillId="0" borderId="2" xfId="0" applyFont="1" applyBorder="1" applyAlignment="1" applyProtection="1">
      <alignment horizontal="left" vertical="top" wrapText="1"/>
      <protection locked="0"/>
    </xf>
    <xf numFmtId="0" fontId="89" fillId="0" borderId="3" xfId="0" applyFont="1" applyBorder="1" applyAlignment="1" applyProtection="1">
      <alignment horizontal="left" vertical="top" wrapText="1"/>
      <protection locked="0"/>
    </xf>
    <xf numFmtId="0" fontId="89" fillId="0" borderId="4" xfId="0" applyFont="1" applyBorder="1" applyAlignment="1" applyProtection="1">
      <alignment horizontal="left" vertical="top" wrapText="1"/>
      <protection locked="0"/>
    </xf>
    <xf numFmtId="0" fontId="90" fillId="0" borderId="3" xfId="0" applyFont="1" applyBorder="1" applyAlignment="1" applyProtection="1">
      <alignment horizontal="left" vertical="center" wrapText="1"/>
      <protection locked="0"/>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77" fillId="26" borderId="2" xfId="0" applyFont="1" applyFill="1" applyBorder="1" applyAlignment="1">
      <alignment horizontal="left" vertical="center" wrapText="1" indent="1"/>
    </xf>
    <xf numFmtId="0" fontId="67" fillId="26" borderId="3" xfId="0" applyFont="1" applyFill="1" applyBorder="1" applyAlignment="1">
      <alignment horizontal="left" vertical="center" indent="1"/>
    </xf>
    <xf numFmtId="0" fontId="67" fillId="26" borderId="4" xfId="0" applyFont="1" applyFill="1" applyBorder="1" applyAlignment="1">
      <alignment horizontal="left" vertical="center" indent="1"/>
    </xf>
    <xf numFmtId="0" fontId="105" fillId="0" borderId="2" xfId="0" applyFont="1" applyBorder="1" applyAlignment="1" applyProtection="1">
      <alignment vertical="center" wrapText="1"/>
      <protection locked="0"/>
    </xf>
    <xf numFmtId="0" fontId="105" fillId="0" borderId="3" xfId="0" applyFont="1" applyBorder="1" applyAlignment="1" applyProtection="1">
      <alignment vertical="center" wrapText="1"/>
      <protection locked="0"/>
    </xf>
    <xf numFmtId="0" fontId="105" fillId="0" borderId="4" xfId="0" applyFont="1" applyBorder="1" applyAlignment="1" applyProtection="1">
      <alignment vertical="center" wrapText="1"/>
      <protection locked="0"/>
    </xf>
    <xf numFmtId="0" fontId="67" fillId="24" borderId="2" xfId="0" applyFont="1" applyFill="1" applyBorder="1" applyAlignment="1">
      <alignment horizontal="left" vertical="center" wrapText="1" indent="1"/>
    </xf>
    <xf numFmtId="0" fontId="67" fillId="24" borderId="3" xfId="0" applyFont="1" applyFill="1" applyBorder="1" applyAlignment="1">
      <alignment horizontal="left" vertical="center" indent="1"/>
    </xf>
    <xf numFmtId="0" fontId="67" fillId="24" borderId="4" xfId="0" applyFont="1" applyFill="1" applyBorder="1" applyAlignment="1">
      <alignment horizontal="left" vertical="center" indent="1"/>
    </xf>
    <xf numFmtId="0" fontId="85" fillId="26" borderId="0" xfId="0" applyFont="1" applyFill="1" applyAlignment="1">
      <alignment horizontal="left"/>
    </xf>
    <xf numFmtId="0" fontId="85" fillId="26" borderId="7" xfId="0" applyFont="1" applyFill="1" applyBorder="1" applyAlignment="1">
      <alignment horizontal="left"/>
    </xf>
    <xf numFmtId="0" fontId="110" fillId="24" borderId="8" xfId="0" applyFont="1" applyFill="1" applyBorder="1" applyAlignment="1">
      <alignment horizontal="center" vertical="center"/>
    </xf>
    <xf numFmtId="0" fontId="110" fillId="24" borderId="0" xfId="0" applyFont="1" applyFill="1" applyAlignment="1">
      <alignment horizontal="center" vertical="center"/>
    </xf>
    <xf numFmtId="0" fontId="110" fillId="24" borderId="7" xfId="0" applyFont="1" applyFill="1" applyBorder="1" applyAlignment="1">
      <alignment horizontal="center" vertical="center"/>
    </xf>
    <xf numFmtId="0" fontId="94" fillId="5" borderId="8" xfId="0" applyFont="1" applyFill="1" applyBorder="1" applyAlignment="1">
      <alignment horizontal="center" vertical="center" wrapText="1"/>
    </xf>
    <xf numFmtId="0" fontId="94" fillId="5" borderId="0" xfId="0" applyFont="1" applyFill="1" applyAlignment="1">
      <alignment horizontal="center" vertical="center" wrapText="1"/>
    </xf>
    <xf numFmtId="0" fontId="94" fillId="5" borderId="7" xfId="0" applyFont="1" applyFill="1" applyBorder="1" applyAlignment="1">
      <alignment horizontal="center" vertical="center" wrapText="1"/>
    </xf>
    <xf numFmtId="0" fontId="2" fillId="3" borderId="14" xfId="0" applyFont="1" applyFill="1" applyBorder="1"/>
    <xf numFmtId="0" fontId="2" fillId="3" borderId="12" xfId="0" applyFont="1" applyFill="1" applyBorder="1"/>
    <xf numFmtId="0" fontId="2" fillId="3" borderId="16" xfId="0" applyFont="1" applyFill="1" applyBorder="1"/>
    <xf numFmtId="49" fontId="112" fillId="6" borderId="8" xfId="0" applyNumberFormat="1" applyFont="1" applyFill="1" applyBorder="1" applyAlignment="1">
      <alignment horizontal="left" vertical="center" wrapText="1" indent="2"/>
    </xf>
    <xf numFmtId="49" fontId="112" fillId="6" borderId="0" xfId="0" applyNumberFormat="1" applyFont="1" applyFill="1" applyAlignment="1">
      <alignment horizontal="left" vertical="center" wrapText="1" indent="2"/>
    </xf>
    <xf numFmtId="49" fontId="112" fillId="6" borderId="7" xfId="0" applyNumberFormat="1" applyFont="1" applyFill="1" applyBorder="1" applyAlignment="1">
      <alignment horizontal="left" vertical="center" wrapText="1" indent="2"/>
    </xf>
    <xf numFmtId="0" fontId="77" fillId="26" borderId="5" xfId="0" applyFont="1" applyFill="1" applyBorder="1" applyAlignment="1">
      <alignment horizontal="left" vertical="center"/>
    </xf>
    <xf numFmtId="0" fontId="77" fillId="26" borderId="6" xfId="0" applyFont="1" applyFill="1" applyBorder="1" applyAlignment="1">
      <alignment horizontal="left" vertical="center"/>
    </xf>
    <xf numFmtId="0" fontId="65" fillId="26" borderId="6" xfId="0" applyFont="1" applyFill="1" applyBorder="1" applyAlignment="1">
      <alignment horizontal="left" vertical="center"/>
    </xf>
    <xf numFmtId="0" fontId="65" fillId="26" borderId="15" xfId="0" applyFont="1" applyFill="1" applyBorder="1" applyAlignment="1">
      <alignment horizontal="left" vertical="center"/>
    </xf>
    <xf numFmtId="0" fontId="103" fillId="0" borderId="2" xfId="0" applyFont="1" applyBorder="1" applyAlignment="1">
      <alignment horizontal="center" vertical="center"/>
    </xf>
    <xf numFmtId="0" fontId="103" fillId="0" borderId="3" xfId="0" applyFont="1" applyBorder="1" applyAlignment="1">
      <alignment horizontal="center" vertical="center"/>
    </xf>
    <xf numFmtId="0" fontId="103" fillId="0" borderId="4" xfId="0" applyFont="1" applyBorder="1" applyAlignment="1">
      <alignment horizontal="center" vertical="center"/>
    </xf>
    <xf numFmtId="0" fontId="85" fillId="26" borderId="8" xfId="0" applyFont="1" applyFill="1" applyBorder="1" applyAlignment="1">
      <alignment horizontal="center"/>
    </xf>
    <xf numFmtId="0" fontId="85" fillId="26" borderId="0" xfId="0" applyFont="1" applyFill="1" applyAlignment="1">
      <alignment horizontal="center"/>
    </xf>
    <xf numFmtId="0" fontId="94" fillId="5" borderId="2" xfId="0" applyFont="1" applyFill="1" applyBorder="1" applyAlignment="1">
      <alignment horizontal="center" vertical="center" wrapText="1"/>
    </xf>
    <xf numFmtId="0" fontId="94" fillId="5" borderId="3" xfId="0" applyFont="1" applyFill="1" applyBorder="1" applyAlignment="1">
      <alignment horizontal="center" vertical="center"/>
    </xf>
    <xf numFmtId="0" fontId="94" fillId="5" borderId="4" xfId="0" applyFont="1" applyFill="1" applyBorder="1" applyAlignment="1">
      <alignment horizontal="center" vertical="center"/>
    </xf>
    <xf numFmtId="0" fontId="112" fillId="6" borderId="1" xfId="0" applyFont="1" applyFill="1" applyBorder="1" applyAlignment="1" applyProtection="1">
      <alignment horizontal="left" vertical="center" wrapText="1"/>
      <protection locked="0"/>
    </xf>
    <xf numFmtId="0" fontId="92" fillId="5" borderId="8" xfId="0" applyFont="1" applyFill="1" applyBorder="1" applyAlignment="1">
      <alignment vertical="center" wrapText="1"/>
    </xf>
    <xf numFmtId="0" fontId="92" fillId="5" borderId="0" xfId="0" applyFont="1" applyFill="1" applyAlignment="1">
      <alignment vertical="center"/>
    </xf>
    <xf numFmtId="0" fontId="92" fillId="5" borderId="7" xfId="0" applyFont="1" applyFill="1" applyBorder="1" applyAlignment="1">
      <alignment vertical="center"/>
    </xf>
    <xf numFmtId="0" fontId="105" fillId="0" borderId="3" xfId="0" applyFont="1" applyBorder="1" applyAlignment="1" applyProtection="1">
      <alignment horizontal="left" vertical="center" wrapText="1"/>
      <protection locked="0"/>
    </xf>
    <xf numFmtId="0" fontId="105" fillId="0" borderId="4" xfId="0" applyFont="1" applyBorder="1" applyAlignment="1" applyProtection="1">
      <alignment horizontal="left" vertical="center" wrapText="1"/>
      <protection locked="0"/>
    </xf>
    <xf numFmtId="0" fontId="98" fillId="28" borderId="3" xfId="0" applyFont="1" applyFill="1" applyBorder="1" applyAlignment="1">
      <alignment horizontal="left" vertical="center" wrapText="1"/>
    </xf>
    <xf numFmtId="0" fontId="98" fillId="28" borderId="4" xfId="0" applyFont="1" applyFill="1" applyBorder="1" applyAlignment="1">
      <alignment horizontal="left" vertical="center" wrapText="1"/>
    </xf>
    <xf numFmtId="0" fontId="98" fillId="6" borderId="0" xfId="0" applyFont="1" applyFill="1"/>
    <xf numFmtId="0" fontId="114" fillId="6" borderId="0" xfId="0" applyFont="1" applyFill="1" applyAlignment="1">
      <alignment horizontal="left"/>
    </xf>
    <xf numFmtId="0" fontId="107" fillId="3" borderId="2" xfId="0" applyFont="1" applyFill="1" applyBorder="1" applyAlignment="1">
      <alignment horizontal="left" vertical="center"/>
    </xf>
    <xf numFmtId="0" fontId="107" fillId="3" borderId="4" xfId="0" applyFont="1" applyFill="1" applyBorder="1" applyAlignment="1">
      <alignment horizontal="left" vertical="center"/>
    </xf>
    <xf numFmtId="0" fontId="107" fillId="3" borderId="1" xfId="0" applyFont="1" applyFill="1" applyBorder="1" applyAlignment="1" applyProtection="1">
      <alignment horizontal="left" vertical="center"/>
      <protection locked="0"/>
    </xf>
    <xf numFmtId="0" fontId="98" fillId="6" borderId="2" xfId="0" applyFont="1" applyFill="1" applyBorder="1" applyAlignment="1">
      <alignment horizontal="center" vertical="center"/>
    </xf>
    <xf numFmtId="0" fontId="98" fillId="6" borderId="4" xfId="0" applyFont="1" applyFill="1" applyBorder="1" applyAlignment="1">
      <alignment horizontal="center" vertical="center"/>
    </xf>
    <xf numFmtId="0" fontId="118" fillId="5" borderId="0" xfId="0" applyFont="1" applyFill="1" applyAlignment="1">
      <alignment horizontal="left" vertical="center" wrapText="1"/>
    </xf>
    <xf numFmtId="0" fontId="90" fillId="0" borderId="2" xfId="0" applyFont="1" applyBorder="1" applyAlignment="1" applyProtection="1">
      <alignment horizontal="left" vertical="center"/>
      <protection locked="0"/>
    </xf>
    <xf numFmtId="0" fontId="90" fillId="0" borderId="4" xfId="0" applyFont="1" applyBorder="1" applyAlignment="1" applyProtection="1">
      <alignment horizontal="left" vertical="center"/>
      <protection locked="0"/>
    </xf>
    <xf numFmtId="0" fontId="112" fillId="6" borderId="2" xfId="0" applyFont="1" applyFill="1" applyBorder="1" applyAlignment="1" applyProtection="1">
      <alignment horizontal="left" vertical="center" wrapText="1"/>
      <protection locked="0"/>
    </xf>
    <xf numFmtId="0" fontId="112" fillId="6" borderId="3" xfId="0" applyFont="1" applyFill="1" applyBorder="1" applyAlignment="1" applyProtection="1">
      <alignment horizontal="left" vertical="center" wrapText="1"/>
      <protection locked="0"/>
    </xf>
    <xf numFmtId="0" fontId="112" fillId="6" borderId="4" xfId="0" applyFont="1" applyFill="1" applyBorder="1" applyAlignment="1" applyProtection="1">
      <alignment horizontal="left" vertical="center" wrapText="1"/>
      <protection locked="0"/>
    </xf>
    <xf numFmtId="0" fontId="107" fillId="6" borderId="1" xfId="0" applyFont="1" applyFill="1" applyBorder="1" applyAlignment="1">
      <alignment horizontal="center" vertical="center"/>
    </xf>
    <xf numFmtId="0" fontId="90" fillId="0" borderId="14" xfId="0" applyFont="1" applyBorder="1" applyAlignment="1" applyProtection="1">
      <alignment horizontal="left" vertical="center"/>
      <protection locked="0"/>
    </xf>
    <xf numFmtId="0" fontId="90" fillId="0" borderId="16" xfId="0" applyFont="1" applyBorder="1" applyAlignment="1" applyProtection="1">
      <alignment horizontal="left" vertical="center"/>
      <protection locked="0"/>
    </xf>
    <xf numFmtId="0" fontId="89" fillId="0" borderId="14" xfId="0" applyFont="1" applyBorder="1" applyAlignment="1" applyProtection="1">
      <alignment horizontal="left" vertical="top" wrapText="1"/>
      <protection locked="0"/>
    </xf>
    <xf numFmtId="0" fontId="89" fillId="0" borderId="12" xfId="0" applyFont="1" applyBorder="1" applyAlignment="1" applyProtection="1">
      <alignment horizontal="left" vertical="top" wrapText="1"/>
      <protection locked="0"/>
    </xf>
    <xf numFmtId="0" fontId="89" fillId="0" borderId="16" xfId="0" applyFont="1" applyBorder="1" applyAlignment="1" applyProtection="1">
      <alignment horizontal="left" vertical="top" wrapText="1"/>
      <protection locked="0"/>
    </xf>
    <xf numFmtId="0" fontId="90" fillId="24" borderId="5" xfId="0" applyFont="1" applyFill="1" applyBorder="1" applyAlignment="1">
      <alignment horizontal="center" vertical="center"/>
    </xf>
    <xf numFmtId="0" fontId="90" fillId="24" borderId="6" xfId="0" applyFont="1" applyFill="1" applyBorder="1" applyAlignment="1">
      <alignment horizontal="center" vertical="center"/>
    </xf>
    <xf numFmtId="0" fontId="116" fillId="5" borderId="2" xfId="0" applyFont="1" applyFill="1" applyBorder="1" applyAlignment="1">
      <alignment vertical="center" wrapText="1"/>
    </xf>
    <xf numFmtId="0" fontId="116" fillId="5" borderId="3" xfId="0" applyFont="1" applyFill="1" applyBorder="1" applyAlignment="1">
      <alignment vertical="center"/>
    </xf>
    <xf numFmtId="0" fontId="116" fillId="5" borderId="4" xfId="0" applyFont="1" applyFill="1" applyBorder="1" applyAlignment="1">
      <alignment vertical="center"/>
    </xf>
    <xf numFmtId="0" fontId="90" fillId="24" borderId="15" xfId="0" applyFont="1" applyFill="1" applyBorder="1" applyAlignment="1">
      <alignment horizontal="center" vertical="center"/>
    </xf>
    <xf numFmtId="0" fontId="58" fillId="23" borderId="2" xfId="0" applyFont="1" applyFill="1" applyBorder="1" applyAlignment="1">
      <alignment horizontal="left" vertical="center" wrapText="1"/>
    </xf>
    <xf numFmtId="0" fontId="58" fillId="23" borderId="3" xfId="0" applyFont="1" applyFill="1" applyBorder="1" applyAlignment="1">
      <alignment horizontal="left" vertical="center"/>
    </xf>
    <xf numFmtId="0" fontId="58" fillId="23"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60" fillId="11" borderId="8" xfId="0" applyFont="1" applyFill="1" applyBorder="1" applyAlignment="1">
      <alignment horizontal="justify" vertical="center" wrapText="1"/>
    </xf>
    <xf numFmtId="0" fontId="25" fillId="11" borderId="0" xfId="0" applyFont="1" applyFill="1" applyAlignment="1">
      <alignment horizontal="justify" vertical="center" wrapText="1"/>
    </xf>
    <xf numFmtId="0" fontId="25" fillId="11" borderId="7" xfId="0" applyFont="1" applyFill="1" applyBorder="1" applyAlignment="1">
      <alignment horizontal="justify" vertical="center" wrapText="1"/>
    </xf>
    <xf numFmtId="0" fontId="61" fillId="11" borderId="8" xfId="0" applyFont="1" applyFill="1" applyBorder="1" applyAlignment="1">
      <alignment horizontal="left" vertical="center" wrapText="1"/>
    </xf>
    <xf numFmtId="0" fontId="61" fillId="11" borderId="0" xfId="0" applyFont="1" applyFill="1" applyAlignment="1">
      <alignment horizontal="left" vertical="center" wrapText="1"/>
    </xf>
    <xf numFmtId="0" fontId="61" fillId="11" borderId="7" xfId="0" applyFont="1" applyFill="1" applyBorder="1" applyAlignment="1">
      <alignment horizontal="left" vertical="center" wrapText="1"/>
    </xf>
    <xf numFmtId="0" fontId="60" fillId="11" borderId="0" xfId="0" applyFont="1" applyFill="1" applyAlignment="1">
      <alignment horizontal="justify" vertical="center" wrapText="1"/>
    </xf>
    <xf numFmtId="0" fontId="60" fillId="11" borderId="7" xfId="0" applyFont="1" applyFill="1" applyBorder="1" applyAlignment="1">
      <alignment horizontal="justify" vertical="center" wrapText="1"/>
    </xf>
    <xf numFmtId="0" fontId="53" fillId="22" borderId="8" xfId="0" applyFont="1" applyFill="1" applyBorder="1" applyAlignment="1">
      <alignment wrapText="1"/>
    </xf>
    <xf numFmtId="0" fontId="53" fillId="22" borderId="0" xfId="0" applyFont="1" applyFill="1" applyAlignment="1">
      <alignment wrapText="1"/>
    </xf>
    <xf numFmtId="0" fontId="53" fillId="22" borderId="7" xfId="0" applyFont="1" applyFill="1" applyBorder="1" applyAlignment="1">
      <alignment wrapText="1"/>
    </xf>
    <xf numFmtId="0" fontId="60" fillId="11" borderId="8" xfId="0" applyFont="1" applyFill="1" applyBorder="1" applyAlignment="1">
      <alignment horizontal="justify" wrapText="1"/>
    </xf>
    <xf numFmtId="0" fontId="60" fillId="11" borderId="0" xfId="0" applyFont="1" applyFill="1" applyAlignment="1">
      <alignment horizontal="justify" wrapText="1"/>
    </xf>
    <xf numFmtId="0" fontId="60" fillId="11" borderId="7" xfId="0" applyFont="1" applyFill="1" applyBorder="1" applyAlignment="1">
      <alignment horizontal="justify" wrapText="1"/>
    </xf>
    <xf numFmtId="0" fontId="60" fillId="11" borderId="5" xfId="0" applyFont="1" applyFill="1" applyBorder="1" applyAlignment="1">
      <alignment horizontal="justify" vertical="center" wrapText="1"/>
    </xf>
    <xf numFmtId="0" fontId="60" fillId="11" borderId="6" xfId="0" applyFont="1" applyFill="1" applyBorder="1" applyAlignment="1">
      <alignment horizontal="justify" vertical="center" wrapText="1"/>
    </xf>
    <xf numFmtId="0" fontId="60" fillId="11" borderId="15" xfId="0" applyFont="1" applyFill="1" applyBorder="1" applyAlignment="1">
      <alignment horizontal="justify" vertical="center" wrapText="1"/>
    </xf>
    <xf numFmtId="0" fontId="62" fillId="22" borderId="8" xfId="0" applyFont="1" applyFill="1" applyBorder="1" applyAlignment="1">
      <alignment wrapText="1"/>
    </xf>
  </cellXfs>
  <cellStyles count="2">
    <cellStyle name="Hyperlink" xfId="1" builtinId="8"/>
    <cellStyle name="Normal" xfId="0" builtinId="0"/>
  </cellStyles>
  <dxfs count="926">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8585"/>
        </patternFill>
      </fill>
      <border>
        <left style="thin">
          <color auto="1"/>
        </left>
        <right style="thin">
          <color auto="1"/>
        </right>
        <top style="thin">
          <color auto="1"/>
        </top>
        <bottom style="thin">
          <color auto="1"/>
        </bottom>
      </border>
    </dxf>
    <dxf>
      <fill>
        <patternFill>
          <bgColor rgb="FFC7A1E3"/>
        </patternFill>
      </fill>
      <border>
        <left style="thin">
          <color auto="1"/>
        </left>
        <right style="thin">
          <color auto="1"/>
        </right>
        <top style="thin">
          <color auto="1"/>
        </top>
        <bottom style="thin">
          <color auto="1"/>
        </bottom>
      </border>
    </dxf>
    <dxf>
      <fill>
        <patternFill>
          <bgColor theme="9" tint="0.59996337778862885"/>
        </patternFill>
      </fill>
      <border>
        <left style="thin">
          <color auto="1"/>
        </left>
        <right style="thin">
          <color auto="1"/>
        </right>
        <top style="thin">
          <color auto="1"/>
        </top>
        <bottom style="thin">
          <color auto="1"/>
        </bottom>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ECDFF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border>
    </dxf>
    <dxf>
      <fill>
        <patternFill>
          <bgColor theme="0"/>
        </patternFill>
      </fill>
      <border>
        <left style="thin">
          <color auto="1"/>
        </left>
        <right style="thin">
          <color auto="1"/>
        </right>
        <top style="thin">
          <color auto="1"/>
        </top>
        <bottom style="thin">
          <color auto="1"/>
        </bottom>
      </border>
    </dxf>
    <dxf>
      <fill>
        <patternFill>
          <bgColor theme="4" tint="0.79998168889431442"/>
        </patternFill>
      </fill>
      <border>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ECDFF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border>
        <left/>
        <right/>
        <top/>
        <bottom/>
        <vertical/>
        <horizontal/>
      </border>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border>
        <left/>
        <right/>
        <top/>
        <bottom/>
        <vertical/>
        <horizontal/>
      </border>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border>
        <left/>
        <right/>
        <top/>
        <bottom/>
        <vertical/>
        <horizontal/>
      </border>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theme="8" tint="0.79998168889431442"/>
        </patternFill>
      </fill>
    </dxf>
    <dxf>
      <fill>
        <patternFill>
          <bgColor rgb="FFFFC7CE"/>
        </patternFill>
      </fill>
    </dxf>
    <dxf>
      <fill>
        <patternFill>
          <bgColor rgb="FFFFC7CE"/>
        </patternFill>
      </fill>
    </dxf>
    <dxf>
      <fill>
        <patternFill>
          <bgColor theme="8" tint="0.79998168889431442"/>
        </patternFill>
      </fill>
    </dxf>
    <dxf>
      <fill>
        <patternFill>
          <bgColor theme="8" tint="0.79998168889431442"/>
        </patternFill>
      </fill>
    </dxf>
    <dxf>
      <fill>
        <patternFill>
          <bgColor rgb="FFFFC7CE"/>
        </patternFill>
      </fill>
    </dxf>
    <dxf>
      <fill>
        <patternFill>
          <bgColor theme="7" tint="0.79998168889431442"/>
        </patternFill>
      </fill>
    </dxf>
    <dxf>
      <fill>
        <patternFill>
          <bgColor rgb="FFFFC7CE"/>
        </patternFill>
      </fill>
    </dxf>
    <dxf>
      <fill>
        <patternFill>
          <bgColor theme="7" tint="0.79998168889431442"/>
        </patternFill>
      </fill>
    </dxf>
    <dxf>
      <fill>
        <patternFill>
          <bgColor rgb="FFFFC7CE"/>
        </patternFill>
      </fill>
    </dxf>
    <dxf>
      <fill>
        <patternFill>
          <bgColor rgb="FFFFC7CE"/>
        </patternFill>
      </fill>
    </dxf>
    <dxf>
      <fill>
        <patternFill>
          <bgColor theme="7" tint="0.79998168889431442"/>
        </patternFill>
      </fill>
    </dxf>
    <dxf>
      <fill>
        <patternFill>
          <bgColor rgb="FFFFC7CE"/>
        </patternFill>
      </fill>
    </dxf>
    <dxf>
      <fill>
        <patternFill>
          <bgColor theme="8" tint="0.79998168889431442"/>
        </patternFill>
      </fill>
    </dxf>
    <dxf>
      <fill>
        <patternFill>
          <bgColor theme="7" tint="0.79998168889431442"/>
        </patternFill>
      </fill>
    </dxf>
    <dxf>
      <fill>
        <patternFill>
          <bgColor rgb="FFFFC7CE"/>
        </patternFill>
      </fill>
    </dxf>
    <dxf>
      <fill>
        <patternFill>
          <bgColor rgb="FFFFC7CE"/>
        </patternFill>
      </fill>
    </dxf>
    <dxf>
      <fill>
        <patternFill>
          <bgColor theme="7" tint="0.79998168889431442"/>
        </patternFill>
      </fill>
    </dxf>
    <dxf>
      <fill>
        <patternFill>
          <bgColor theme="0" tint="-0.34998626667073579"/>
        </patternFill>
      </fill>
    </dxf>
    <dxf>
      <fill>
        <patternFill>
          <bgColor theme="7" tint="0.79998168889431442"/>
        </patternFill>
      </fill>
    </dxf>
    <dxf>
      <fill>
        <patternFill>
          <bgColor rgb="FFFFC7CE"/>
        </patternFill>
      </fill>
    </dxf>
    <dxf>
      <fill>
        <patternFill>
          <bgColor theme="7" tint="0.79998168889431442"/>
        </patternFill>
      </fill>
    </dxf>
    <dxf>
      <fill>
        <patternFill>
          <bgColor rgb="FFFFC7CE"/>
        </patternFill>
      </fill>
    </dxf>
    <dxf>
      <fill>
        <patternFill>
          <bgColor rgb="FFFFC7CE"/>
        </patternFill>
      </fill>
    </dxf>
    <dxf>
      <fill>
        <patternFill>
          <bgColor theme="7" tint="0.79998168889431442"/>
        </patternFill>
      </fill>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BDBD"/>
        </patternFill>
      </fill>
      <border>
        <left style="thin">
          <color auto="1"/>
        </left>
        <right style="thin">
          <color auto="1"/>
        </right>
        <top style="thin">
          <color auto="1"/>
        </top>
        <bottom style="thin">
          <color auto="1"/>
        </bottom>
      </border>
    </dxf>
    <dxf>
      <fill>
        <patternFill>
          <bgColor rgb="FFFFC7C7"/>
        </patternFill>
      </fill>
    </dxf>
    <dxf>
      <fill>
        <patternFill>
          <bgColor rgb="FFC7A1E3"/>
        </patternFill>
      </fill>
      <border>
        <left style="thin">
          <color auto="1"/>
        </left>
        <right style="thin">
          <color auto="1"/>
        </right>
        <top style="thin">
          <color auto="1"/>
        </top>
        <bottom style="thin">
          <color auto="1"/>
        </bottom>
      </border>
    </dxf>
    <dxf>
      <fill>
        <patternFill>
          <bgColor rgb="FFFF8585"/>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59996337778862885"/>
        </patternFill>
      </fill>
      <border>
        <left/>
        <right style="thin">
          <color auto="1"/>
        </right>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ECDFF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fill>
        <patternFill>
          <bgColor theme="0" tint="-0.34998626667073579"/>
        </patternFill>
      </fill>
    </dxf>
    <dxf>
      <fill>
        <patternFill>
          <bgColor theme="0" tint="-0.34998626667073579"/>
        </patternFill>
      </fill>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theme="0" tint="-0.34998626667073579"/>
        </patternFill>
      </fill>
      <border>
        <left/>
        <right/>
        <top/>
        <bottom/>
        <vertical/>
        <horizontal/>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theme="4" tint="0.79998168889431442"/>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0" tint="-0.34998626667073579"/>
        </patternFill>
      </fill>
    </dxf>
    <dxf>
      <fill>
        <patternFill>
          <bgColor theme="9" tint="0.39994506668294322"/>
        </patternFill>
      </fill>
    </dxf>
    <dxf>
      <fill>
        <patternFill>
          <bgColor rgb="FFFFC7CE"/>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dxf>
    <dxf>
      <fill>
        <patternFill>
          <bgColor theme="9" tint="0.39994506668294322"/>
        </patternFill>
      </fill>
    </dxf>
    <dxf>
      <fill>
        <patternFill>
          <bgColor rgb="FFFFC7CE"/>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border>
        <left/>
        <right/>
        <top/>
        <bottom/>
        <vertical/>
        <horizontal/>
      </border>
    </dxf>
    <dxf>
      <fill>
        <patternFill>
          <bgColor theme="9" tint="0.39994506668294322"/>
        </patternFill>
      </fill>
    </dxf>
    <dxf>
      <fill>
        <patternFill>
          <bgColor rgb="FFFFC7CE"/>
        </patternFill>
      </fill>
    </dxf>
    <dxf>
      <fill>
        <patternFill>
          <bgColor theme="0" tint="-0.34998626667073579"/>
        </patternFill>
      </fill>
      <border>
        <left/>
        <right/>
        <top/>
        <bottom/>
        <vertical/>
        <horizontal/>
      </border>
    </dxf>
    <dxf>
      <fill>
        <patternFill>
          <bgColor theme="9" tint="0.39994506668294322"/>
        </patternFill>
      </fill>
    </dxf>
    <dxf>
      <fill>
        <patternFill>
          <bgColor theme="0" tint="-0.34998626667073579"/>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9" tint="0.39994506668294322"/>
        </patternFill>
      </fill>
    </dxf>
    <dxf>
      <fill>
        <patternFill>
          <bgColor rgb="FFFFC7CE"/>
        </patternFill>
      </fill>
    </dxf>
    <dxf>
      <fill>
        <patternFill>
          <bgColor theme="0" tint="-0.34998626667073579"/>
        </patternFill>
      </fill>
    </dxf>
    <dxf>
      <fill>
        <patternFill>
          <bgColor theme="0" tint="-0.34998626667073579"/>
        </patternFill>
      </fill>
      <border>
        <left/>
        <right/>
        <top/>
        <bottom/>
        <vertical/>
        <horizontal/>
      </border>
    </dxf>
    <dxf>
      <fill>
        <patternFill>
          <bgColor theme="9" tint="0.39994506668294322"/>
        </patternFill>
      </fill>
    </dxf>
    <dxf>
      <fill>
        <patternFill>
          <bgColor rgb="FFFFC7CE"/>
        </patternFill>
      </fill>
    </dxf>
    <dxf>
      <fill>
        <patternFill>
          <bgColor theme="0" tint="-0.34998626667073579"/>
        </patternFill>
      </fill>
      <border>
        <left/>
        <right/>
        <top/>
        <bottom/>
      </border>
    </dxf>
    <dxf>
      <fill>
        <patternFill>
          <bgColor theme="9" tint="0.39994506668294322"/>
        </patternFill>
      </fill>
    </dxf>
    <dxf>
      <fill>
        <patternFill>
          <bgColor theme="0" tint="-0.34998626667073579"/>
        </patternFill>
      </fill>
    </dxf>
    <dxf>
      <fill>
        <patternFill>
          <bgColor rgb="FFFFC7CE"/>
        </patternFill>
      </fill>
    </dxf>
    <dxf>
      <fill>
        <patternFill>
          <bgColor theme="0" tint="-0.34998626667073579"/>
        </patternFill>
      </fill>
      <border>
        <left/>
        <right/>
        <top/>
        <bottom/>
      </border>
    </dxf>
    <dxf>
      <fill>
        <patternFill>
          <bgColor rgb="FFFFC7CE"/>
        </patternFill>
      </fill>
    </dxf>
    <dxf>
      <fill>
        <patternFill>
          <bgColor theme="0" tint="-0.34998626667073579"/>
        </patternFill>
      </fill>
    </dxf>
    <dxf>
      <fill>
        <patternFill>
          <bgColor theme="9" tint="0.39994506668294322"/>
        </patternFill>
      </fill>
    </dxf>
    <dxf>
      <fill>
        <patternFill>
          <bgColor theme="9" tint="0.39994506668294322"/>
        </patternFill>
      </fill>
    </dxf>
    <dxf>
      <fill>
        <patternFill>
          <bgColor theme="0" tint="-0.34998626667073579"/>
        </patternFill>
      </fill>
    </dxf>
    <dxf>
      <fill>
        <patternFill>
          <bgColor rgb="FFFFC7CE"/>
        </patternFill>
      </fill>
    </dxf>
    <dxf>
      <fill>
        <patternFill>
          <bgColor theme="0" tint="-0.34998626667073579"/>
        </patternFill>
      </fill>
    </dxf>
    <dxf>
      <fill>
        <patternFill>
          <bgColor theme="9" tint="0.39994506668294322"/>
        </patternFill>
      </fill>
    </dxf>
    <dxf>
      <fill>
        <patternFill>
          <bgColor theme="0" tint="-0.34998626667073579"/>
        </patternFill>
      </fill>
    </dxf>
    <dxf>
      <fill>
        <patternFill>
          <bgColor theme="9" tint="0.39994506668294322"/>
        </patternFill>
      </fill>
    </dxf>
    <dxf>
      <fill>
        <patternFill>
          <bgColor theme="0" tint="-0.34998626667073579"/>
        </patternFill>
      </fill>
    </dxf>
    <dxf>
      <fill>
        <patternFill>
          <bgColor theme="9" tint="0.39994506668294322"/>
        </patternFill>
      </fill>
    </dxf>
    <dxf>
      <fill>
        <patternFill>
          <bgColor rgb="FFFFC7CE"/>
        </patternFill>
      </fill>
    </dxf>
    <dxf>
      <fill>
        <patternFill>
          <bgColor rgb="FFFFC7CE"/>
        </patternFill>
      </fill>
    </dxf>
    <dxf>
      <fill>
        <patternFill>
          <bgColor theme="0" tint="-0.34998626667073579"/>
        </patternFill>
      </fill>
    </dxf>
    <dxf>
      <fill>
        <patternFill>
          <bgColor theme="9" tint="0.39994506668294322"/>
        </patternFill>
      </fill>
    </dxf>
    <dxf>
      <fill>
        <patternFill>
          <bgColor theme="9" tint="0.39994506668294322"/>
        </patternFill>
      </fill>
    </dxf>
    <dxf>
      <fill>
        <patternFill>
          <bgColor theme="0" tint="-0.34998626667073579"/>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theme="0" tint="-0.34998626667073579"/>
        </patternFill>
      </fill>
    </dxf>
    <dxf>
      <fill>
        <patternFill>
          <bgColor rgb="FFFFC7CE"/>
        </patternFill>
      </fill>
    </dxf>
    <dxf>
      <fill>
        <patternFill>
          <bgColor theme="9" tint="0.39994506668294322"/>
        </patternFill>
      </fill>
    </dxf>
    <dxf>
      <fill>
        <patternFill>
          <bgColor theme="0" tint="-0.34998626667073579"/>
        </patternFill>
      </fill>
    </dxf>
    <dxf>
      <fill>
        <patternFill>
          <bgColor theme="9" tint="0.39994506668294322"/>
        </patternFill>
      </fill>
    </dxf>
    <dxf>
      <fill>
        <patternFill>
          <bgColor theme="0" tint="-0.34998626667073579"/>
        </patternFill>
      </fill>
    </dxf>
    <dxf>
      <fill>
        <patternFill>
          <bgColor rgb="FFFFC7CE"/>
        </patternFill>
      </fill>
    </dxf>
    <dxf>
      <fill>
        <patternFill>
          <bgColor theme="0" tint="-0.34998626667073579"/>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9" tint="0.39994506668294322"/>
        </patternFill>
      </fill>
    </dxf>
    <dxf>
      <fill>
        <patternFill>
          <bgColor theme="0" tint="-0.34998626667073579"/>
        </patternFill>
      </fill>
    </dxf>
    <dxf>
      <fill>
        <patternFill>
          <bgColor theme="9" tint="0.39994506668294322"/>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theme="0" tint="-0.34998626667073579"/>
        </patternFill>
      </fill>
    </dxf>
    <dxf>
      <fill>
        <patternFill>
          <bgColor rgb="FFFFC7CE"/>
        </patternFill>
      </fill>
    </dxf>
    <dxf>
      <fill>
        <patternFill>
          <bgColor rgb="FF92D050"/>
        </patternFill>
      </fill>
    </dxf>
    <dxf>
      <fill>
        <patternFill>
          <bgColor rgb="FF92D050"/>
        </patternFill>
      </fill>
    </dxf>
    <dxf>
      <fill>
        <patternFill>
          <bgColor rgb="FFFFC7CE"/>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BDBD"/>
        </patternFill>
      </fill>
    </dxf>
    <dxf>
      <fill>
        <patternFill>
          <bgColor rgb="FFECDFF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FBDBD"/>
        </patternFill>
      </fill>
      <border>
        <left style="thin">
          <color auto="1"/>
        </left>
        <right style="thin">
          <color auto="1"/>
        </right>
        <top style="thin">
          <color auto="1"/>
        </top>
        <bottom style="thin">
          <color auto="1"/>
        </bottom>
        <vertical/>
        <horizontal/>
      </border>
    </dxf>
    <dxf>
      <fill>
        <patternFill>
          <bgColor rgb="FFECDFF5"/>
        </patternFill>
      </fill>
      <border>
        <left style="thin">
          <color auto="1"/>
        </left>
        <right style="thin">
          <color auto="1"/>
        </right>
        <top style="thin">
          <color auto="1"/>
        </top>
        <bottom style="thin">
          <color auto="1"/>
        </bottom>
      </border>
    </dxf>
    <dxf>
      <fill>
        <patternFill>
          <bgColor rgb="FFFF8585"/>
        </patternFill>
      </fill>
      <border>
        <left style="thin">
          <color auto="1"/>
        </left>
        <right style="thin">
          <color auto="1"/>
        </right>
        <top style="thin">
          <color auto="1"/>
        </top>
        <bottom style="thin">
          <color auto="1"/>
        </bottom>
      </border>
    </dxf>
    <dxf>
      <fill>
        <patternFill>
          <bgColor theme="9" tint="0.59996337778862885"/>
        </patternFill>
      </fill>
      <border>
        <left style="thin">
          <color auto="1"/>
        </left>
        <right style="thin">
          <color auto="1"/>
        </right>
        <top style="thin">
          <color auto="1"/>
        </top>
        <bottom style="thin">
          <color auto="1"/>
        </bottom>
      </border>
    </dxf>
    <dxf>
      <fill>
        <patternFill>
          <bgColor rgb="FFC7A1E3"/>
        </patternFill>
      </fill>
      <border>
        <left style="thin">
          <color auto="1"/>
        </left>
        <right style="thin">
          <color auto="1"/>
        </right>
        <top style="thin">
          <color auto="1"/>
        </top>
        <bottom style="thin">
          <color auto="1"/>
        </bottom>
      </border>
    </dxf>
    <dxf>
      <fill>
        <patternFill>
          <bgColor theme="5" tint="0.79998168889431442"/>
        </patternFill>
      </fill>
    </dxf>
    <dxf>
      <fill>
        <patternFill>
          <bgColor theme="5" tint="0.59996337778862885"/>
        </patternFill>
      </fill>
    </dxf>
    <dxf>
      <fill>
        <patternFill>
          <bgColor theme="7" tint="0.59996337778862885"/>
        </patternFill>
      </fill>
    </dxf>
    <dxf>
      <fill>
        <patternFill>
          <bgColor them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theme="7" tint="0.59996337778862885"/>
        </patternFill>
      </fill>
      <border>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dxf>
    <dxf>
      <fill>
        <patternFill>
          <bgColor theme="9" tint="0.79998168889431442"/>
        </patternFill>
      </fill>
    </dxf>
    <dxf>
      <fill>
        <patternFill>
          <bgColor theme="0" tint="-0.34998626667073579"/>
        </patternFill>
      </fill>
    </dxf>
    <dxf>
      <fill>
        <patternFill>
          <bgColor theme="5" tint="0.79998168889431442"/>
        </patternFill>
      </fill>
    </dxf>
    <dxf>
      <fill>
        <patternFill>
          <bgColor rgb="FFC198E0"/>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59996337778862885"/>
        </patternFill>
      </fill>
      <border>
        <left style="thin">
          <color auto="1"/>
        </left>
        <right style="thin">
          <color auto="1"/>
        </right>
        <top style="thin">
          <color auto="1"/>
        </top>
        <bottom/>
        <vertical/>
        <horizontal/>
      </border>
    </dxf>
    <dxf>
      <fill>
        <patternFill>
          <bgColor theme="7" tint="0.59996337778862885"/>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8" tint="0.79998168889431442"/>
        </patternFill>
      </fill>
    </dxf>
    <dxf>
      <fill>
        <patternFill>
          <bgColor theme="8" tint="0.59996337778862885"/>
        </patternFill>
      </fill>
    </dxf>
    <dxf>
      <fill>
        <patternFill>
          <bgColor theme="9" tint="0.79998168889431442"/>
        </patternFill>
      </fill>
    </dxf>
    <dxf>
      <fill>
        <patternFill>
          <bgColor theme="8"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rgb="FFEFF6FB"/>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theme="7" tint="0.59996337778862885"/>
        </patternFill>
      </fill>
      <border>
        <left style="thin">
          <color auto="1"/>
        </left>
        <right/>
        <top/>
        <bottom style="thin">
          <color auto="1"/>
        </bottom>
        <vertical/>
        <horizontal/>
      </border>
    </dxf>
    <dxf>
      <fill>
        <patternFill>
          <bgColor rgb="FFC7A1E3"/>
        </patternFill>
      </fill>
      <border>
        <left/>
        <right/>
        <top/>
        <bottom/>
      </border>
    </dxf>
    <dxf>
      <fill>
        <patternFill>
          <bgColor rgb="FFE2CFF1"/>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dxf>
    <dxf>
      <font>
        <color rgb="FF002060"/>
      </font>
      <fill>
        <patternFill>
          <bgColor theme="8" tint="0.79998168889431442"/>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border>
        <left style="thin">
          <color auto="1"/>
        </left>
        <right style="thin">
          <color auto="1"/>
        </right>
        <top style="thin">
          <color auto="1"/>
        </top>
        <bottom style="thin">
          <color auto="1"/>
        </bottom>
      </border>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rgb="FFD0EAB4"/>
        </patternFill>
      </fill>
    </dxf>
    <dxf>
      <fill>
        <patternFill>
          <bgColor rgb="FFFF8B8B"/>
        </patternFill>
      </fill>
    </dxf>
    <dxf>
      <fill>
        <patternFill>
          <bgColor theme="4" tint="0.79998168889431442"/>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theme="6" tint="0.79998168889431442"/>
        </patternFill>
      </fill>
    </dxf>
    <dxf>
      <fill>
        <patternFill>
          <bgColor rgb="FFD0EAB4"/>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FF8B8B"/>
        </patternFill>
      </fill>
    </dxf>
    <dxf>
      <fill>
        <patternFill>
          <bgColor theme="6" tint="0.79998168889431442"/>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theme="6" tint="0.79998168889431442"/>
        </patternFill>
      </fill>
    </dxf>
    <dxf>
      <fill>
        <patternFill>
          <bgColor rgb="FFD0EAB4"/>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ont>
        <b/>
        <i val="0"/>
        <color rgb="FFC00000"/>
      </font>
      <fill>
        <patternFill>
          <bgColor rgb="FFFFFF00"/>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ill>
        <patternFill>
          <bgColor rgb="FF92D050"/>
        </patternFill>
      </fill>
    </dxf>
    <dxf>
      <fill>
        <patternFill>
          <bgColor theme="7" tint="0.39994506668294322"/>
        </patternFill>
      </fill>
    </dxf>
    <dxf>
      <fill>
        <patternFill>
          <bgColor rgb="FFFFBDBD"/>
        </patternFill>
      </fill>
    </dxf>
    <dxf>
      <fill>
        <patternFill>
          <bgColor theme="1" tint="0.499984740745262"/>
        </patternFill>
      </fill>
    </dxf>
    <dxf>
      <fill>
        <patternFill>
          <bgColor theme="1" tint="0.499984740745262"/>
        </patternFill>
      </fill>
    </dxf>
    <dxf>
      <fill>
        <patternFill>
          <bgColor rgb="FFFF8B8B"/>
        </patternFill>
      </fill>
    </dxf>
    <dxf>
      <fill>
        <patternFill>
          <bgColor theme="6" tint="0.79998168889431442"/>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000000"/>
      <color rgb="FFF1E8F8"/>
      <color rgb="FFD0EAB4"/>
      <color rgb="FFCCCCFF"/>
      <color rgb="FFEFF6FB"/>
      <color rgb="FFC7A1E3"/>
      <color rgb="FFFF8585"/>
      <color rgb="FF2DAFC1"/>
      <color rgb="FFC1EBF1"/>
      <color rgb="FFA7E3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220</xdr:row>
          <xdr:rowOff>66675</xdr:rowOff>
        </xdr:from>
        <xdr:to>
          <xdr:col>1</xdr:col>
          <xdr:colOff>495300</xdr:colOff>
          <xdr:row>220</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225</xdr:row>
          <xdr:rowOff>66675</xdr:rowOff>
        </xdr:from>
        <xdr:to>
          <xdr:col>1</xdr:col>
          <xdr:colOff>495300</xdr:colOff>
          <xdr:row>225</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231</xdr:row>
          <xdr:rowOff>28575</xdr:rowOff>
        </xdr:from>
        <xdr:to>
          <xdr:col>1</xdr:col>
          <xdr:colOff>495300</xdr:colOff>
          <xdr:row>231</xdr:row>
          <xdr:rowOff>257175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237</xdr:row>
          <xdr:rowOff>28575</xdr:rowOff>
        </xdr:from>
        <xdr:to>
          <xdr:col>1</xdr:col>
          <xdr:colOff>523875</xdr:colOff>
          <xdr:row>237</xdr:row>
          <xdr:rowOff>238125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5" Type="http://schemas.openxmlformats.org/officeDocument/2006/relationships/vmlDrawing" Target="../drawings/vmlDrawing4.v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defaultColWidth="9.125" defaultRowHeight="14.25"/>
  <cols>
    <col min="1" max="1" width="3.625" customWidth="1"/>
    <col min="2" max="2" width="28.125" customWidth="1"/>
    <col min="3" max="3" width="15.625" customWidth="1"/>
    <col min="4" max="4" width="9.5" customWidth="1"/>
    <col min="5" max="5" width="10.875" customWidth="1"/>
    <col min="6" max="6" width="45.375" customWidth="1"/>
    <col min="7" max="7" width="9.375" customWidth="1"/>
    <col min="8" max="8" width="15.5" customWidth="1"/>
    <col min="9" max="9" width="14.375" customWidth="1"/>
    <col min="10" max="10" width="12.625" customWidth="1"/>
    <col min="11" max="11" width="12.125" customWidth="1"/>
    <col min="12" max="12" width="14.375" customWidth="1"/>
    <col min="13" max="13" width="28" customWidth="1"/>
    <col min="14" max="14" width="19.375" customWidth="1"/>
    <col min="15" max="15" width="10.875" customWidth="1"/>
    <col min="16" max="16" width="10.5" customWidth="1"/>
    <col min="17" max="17" width="13.375" customWidth="1"/>
    <col min="18" max="18" width="11.375" customWidth="1"/>
  </cols>
  <sheetData>
    <row r="1" spans="1:13" ht="14.45" customHeight="1">
      <c r="C1" s="357" t="s">
        <v>148</v>
      </c>
      <c r="D1" s="357"/>
      <c r="E1" s="357"/>
      <c r="F1" s="357"/>
      <c r="G1" s="12"/>
    </row>
    <row r="2" spans="1:13" ht="14.45" customHeight="1">
      <c r="C2" s="357"/>
      <c r="D2" s="357"/>
      <c r="E2" s="357"/>
      <c r="F2" s="357"/>
      <c r="G2" s="12"/>
    </row>
    <row r="3" spans="1:13" ht="30" customHeight="1">
      <c r="C3" s="358" t="s">
        <v>610</v>
      </c>
      <c r="D3" s="358"/>
      <c r="E3" s="358"/>
      <c r="F3" s="358"/>
      <c r="I3" s="124" t="s">
        <v>149</v>
      </c>
      <c r="J3" s="359" t="s">
        <v>611</v>
      </c>
      <c r="K3" s="359"/>
    </row>
    <row r="4" spans="1:13" ht="15">
      <c r="F4" s="112" t="s">
        <v>150</v>
      </c>
      <c r="J4" t="s">
        <v>151</v>
      </c>
      <c r="K4" t="s">
        <v>152</v>
      </c>
    </row>
    <row r="5" spans="1:13" ht="18">
      <c r="B5" s="133" t="s">
        <v>153</v>
      </c>
      <c r="C5" s="135"/>
      <c r="D5" s="13"/>
      <c r="H5" s="360" t="s">
        <v>154</v>
      </c>
      <c r="I5" s="361"/>
      <c r="J5" s="14" t="s">
        <v>155</v>
      </c>
      <c r="K5" s="14" t="s">
        <v>155</v>
      </c>
    </row>
    <row r="6" spans="1:13" ht="14.45" customHeight="1">
      <c r="B6" s="134" t="s">
        <v>156</v>
      </c>
      <c r="C6" s="362"/>
      <c r="D6" s="362"/>
      <c r="E6" s="362"/>
      <c r="F6" s="362"/>
      <c r="G6" s="15">
        <f>LEN(C6)</f>
        <v>0</v>
      </c>
      <c r="I6" s="122" t="s">
        <v>534</v>
      </c>
      <c r="J6" s="16"/>
      <c r="K6" s="16"/>
      <c r="L6" s="73"/>
    </row>
    <row r="7" spans="1:13" ht="14.45" customHeight="1">
      <c r="C7" s="362"/>
      <c r="D7" s="362"/>
      <c r="E7" s="362"/>
      <c r="F7" s="362"/>
      <c r="G7" s="17"/>
      <c r="I7" s="122" t="s">
        <v>535</v>
      </c>
      <c r="J7" s="16"/>
      <c r="K7" s="18"/>
      <c r="L7" s="122"/>
    </row>
    <row r="8" spans="1:13" ht="18.75" customHeight="1">
      <c r="B8" s="133" t="s">
        <v>177</v>
      </c>
      <c r="C8" s="355"/>
      <c r="D8" s="356"/>
      <c r="E8" s="133" t="s">
        <v>2</v>
      </c>
      <c r="F8" s="83"/>
      <c r="G8" s="19"/>
      <c r="I8" s="122" t="s">
        <v>536</v>
      </c>
      <c r="J8" s="16"/>
      <c r="K8" s="18"/>
    </row>
    <row r="9" spans="1:13" ht="39" customHeight="1">
      <c r="B9" s="348" t="s">
        <v>568</v>
      </c>
      <c r="C9" s="350" t="s">
        <v>571</v>
      </c>
      <c r="D9" s="350"/>
      <c r="E9" s="350"/>
      <c r="F9" s="350"/>
      <c r="G9" s="19"/>
      <c r="I9" s="122"/>
    </row>
    <row r="10" spans="1:13" ht="24.75" customHeight="1">
      <c r="B10" s="349"/>
      <c r="C10" s="350" t="s">
        <v>570</v>
      </c>
      <c r="D10" s="350"/>
      <c r="E10" s="350"/>
      <c r="F10" s="350"/>
      <c r="G10" s="19"/>
      <c r="I10" s="122"/>
    </row>
    <row r="11" spans="1:13" ht="22.5" customHeight="1">
      <c r="B11" s="349"/>
      <c r="C11" s="350" t="s">
        <v>569</v>
      </c>
      <c r="D11" s="350"/>
      <c r="E11" s="350"/>
      <c r="F11" s="350"/>
      <c r="G11" s="19" t="s">
        <v>159</v>
      </c>
      <c r="I11" s="122"/>
    </row>
    <row r="12" spans="1:13" ht="9.75" customHeight="1">
      <c r="F12" s="1"/>
      <c r="G12" s="11"/>
    </row>
    <row r="13" spans="1:13" ht="73.5" customHeight="1">
      <c r="B13" s="311"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12"/>
      <c r="D13" s="312"/>
      <c r="E13" s="312"/>
      <c r="F13" s="313"/>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6">
      <c r="B14" s="351" t="s">
        <v>612</v>
      </c>
      <c r="C14" s="352"/>
      <c r="D14" s="128" t="s">
        <v>490</v>
      </c>
      <c r="E14" s="353" t="s">
        <v>555</v>
      </c>
      <c r="F14" s="354"/>
      <c r="G14" s="87"/>
    </row>
    <row r="15" spans="1:13" ht="15">
      <c r="A15" s="66"/>
      <c r="B15" s="76" t="s">
        <v>560</v>
      </c>
      <c r="C15" s="121"/>
      <c r="D15" s="84"/>
      <c r="E15" s="319"/>
      <c r="F15" s="320"/>
      <c r="G15" s="1"/>
      <c r="H15" s="330"/>
      <c r="I15" s="330"/>
      <c r="J15" s="330"/>
      <c r="K15" s="3"/>
      <c r="L15" s="61"/>
    </row>
    <row r="16" spans="1:13" ht="15" customHeight="1">
      <c r="B16" s="76" t="s">
        <v>561</v>
      </c>
      <c r="C16" s="121"/>
      <c r="D16" s="84"/>
      <c r="E16" s="319"/>
      <c r="F16" s="320"/>
      <c r="G16" s="1"/>
      <c r="H16" s="331"/>
      <c r="I16" s="331"/>
      <c r="J16" s="331"/>
      <c r="K16" s="62"/>
      <c r="L16" s="61"/>
      <c r="M16" t="str">
        <f>IF(L15="Yes","&lt;== Select from drop down","")</f>
        <v/>
      </c>
    </row>
    <row r="17" spans="2:36" ht="15" customHeight="1">
      <c r="B17" s="332" t="s">
        <v>160</v>
      </c>
      <c r="C17" s="333"/>
      <c r="D17" s="333"/>
      <c r="E17" s="333"/>
      <c r="F17" s="334"/>
      <c r="G17" s="1"/>
      <c r="H17" s="75"/>
      <c r="I17" s="88"/>
      <c r="J17" s="89" t="s">
        <v>489</v>
      </c>
      <c r="K17" s="89" t="s">
        <v>613</v>
      </c>
      <c r="L17" s="90" t="s">
        <v>586</v>
      </c>
      <c r="M17" s="127"/>
      <c r="N17" s="91"/>
      <c r="O17" s="19"/>
      <c r="P17" s="19"/>
      <c r="Q17" s="19"/>
      <c r="R17" s="19"/>
      <c r="S17" s="19"/>
      <c r="T17" s="19"/>
      <c r="U17" s="19"/>
    </row>
    <row r="18" spans="2:36" ht="15">
      <c r="B18" s="76" t="s">
        <v>614</v>
      </c>
      <c r="C18" s="33"/>
      <c r="D18" s="84"/>
      <c r="E18" s="319"/>
      <c r="F18" s="320"/>
      <c r="G18" s="1"/>
      <c r="I18" s="19"/>
      <c r="J18" s="19"/>
      <c r="K18" s="92"/>
      <c r="L18" s="92"/>
      <c r="M18" s="19"/>
      <c r="N18" s="19"/>
      <c r="O18" s="19"/>
      <c r="P18" s="19"/>
      <c r="Q18" s="19"/>
      <c r="R18" s="19"/>
      <c r="S18" s="19"/>
      <c r="T18" s="19"/>
      <c r="U18" s="19"/>
    </row>
    <row r="19" spans="2:36" ht="15" customHeight="1">
      <c r="B19" s="335" t="s">
        <v>556</v>
      </c>
      <c r="C19" s="336"/>
      <c r="D19" s="86"/>
      <c r="H19" s="74"/>
      <c r="I19" s="93"/>
      <c r="J19" s="93"/>
      <c r="K19" s="93"/>
      <c r="L19" s="93"/>
      <c r="M19" s="94"/>
      <c r="N19" s="95"/>
      <c r="O19" s="94"/>
      <c r="P19" s="96"/>
      <c r="Q19" s="19"/>
      <c r="R19" s="19"/>
      <c r="S19" s="19"/>
      <c r="T19" s="19"/>
      <c r="U19" s="19"/>
    </row>
    <row r="20" spans="2:36" ht="15" customHeight="1">
      <c r="B20" s="335" t="s">
        <v>557</v>
      </c>
      <c r="C20" s="336"/>
      <c r="D20" s="86"/>
      <c r="H20" s="74"/>
      <c r="I20" s="93"/>
      <c r="J20" s="93"/>
      <c r="K20" s="93"/>
      <c r="L20" s="93"/>
      <c r="M20" s="94"/>
      <c r="N20" s="95"/>
      <c r="O20" s="94"/>
      <c r="P20" s="96"/>
      <c r="Q20" s="19"/>
      <c r="R20" s="19"/>
      <c r="S20" s="19"/>
      <c r="T20" s="19"/>
      <c r="U20" s="19"/>
    </row>
    <row r="21" spans="2:36" ht="15" customHeight="1">
      <c r="B21" s="335" t="s">
        <v>558</v>
      </c>
      <c r="C21" s="336"/>
      <c r="D21" s="86"/>
      <c r="H21" s="74"/>
      <c r="I21" s="93"/>
      <c r="J21" s="93"/>
      <c r="K21" s="93"/>
      <c r="L21" s="93"/>
      <c r="M21" s="94"/>
      <c r="N21" s="95"/>
      <c r="O21" s="94"/>
      <c r="P21" s="96"/>
      <c r="Q21" s="19"/>
      <c r="R21" s="19"/>
      <c r="S21" s="19"/>
      <c r="T21" s="19"/>
      <c r="U21" s="19"/>
    </row>
    <row r="22" spans="2:36" ht="15" customHeight="1">
      <c r="B22" s="335" t="s">
        <v>572</v>
      </c>
      <c r="C22" s="336"/>
      <c r="D22" s="86"/>
      <c r="H22" s="74"/>
      <c r="I22" s="93"/>
      <c r="J22" s="93"/>
      <c r="K22" s="93"/>
      <c r="L22" s="93"/>
      <c r="M22" s="94"/>
      <c r="N22" s="95"/>
      <c r="O22" s="94"/>
      <c r="P22" s="96"/>
      <c r="Q22" s="19"/>
      <c r="R22" s="19"/>
      <c r="S22" s="19"/>
      <c r="T22" s="19"/>
      <c r="U22" s="19"/>
    </row>
    <row r="23" spans="2:36" ht="15" customHeight="1">
      <c r="B23" s="76" t="s">
        <v>559</v>
      </c>
      <c r="C23" s="121"/>
      <c r="D23" s="84"/>
      <c r="E23" s="319"/>
      <c r="F23" s="320"/>
      <c r="H23" s="74"/>
      <c r="I23" s="93"/>
      <c r="J23" s="93"/>
      <c r="K23" s="93"/>
      <c r="L23" s="93"/>
      <c r="M23" s="94"/>
      <c r="N23" s="95"/>
      <c r="O23" s="94"/>
      <c r="P23" s="96"/>
      <c r="Q23" s="19"/>
      <c r="R23" s="19"/>
      <c r="S23" s="19"/>
      <c r="T23" s="19"/>
      <c r="U23" s="19"/>
    </row>
    <row r="24" spans="2:36" ht="25.35" customHeight="1">
      <c r="B24" s="337" t="s">
        <v>161</v>
      </c>
      <c r="C24" s="338"/>
      <c r="D24" s="338"/>
      <c r="E24" s="338"/>
      <c r="F24" s="339"/>
      <c r="I24" s="54"/>
      <c r="J24" s="97" t="s">
        <v>489</v>
      </c>
      <c r="K24" s="97" t="s">
        <v>613</v>
      </c>
      <c r="L24" s="97" t="s">
        <v>159</v>
      </c>
      <c r="M24" s="97" t="s">
        <v>586</v>
      </c>
      <c r="N24" s="65"/>
      <c r="O24" s="99"/>
      <c r="P24" s="99"/>
      <c r="Q24" s="19"/>
      <c r="R24" s="19"/>
      <c r="S24" s="19"/>
      <c r="T24" s="19"/>
      <c r="U24" s="19"/>
      <c r="W24" s="64" t="s">
        <v>390</v>
      </c>
    </row>
    <row r="25" spans="2:36" ht="30" customHeight="1">
      <c r="B25" s="340" t="s">
        <v>538</v>
      </c>
      <c r="C25" s="341"/>
      <c r="D25" s="342" t="s">
        <v>615</v>
      </c>
      <c r="E25" s="343"/>
      <c r="F25" s="344"/>
      <c r="I25" s="54"/>
      <c r="J25" s="54"/>
      <c r="K25" s="54"/>
      <c r="L25" s="54"/>
      <c r="M25" s="54"/>
      <c r="N25" s="98"/>
      <c r="O25" s="99"/>
      <c r="P25" s="99"/>
      <c r="Q25" s="19"/>
      <c r="R25" s="19"/>
      <c r="S25" s="19"/>
      <c r="T25" s="19"/>
      <c r="U25" s="19"/>
    </row>
    <row r="26" spans="2:36" ht="22.5" customHeight="1">
      <c r="B26" s="126"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4"/>
      <c r="E26" s="85" t="s">
        <v>380</v>
      </c>
      <c r="F26" s="115"/>
      <c r="I26" s="100" t="s">
        <v>380</v>
      </c>
      <c r="J26" s="100" t="s">
        <v>509</v>
      </c>
      <c r="K26" s="100" t="s">
        <v>510</v>
      </c>
      <c r="L26" s="100" t="s">
        <v>511</v>
      </c>
      <c r="M26" s="100" t="s">
        <v>512</v>
      </c>
      <c r="N26" s="100" t="s">
        <v>513</v>
      </c>
      <c r="O26" s="100" t="s">
        <v>514</v>
      </c>
      <c r="P26" s="100" t="s">
        <v>515</v>
      </c>
      <c r="Q26" s="100" t="s">
        <v>516</v>
      </c>
      <c r="R26" s="100" t="s">
        <v>517</v>
      </c>
      <c r="S26" s="100" t="s">
        <v>518</v>
      </c>
      <c r="T26" s="101" t="s">
        <v>533</v>
      </c>
      <c r="U26" s="100" t="s">
        <v>519</v>
      </c>
      <c r="V26" s="100" t="s">
        <v>520</v>
      </c>
      <c r="W26" s="100" t="s">
        <v>521</v>
      </c>
      <c r="X26" s="100" t="s">
        <v>523</v>
      </c>
      <c r="Y26" s="100" t="s">
        <v>522</v>
      </c>
      <c r="Z26" s="100" t="s">
        <v>525</v>
      </c>
      <c r="AA26" s="100" t="s">
        <v>524</v>
      </c>
      <c r="AB26" s="100" t="s">
        <v>620</v>
      </c>
      <c r="AC26" s="100" t="s">
        <v>526</v>
      </c>
      <c r="AD26" s="100" t="s">
        <v>527</v>
      </c>
      <c r="AE26" s="100" t="s">
        <v>528</v>
      </c>
      <c r="AF26" s="100" t="s">
        <v>529</v>
      </c>
      <c r="AG26" s="101" t="s">
        <v>530</v>
      </c>
      <c r="AH26" s="100" t="s">
        <v>531</v>
      </c>
      <c r="AI26" s="100" t="s">
        <v>532</v>
      </c>
      <c r="AJ26" s="100" t="s">
        <v>159</v>
      </c>
    </row>
    <row r="27" spans="2:36" ht="18" customHeight="1">
      <c r="B27" s="345" t="s">
        <v>537</v>
      </c>
      <c r="C27" s="346"/>
      <c r="D27" s="84"/>
      <c r="E27" s="319"/>
      <c r="F27" s="320"/>
      <c r="I27" s="347"/>
      <c r="J27" s="347"/>
      <c r="K27" s="347"/>
      <c r="L27" s="347"/>
      <c r="M27" s="54"/>
      <c r="N27" s="98"/>
      <c r="O27" s="99"/>
      <c r="P27" s="99"/>
      <c r="Q27" s="19"/>
      <c r="R27" s="19"/>
      <c r="S27" s="19"/>
      <c r="T27" s="19"/>
      <c r="U27" s="19"/>
    </row>
    <row r="28" spans="2:36" ht="18" customHeight="1">
      <c r="B28" s="76" t="s">
        <v>486</v>
      </c>
      <c r="C28" s="23"/>
      <c r="D28" s="84"/>
      <c r="E28" s="319"/>
      <c r="F28" s="320"/>
      <c r="I28" s="19"/>
      <c r="J28" s="19"/>
      <c r="K28" s="19"/>
      <c r="L28" s="19"/>
      <c r="M28" s="19"/>
      <c r="N28" s="102"/>
      <c r="O28" s="19"/>
      <c r="P28" s="99"/>
      <c r="Q28" s="19"/>
      <c r="R28" s="19"/>
      <c r="S28" s="19"/>
      <c r="T28" s="19"/>
      <c r="U28" s="19"/>
    </row>
    <row r="29" spans="2:36" ht="22.5" customHeight="1">
      <c r="B29" s="76" t="s">
        <v>472</v>
      </c>
      <c r="C29" s="34"/>
      <c r="D29" s="84"/>
      <c r="E29" s="85" t="s">
        <v>380</v>
      </c>
      <c r="F29" s="115"/>
      <c r="I29" s="19" t="s">
        <v>380</v>
      </c>
      <c r="J29" s="19" t="s">
        <v>473</v>
      </c>
      <c r="K29" s="19" t="s">
        <v>474</v>
      </c>
      <c r="L29" s="19" t="s">
        <v>475</v>
      </c>
      <c r="M29" s="70" t="s">
        <v>491</v>
      </c>
      <c r="N29" s="19" t="s">
        <v>476</v>
      </c>
      <c r="O29" s="19" t="s">
        <v>477</v>
      </c>
      <c r="P29" s="19" t="s">
        <v>478</v>
      </c>
      <c r="Q29" s="19" t="s">
        <v>479</v>
      </c>
      <c r="R29" s="19" t="s">
        <v>480</v>
      </c>
      <c r="S29" s="19" t="s">
        <v>481</v>
      </c>
      <c r="T29" s="19" t="s">
        <v>482</v>
      </c>
      <c r="U29" s="19"/>
    </row>
    <row r="30" spans="2:36" ht="22.5" customHeight="1">
      <c r="B30" s="76" t="s">
        <v>483</v>
      </c>
      <c r="C30" s="34"/>
      <c r="D30" s="84"/>
      <c r="E30" s="85" t="s">
        <v>380</v>
      </c>
      <c r="F30" s="115"/>
      <c r="H30" s="67"/>
      <c r="I30" s="100" t="s">
        <v>380</v>
      </c>
      <c r="J30" s="103" t="s">
        <v>484</v>
      </c>
      <c r="K30" s="104" t="s">
        <v>493</v>
      </c>
      <c r="L30" s="104" t="s">
        <v>494</v>
      </c>
      <c r="M30" s="105" t="s">
        <v>495</v>
      </c>
      <c r="N30" s="106" t="s">
        <v>492</v>
      </c>
      <c r="O30" s="94" t="str">
        <f>IF($L$16&gt;=1, "LI Approved?","")</f>
        <v/>
      </c>
      <c r="P30" s="94" t="str">
        <f>IF($L$16&gt;=1, "Assistant MD Approved?","")</f>
        <v/>
      </c>
      <c r="Q30" s="94" t="str">
        <f>IF($L$16&gt;=1, "State Office of EMS Approved?","")</f>
        <v/>
      </c>
      <c r="R30" s="94" t="str">
        <f>IF($L$16&gt;=1, "CoAEMSP Approved?","")</f>
        <v/>
      </c>
      <c r="S30" s="19"/>
      <c r="T30" s="19"/>
      <c r="U30" s="19"/>
    </row>
    <row r="31" spans="2:36" ht="22.35" customHeight="1">
      <c r="B31" s="72" t="s">
        <v>485</v>
      </c>
      <c r="C31" s="34"/>
      <c r="D31" s="84"/>
      <c r="E31" s="319"/>
      <c r="F31" s="320"/>
      <c r="H31" t="str">
        <f>IF(L16&gt;=2, "Location #2:","")</f>
        <v/>
      </c>
      <c r="I31" s="324"/>
      <c r="J31" s="324"/>
      <c r="K31" s="324"/>
      <c r="L31" s="324"/>
      <c r="M31" s="19"/>
      <c r="N31" s="102"/>
      <c r="O31" s="99"/>
      <c r="P31" s="99"/>
      <c r="Q31" s="99"/>
      <c r="R31" s="99"/>
      <c r="S31" s="19"/>
      <c r="T31" s="19"/>
      <c r="U31" s="19"/>
    </row>
    <row r="32" spans="2:36" ht="22.35" customHeight="1">
      <c r="B32" s="72" t="s">
        <v>496</v>
      </c>
      <c r="C32" s="34"/>
      <c r="D32" s="84"/>
      <c r="E32" s="85" t="s">
        <v>380</v>
      </c>
      <c r="F32" s="115"/>
      <c r="I32" s="107" t="s">
        <v>380</v>
      </c>
      <c r="J32" s="107" t="s">
        <v>500</v>
      </c>
      <c r="K32" s="107" t="s">
        <v>504</v>
      </c>
      <c r="L32" s="107" t="s">
        <v>505</v>
      </c>
      <c r="M32" s="89" t="s">
        <v>506</v>
      </c>
      <c r="N32" s="108" t="s">
        <v>507</v>
      </c>
      <c r="O32" s="109" t="s">
        <v>508</v>
      </c>
      <c r="P32" s="110" t="s">
        <v>497</v>
      </c>
      <c r="Q32" s="110" t="s">
        <v>501</v>
      </c>
      <c r="R32" s="110" t="s">
        <v>502</v>
      </c>
      <c r="S32" s="110" t="s">
        <v>498</v>
      </c>
      <c r="T32" s="110" t="s">
        <v>503</v>
      </c>
      <c r="U32" s="110" t="s">
        <v>499</v>
      </c>
      <c r="V32" s="71"/>
      <c r="W32" s="71"/>
    </row>
    <row r="33" spans="2:21" ht="22.35" customHeight="1">
      <c r="B33" s="72" t="s">
        <v>487</v>
      </c>
      <c r="C33" s="34"/>
      <c r="D33" s="84" t="s">
        <v>159</v>
      </c>
      <c r="E33" s="85" t="s">
        <v>159</v>
      </c>
      <c r="F33" s="115"/>
      <c r="I33" s="92"/>
      <c r="J33" s="92"/>
      <c r="K33" s="92"/>
      <c r="L33" s="92"/>
      <c r="M33" s="19"/>
      <c r="N33" s="102"/>
      <c r="O33" s="99"/>
      <c r="P33" s="99"/>
      <c r="Q33" s="99"/>
      <c r="R33" s="99"/>
      <c r="S33" s="19"/>
      <c r="T33" s="19"/>
      <c r="U33" s="19"/>
    </row>
    <row r="34" spans="2:21" ht="15">
      <c r="B34" s="78" t="str">
        <f>IF(LEFT(D25,3)="I.B", "Consortium Agreement", "N/A")</f>
        <v>N/A</v>
      </c>
      <c r="C34" s="34"/>
      <c r="D34" s="84"/>
      <c r="E34" s="319"/>
      <c r="F34" s="320"/>
      <c r="H34" t="str">
        <f>IF(L16&gt;=3, "Location #3:","")</f>
        <v/>
      </c>
      <c r="I34" s="325"/>
      <c r="J34" s="325"/>
      <c r="K34" s="325"/>
      <c r="L34" s="325"/>
      <c r="N34" s="63"/>
      <c r="O34" s="22"/>
      <c r="P34" s="22"/>
      <c r="Q34" s="22"/>
      <c r="R34" s="22"/>
    </row>
    <row r="35" spans="2:21" ht="15">
      <c r="B35" s="78" t="str">
        <f>IF(LEFT(D25,3)="I.B", "Standard I.A Member (at least 1)", "N/A")</f>
        <v>N/A</v>
      </c>
      <c r="C35" s="34"/>
      <c r="D35" s="84"/>
      <c r="E35" s="319"/>
      <c r="F35" s="320"/>
      <c r="H35" t="str">
        <f>IF(L16&gt;=4, "Location #4:","")</f>
        <v/>
      </c>
      <c r="I35" s="325"/>
      <c r="J35" s="325"/>
      <c r="K35" s="325"/>
      <c r="L35" s="325"/>
      <c r="N35" s="63"/>
      <c r="O35" s="22"/>
      <c r="P35" s="22"/>
      <c r="Q35" s="22"/>
      <c r="R35" s="22"/>
    </row>
    <row r="36" spans="2:21" ht="32.25" customHeight="1">
      <c r="B36" s="307" t="str">
        <f>IF(LEFT(D25,3)="I.B", "Consortium Governing Body Minutes 
                         (most recent 3 meetings)", "N/A")</f>
        <v>N/A</v>
      </c>
      <c r="C36" s="308"/>
      <c r="D36" s="84"/>
      <c r="E36" s="319"/>
      <c r="F36" s="320"/>
      <c r="H36" t="str">
        <f>IF(L16&gt;=5, "Location #5:","")</f>
        <v/>
      </c>
      <c r="I36" s="325"/>
      <c r="J36" s="325"/>
      <c r="K36" s="325"/>
      <c r="L36" s="325"/>
      <c r="N36" s="63"/>
      <c r="O36" s="22"/>
      <c r="P36" s="22"/>
      <c r="Q36" s="22"/>
      <c r="R36" s="22"/>
    </row>
    <row r="37" spans="2:21" ht="15">
      <c r="B37" s="78" t="str">
        <f>IF(LEFT(D25,3)="I.B", "Consortium Organizational Chart", "N/A")</f>
        <v>N/A</v>
      </c>
      <c r="C37" s="34"/>
      <c r="D37" s="84"/>
      <c r="E37" s="319"/>
      <c r="F37" s="320"/>
      <c r="H37" t="str">
        <f>IF(L18&gt;=4, "Location #4:","")</f>
        <v/>
      </c>
      <c r="I37" s="325"/>
      <c r="J37" s="325"/>
      <c r="K37" s="325"/>
      <c r="L37" s="325"/>
      <c r="N37" s="63"/>
      <c r="O37" s="22"/>
      <c r="P37" s="22"/>
      <c r="Q37" s="22"/>
      <c r="R37" s="22"/>
    </row>
    <row r="38" spans="2:21" ht="15">
      <c r="B38" s="78" t="str">
        <f>IF(LEFT(D25,3)="I.B", "Corporate Structure Organizational Chart", "N/A")</f>
        <v>N/A</v>
      </c>
      <c r="C38" s="34"/>
      <c r="D38" s="84"/>
      <c r="E38" s="319"/>
      <c r="F38" s="320"/>
      <c r="H38" t="str">
        <f>IF(L18&gt;=5, "Location #5:","")</f>
        <v/>
      </c>
      <c r="I38" s="325"/>
      <c r="J38" s="325"/>
      <c r="K38" s="325"/>
      <c r="L38" s="325"/>
      <c r="N38" s="63"/>
      <c r="O38" s="22"/>
      <c r="P38" s="22"/>
      <c r="Q38" s="22"/>
      <c r="R38" s="22"/>
    </row>
    <row r="39" spans="2:21" ht="25.35" customHeight="1">
      <c r="B39" s="326" t="s">
        <v>471</v>
      </c>
      <c r="C39" s="327"/>
      <c r="D39" s="327"/>
      <c r="E39" s="327"/>
      <c r="F39" s="328"/>
      <c r="H39" t="str">
        <f>IF(L28&gt;=12, "Location #12:","")</f>
        <v/>
      </c>
      <c r="I39" s="329"/>
      <c r="J39" s="329"/>
      <c r="K39" s="329"/>
      <c r="L39" s="329"/>
      <c r="N39" s="63"/>
      <c r="O39" s="22"/>
      <c r="P39" s="22"/>
      <c r="Q39" s="22"/>
      <c r="R39" s="22"/>
    </row>
    <row r="40" spans="2:21" ht="23.25" customHeight="1">
      <c r="B40" s="77" t="s">
        <v>488</v>
      </c>
      <c r="C40" s="55"/>
      <c r="D40" s="84"/>
      <c r="E40" s="319"/>
      <c r="F40" s="320"/>
      <c r="N40" s="24"/>
    </row>
    <row r="41" spans="2:21" ht="15">
      <c r="B41" s="129" t="s">
        <v>562</v>
      </c>
      <c r="C41" s="130"/>
      <c r="D41" s="131"/>
      <c r="E41" s="131"/>
      <c r="F41" s="132"/>
      <c r="N41" s="24"/>
    </row>
    <row r="42" spans="2:21">
      <c r="B42" s="35" t="s">
        <v>224</v>
      </c>
      <c r="C42" s="37"/>
      <c r="D42" s="84"/>
      <c r="E42" s="319"/>
      <c r="F42" s="320"/>
      <c r="N42" s="24"/>
    </row>
    <row r="43" spans="2:21">
      <c r="B43" s="36" t="s">
        <v>551</v>
      </c>
      <c r="C43" s="37"/>
      <c r="D43" s="84"/>
      <c r="E43" s="319"/>
      <c r="F43" s="320"/>
      <c r="N43" s="24"/>
    </row>
    <row r="44" spans="2:21">
      <c r="B44" s="35" t="s">
        <v>162</v>
      </c>
      <c r="C44" s="37" t="s">
        <v>163</v>
      </c>
      <c r="D44" s="84" t="s">
        <v>159</v>
      </c>
      <c r="E44" s="85" t="s">
        <v>159</v>
      </c>
      <c r="F44" s="115"/>
      <c r="N44" s="24"/>
    </row>
    <row r="45" spans="2:21">
      <c r="B45" s="36" t="s">
        <v>164</v>
      </c>
      <c r="C45" s="37" t="s">
        <v>163</v>
      </c>
      <c r="D45" s="84" t="s">
        <v>159</v>
      </c>
      <c r="E45" s="85" t="s">
        <v>159</v>
      </c>
      <c r="F45" s="115"/>
      <c r="N45" s="24"/>
    </row>
    <row r="46" spans="2:21">
      <c r="B46" s="36" t="s">
        <v>470</v>
      </c>
      <c r="C46" s="125" t="s">
        <v>163</v>
      </c>
      <c r="D46" s="84" t="s">
        <v>159</v>
      </c>
      <c r="E46" s="85" t="s">
        <v>159</v>
      </c>
      <c r="F46" s="115"/>
      <c r="N46" s="24"/>
    </row>
    <row r="47" spans="2:21">
      <c r="B47" s="35" t="s">
        <v>546</v>
      </c>
      <c r="C47" s="37" t="s">
        <v>163</v>
      </c>
      <c r="D47" s="84" t="s">
        <v>159</v>
      </c>
      <c r="E47" s="319"/>
      <c r="F47" s="320"/>
      <c r="N47" s="24"/>
    </row>
    <row r="48" spans="2:21" ht="15">
      <c r="B48" s="78" t="s">
        <v>547</v>
      </c>
      <c r="C48" s="37"/>
      <c r="D48" s="84"/>
      <c r="E48" s="319"/>
      <c r="F48" s="320"/>
      <c r="N48" s="24"/>
    </row>
    <row r="49" spans="1:23" ht="15">
      <c r="B49" s="78" t="s">
        <v>549</v>
      </c>
      <c r="C49" s="37"/>
      <c r="D49" s="84"/>
      <c r="E49" s="319"/>
      <c r="F49" s="320"/>
      <c r="N49" s="24"/>
    </row>
    <row r="50" spans="1:23">
      <c r="B50" s="120" t="s">
        <v>563</v>
      </c>
      <c r="C50" s="37"/>
      <c r="D50" s="84"/>
      <c r="E50" s="319"/>
      <c r="F50" s="320"/>
      <c r="N50" s="24"/>
    </row>
    <row r="51" spans="1:23" ht="15">
      <c r="B51" s="78" t="s">
        <v>548</v>
      </c>
      <c r="C51" s="37"/>
      <c r="D51" s="84"/>
      <c r="E51" s="319"/>
      <c r="F51" s="320"/>
      <c r="N51" s="24"/>
    </row>
    <row r="52" spans="1:23" ht="15">
      <c r="B52" s="78" t="s">
        <v>550</v>
      </c>
      <c r="C52" s="37"/>
      <c r="D52" s="84"/>
      <c r="E52" s="319"/>
      <c r="F52" s="320"/>
      <c r="N52" s="24"/>
    </row>
    <row r="53" spans="1:23" ht="15">
      <c r="B53" s="80" t="s">
        <v>553</v>
      </c>
      <c r="C53" s="37"/>
      <c r="D53" s="84"/>
      <c r="E53" s="319"/>
      <c r="F53" s="320"/>
      <c r="N53" s="24"/>
    </row>
    <row r="54" spans="1:23">
      <c r="B54" s="79" t="s">
        <v>552</v>
      </c>
      <c r="C54" s="37"/>
      <c r="D54" s="84"/>
      <c r="E54" s="319"/>
      <c r="F54" s="320"/>
      <c r="N54" s="24"/>
    </row>
    <row r="55" spans="1:23" ht="15">
      <c r="B55" s="81" t="s">
        <v>554</v>
      </c>
      <c r="C55" s="125"/>
      <c r="D55" s="84"/>
      <c r="E55" s="319"/>
      <c r="F55" s="320"/>
      <c r="N55" s="24"/>
    </row>
    <row r="56" spans="1:23" ht="14.25" customHeight="1">
      <c r="K56" s="7"/>
      <c r="L56" s="7"/>
      <c r="M56" s="7"/>
      <c r="N56" s="7"/>
    </row>
    <row r="57" spans="1:23" ht="42" customHeight="1">
      <c r="B57" s="9" t="s">
        <v>165</v>
      </c>
      <c r="D57" s="321"/>
      <c r="E57" s="322"/>
      <c r="F57" s="323"/>
    </row>
    <row r="58" spans="1:23" s="123" customFormat="1" ht="17.25" customHeight="1">
      <c r="A58"/>
      <c r="B58"/>
      <c r="C58"/>
      <c r="D58"/>
      <c r="E58"/>
      <c r="F58"/>
      <c r="H58"/>
      <c r="I58"/>
      <c r="J58"/>
      <c r="K58"/>
      <c r="L58"/>
      <c r="M58"/>
      <c r="N58"/>
    </row>
    <row r="59" spans="1:23" ht="15.75">
      <c r="A59" s="123"/>
      <c r="B59" t="s">
        <v>166</v>
      </c>
      <c r="C59" s="25"/>
      <c r="D59" s="316" t="s">
        <v>380</v>
      </c>
      <c r="E59" s="317"/>
      <c r="F59" s="318"/>
      <c r="I59" s="19" t="s">
        <v>380</v>
      </c>
      <c r="J59" s="19" t="s">
        <v>564</v>
      </c>
      <c r="K59" s="19" t="s">
        <v>446</v>
      </c>
      <c r="L59" s="19" t="s">
        <v>185</v>
      </c>
      <c r="M59" s="19" t="s">
        <v>565</v>
      </c>
      <c r="N59" s="19" t="s">
        <v>607</v>
      </c>
      <c r="O59" s="19" t="s">
        <v>566</v>
      </c>
      <c r="P59" s="19" t="s">
        <v>640</v>
      </c>
      <c r="Q59" s="19" t="s">
        <v>345</v>
      </c>
      <c r="R59" s="19" t="s">
        <v>206</v>
      </c>
      <c r="S59" s="19" t="s">
        <v>465</v>
      </c>
      <c r="T59" s="19" t="s">
        <v>47</v>
      </c>
      <c r="U59" s="19" t="s">
        <v>567</v>
      </c>
      <c r="V59" s="19"/>
      <c r="W59" s="41"/>
    </row>
    <row r="60" spans="1:23">
      <c r="A60" s="123"/>
    </row>
    <row r="61" spans="1:23">
      <c r="A61" s="123"/>
      <c r="B61" s="43" t="s">
        <v>608</v>
      </c>
      <c r="C61" s="44"/>
      <c r="D61" s="44"/>
      <c r="E61" s="44"/>
      <c r="F61" s="45"/>
    </row>
    <row r="62" spans="1:23" s="7" customFormat="1" ht="27" customHeight="1">
      <c r="B62" s="48"/>
      <c r="C62" s="47"/>
      <c r="D62" s="49" t="s">
        <v>609</v>
      </c>
      <c r="E62" s="68"/>
      <c r="F62" s="69"/>
      <c r="H62"/>
      <c r="I62" s="19"/>
      <c r="J62" s="19"/>
      <c r="K62" s="19"/>
      <c r="L62" s="19"/>
      <c r="M62" s="19"/>
      <c r="N62"/>
    </row>
    <row r="63" spans="1:23">
      <c r="B63" s="314"/>
      <c r="C63" s="315"/>
      <c r="D63" s="314"/>
      <c r="E63" s="314"/>
      <c r="F63" s="315"/>
      <c r="I63" s="19" t="s">
        <v>157</v>
      </c>
      <c r="J63" s="19" t="s">
        <v>158</v>
      </c>
      <c r="K63" s="19" t="s">
        <v>545</v>
      </c>
      <c r="L63" s="19" t="s">
        <v>159</v>
      </c>
      <c r="M63" s="24"/>
    </row>
    <row r="64" spans="1:23" ht="15.75">
      <c r="B64" s="20" t="s">
        <v>167</v>
      </c>
      <c r="F64" s="26">
        <f>C5</f>
        <v>0</v>
      </c>
    </row>
    <row r="65" spans="2:6" ht="15" customHeight="1">
      <c r="B65" s="309" t="s">
        <v>168</v>
      </c>
      <c r="C65" s="310"/>
      <c r="D65" s="82" t="s">
        <v>157</v>
      </c>
      <c r="E65" s="21" t="str">
        <f>IF(OR($D65="No",$D65="Pending"),"as of","")</f>
        <v/>
      </c>
      <c r="F65" s="2"/>
    </row>
    <row r="66" spans="2:6" ht="15" customHeight="1">
      <c r="B66" s="309" t="s">
        <v>540</v>
      </c>
      <c r="C66" s="310"/>
      <c r="D66" s="82" t="s">
        <v>157</v>
      </c>
      <c r="E66" s="21" t="str">
        <f t="shared" ref="E66:E70" si="0">IF(OR($D66="No",$D66="Pending"),"as of","")</f>
        <v/>
      </c>
      <c r="F66" s="2"/>
    </row>
    <row r="67" spans="2:6" ht="15" customHeight="1">
      <c r="B67" s="309" t="s">
        <v>541</v>
      </c>
      <c r="C67" s="310"/>
      <c r="D67" s="82" t="s">
        <v>157</v>
      </c>
      <c r="E67" s="21" t="str">
        <f t="shared" si="0"/>
        <v/>
      </c>
      <c r="F67" s="2"/>
    </row>
    <row r="68" spans="2:6" ht="15" customHeight="1">
      <c r="B68" s="309" t="s">
        <v>542</v>
      </c>
      <c r="C68" s="310"/>
      <c r="D68" s="82" t="s">
        <v>159</v>
      </c>
      <c r="E68" s="21" t="str">
        <f t="shared" si="0"/>
        <v/>
      </c>
      <c r="F68" s="2"/>
    </row>
    <row r="69" spans="2:6" ht="15" customHeight="1">
      <c r="B69" s="309" t="s">
        <v>543</v>
      </c>
      <c r="C69" s="310"/>
      <c r="D69" s="82" t="s">
        <v>159</v>
      </c>
      <c r="E69" s="21" t="str">
        <f t="shared" si="0"/>
        <v/>
      </c>
      <c r="F69" s="2"/>
    </row>
    <row r="70" spans="2:6" ht="15" customHeight="1">
      <c r="B70" s="309" t="s">
        <v>544</v>
      </c>
      <c r="C70" s="310"/>
      <c r="D70" s="82" t="s">
        <v>159</v>
      </c>
      <c r="E70" s="21" t="str">
        <f t="shared" si="0"/>
        <v/>
      </c>
      <c r="F70" s="2"/>
    </row>
    <row r="71" spans="2:6" ht="15">
      <c r="B71" s="27"/>
    </row>
    <row r="73" spans="2:6" ht="66.75" customHeight="1">
      <c r="B73" s="311"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12"/>
      <c r="D73" s="312"/>
      <c r="E73" s="312"/>
      <c r="F73" s="313"/>
    </row>
    <row r="75" spans="2:6">
      <c r="E75" t="s">
        <v>169</v>
      </c>
      <c r="F75" s="11" t="s">
        <v>170</v>
      </c>
    </row>
    <row r="76" spans="2:6">
      <c r="B76" t="s">
        <v>171</v>
      </c>
      <c r="E76" s="28"/>
      <c r="F76" s="29"/>
    </row>
    <row r="77" spans="2:6">
      <c r="B77" t="s">
        <v>539</v>
      </c>
      <c r="E77" s="28"/>
      <c r="F77" s="29"/>
    </row>
    <row r="79" spans="2:6" ht="15">
      <c r="B79" s="30" t="s">
        <v>172</v>
      </c>
      <c r="D79" s="31" t="s">
        <v>173</v>
      </c>
    </row>
    <row r="80" spans="2:6">
      <c r="D80" s="32" t="s">
        <v>174</v>
      </c>
    </row>
    <row r="81" spans="4:6">
      <c r="D81" s="46" t="s">
        <v>175</v>
      </c>
      <c r="E81" s="46"/>
      <c r="F81" s="46"/>
    </row>
    <row r="82" spans="4:6" ht="15">
      <c r="D82" s="31" t="s">
        <v>176</v>
      </c>
    </row>
  </sheetData>
  <sheetProtection algorithmName="SHA-512" hashValue="4eU8ZzsKmSEtj/GqzcSU2jk7MksIT7TJ/nsaeOzV/im7i2mautq8dA10sZPHJzYC05Uupwm4BWE8Jjxu0Jv+aA==" saltValue="SZgm/ZTNXS35BO80vdFKKg==" spinCount="100000" sheet="1" formatRows="0" selectLockedCells="1"/>
  <mergeCells count="68">
    <mergeCell ref="C8:D8"/>
    <mergeCell ref="C1:F2"/>
    <mergeCell ref="C3:F3"/>
    <mergeCell ref="J3:K3"/>
    <mergeCell ref="H5:I5"/>
    <mergeCell ref="C6:F7"/>
    <mergeCell ref="E18:F18"/>
    <mergeCell ref="B9:B11"/>
    <mergeCell ref="C9:F9"/>
    <mergeCell ref="C10:F10"/>
    <mergeCell ref="C11:F11"/>
    <mergeCell ref="B13:F13"/>
    <mergeCell ref="B14:C14"/>
    <mergeCell ref="E14:F14"/>
    <mergeCell ref="E15:F15"/>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E52:F52"/>
    <mergeCell ref="E53:F53"/>
    <mergeCell ref="E54:F54"/>
    <mergeCell ref="E55:F55"/>
    <mergeCell ref="D57:F57"/>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s>
  <conditionalFormatting sqref="B34:B38">
    <cfRule type="expression" dxfId="925" priority="36">
      <formula>B34="N/A"</formula>
    </cfRule>
  </conditionalFormatting>
  <conditionalFormatting sqref="B13:F13">
    <cfRule type="expression" dxfId="924" priority="183">
      <formula>$G$13="1"</formula>
    </cfRule>
  </conditionalFormatting>
  <conditionalFormatting sqref="B73:F73">
    <cfRule type="expression" dxfId="923" priority="37">
      <formula>$G$13="1"</formula>
    </cfRule>
  </conditionalFormatting>
  <conditionalFormatting sqref="C34:C35">
    <cfRule type="expression" dxfId="922" priority="321">
      <formula>B34="N/A"</formula>
    </cfRule>
  </conditionalFormatting>
  <conditionalFormatting sqref="C37:C38">
    <cfRule type="expression" dxfId="921" priority="35">
      <formula>B37="N/A"</formula>
    </cfRule>
  </conditionalFormatting>
  <conditionalFormatting sqref="D33 F33">
    <cfRule type="expression" dxfId="920" priority="125">
      <formula>OR(AND($D33="N/A",$E33="Please Select"),AND($D33="N/A",$E33="N/A"))</formula>
    </cfRule>
    <cfRule type="expression" dxfId="919" priority="126">
      <formula>AND($D33="LSSR",$E33&lt;&gt;"Please Select")</formula>
    </cfRule>
  </conditionalFormatting>
  <conditionalFormatting sqref="D34:D36">
    <cfRule type="expression" dxfId="918" priority="114">
      <formula>B34="N/A"</formula>
    </cfRule>
  </conditionalFormatting>
  <conditionalFormatting sqref="D37:D38">
    <cfRule type="expression" dxfId="917" priority="3">
      <formula>B37="N/A"</formula>
    </cfRule>
  </conditionalFormatting>
  <conditionalFormatting sqref="D65:D70 F65:F70">
    <cfRule type="expression" dxfId="916" priority="215">
      <formula>$D65="No"</formula>
    </cfRule>
    <cfRule type="expression" dxfId="915" priority="216">
      <formula>$D65="Pending"</formula>
    </cfRule>
  </conditionalFormatting>
  <conditionalFormatting sqref="D65:D70">
    <cfRule type="expression" dxfId="914" priority="217">
      <formula>$D65="Yes"</formula>
    </cfRule>
  </conditionalFormatting>
  <conditionalFormatting sqref="D15:F16">
    <cfRule type="expression" dxfId="913" priority="178">
      <formula>$D15="Complete"</formula>
    </cfRule>
    <cfRule type="expression" dxfId="912" priority="177">
      <formula>$D15="LSSR"</formula>
    </cfRule>
    <cfRule type="expression" dxfId="911" priority="176">
      <formula>$D15="N/A"</formula>
    </cfRule>
    <cfRule type="expression" dxfId="910" priority="175">
      <formula>$D15="Resubmit"</formula>
    </cfRule>
  </conditionalFormatting>
  <conditionalFormatting sqref="D18:F18">
    <cfRule type="expression" dxfId="909" priority="168">
      <formula>$D18="Resubmit"</formula>
    </cfRule>
    <cfRule type="expression" dxfId="908" priority="170">
      <formula>$D18="LSSR"</formula>
    </cfRule>
    <cfRule type="expression" dxfId="907" priority="169">
      <formula>$D18="N/A"</formula>
    </cfRule>
    <cfRule type="expression" dxfId="906" priority="171">
      <formula>$D18="Complete"</formula>
    </cfRule>
  </conditionalFormatting>
  <conditionalFormatting sqref="D23:F23">
    <cfRule type="expression" dxfId="905" priority="163">
      <formula>$D23="LSSR"</formula>
    </cfRule>
    <cfRule type="expression" dxfId="904" priority="164">
      <formula>$D23="Complete"</formula>
    </cfRule>
    <cfRule type="expression" dxfId="903" priority="162">
      <formula>$D23="N/A"</formula>
    </cfRule>
    <cfRule type="expression" dxfId="902" priority="161">
      <formula>$D23="Resubmit"</formula>
    </cfRule>
  </conditionalFormatting>
  <conditionalFormatting sqref="D26:F26">
    <cfRule type="expression" dxfId="901" priority="218">
      <formula>OR(AND($D26="N/A",$E26="Please Select"),AND($D26="N/A",$E26="N/A"))</formula>
    </cfRule>
    <cfRule type="expression" dxfId="900" priority="219">
      <formula>AND($D26="LSSR",$E26&lt;&gt;"Please Select")</formula>
    </cfRule>
    <cfRule type="expression" dxfId="899" priority="220">
      <formula>AND($D26="Complete",$E26&lt;&gt;"Please Select")</formula>
    </cfRule>
  </conditionalFormatting>
  <conditionalFormatting sqref="D26:F36">
    <cfRule type="expression" dxfId="898" priority="42">
      <formula>$D26="Resubmit"</formula>
    </cfRule>
  </conditionalFormatting>
  <conditionalFormatting sqref="D27:F28">
    <cfRule type="expression" dxfId="897" priority="149">
      <formula>$D27="Complete"</formula>
    </cfRule>
    <cfRule type="expression" dxfId="896" priority="147">
      <formula>$D27="N/A"</formula>
    </cfRule>
    <cfRule type="expression" dxfId="895" priority="148">
      <formula>$D27="LSSR"</formula>
    </cfRule>
  </conditionalFormatting>
  <conditionalFormatting sqref="D29:F30">
    <cfRule type="expression" dxfId="894" priority="140">
      <formula>AND($D29="LSSR",$E29&lt;&gt;"Please Select")</formula>
    </cfRule>
    <cfRule type="expression" dxfId="893" priority="139">
      <formula>OR(AND($D29="N/A",$E29="Please Select"),AND($D29="N/A",$E29="N/A"))</formula>
    </cfRule>
    <cfRule type="expression" dxfId="892" priority="141">
      <formula>AND($D29="Complete",$E29&lt;&gt;"Please Select")</formula>
    </cfRule>
  </conditionalFormatting>
  <conditionalFormatting sqref="D31:F31">
    <cfRule type="expression" dxfId="891" priority="133">
      <formula>$D31="LSSR"</formula>
    </cfRule>
    <cfRule type="expression" dxfId="890" priority="134">
      <formula>$D31="Complete"</formula>
    </cfRule>
    <cfRule type="expression" dxfId="889" priority="132">
      <formula>$D31="N/A"</formula>
    </cfRule>
  </conditionalFormatting>
  <conditionalFormatting sqref="D32:F32">
    <cfRule type="expression" dxfId="888" priority="130">
      <formula>AND($D32="Complete",$E32&lt;&gt;"Please Select")</formula>
    </cfRule>
    <cfRule type="expression" dxfId="887" priority="129">
      <formula>AND($D32="LSSR",$E32&lt;&gt;"Please Select")</formula>
    </cfRule>
    <cfRule type="expression" dxfId="886" priority="128">
      <formula>OR(AND($D32="N/A",$E32="Please Select"),AND($D32="N/A",$E32="N/A"))</formula>
    </cfRule>
  </conditionalFormatting>
  <conditionalFormatting sqref="D33:F33">
    <cfRule type="expression" dxfId="885" priority="41">
      <formula>AND($D33="Complete",$E33&lt;&gt;"Please Select")</formula>
    </cfRule>
  </conditionalFormatting>
  <conditionalFormatting sqref="D34:F36">
    <cfRule type="expression" dxfId="884" priority="116">
      <formula>$D34="LSSR"</formula>
    </cfRule>
    <cfRule type="expression" dxfId="883" priority="117">
      <formula>$D34="Complete"</formula>
    </cfRule>
    <cfRule type="expression" dxfId="882" priority="115">
      <formula>$D34="N/A"</formula>
    </cfRule>
  </conditionalFormatting>
  <conditionalFormatting sqref="D37:F38">
    <cfRule type="expression" dxfId="881" priority="4">
      <formula>$D37="N/A"</formula>
    </cfRule>
    <cfRule type="expression" dxfId="880" priority="5">
      <formula>$D37="LSSR"</formula>
    </cfRule>
    <cfRule type="expression" dxfId="879" priority="6">
      <formula>$D37="Complete"</formula>
    </cfRule>
    <cfRule type="expression" dxfId="878" priority="1">
      <formula>$D37="Resubmit"</formula>
    </cfRule>
  </conditionalFormatting>
  <conditionalFormatting sqref="D40:F40">
    <cfRule type="expression" dxfId="877" priority="106">
      <formula>$D40="N/A"</formula>
    </cfRule>
    <cfRule type="expression" dxfId="876" priority="107">
      <formula>$D40="LSSR"</formula>
    </cfRule>
    <cfRule type="expression" dxfId="875" priority="108">
      <formula>$D40="Complete"</formula>
    </cfRule>
    <cfRule type="expression" dxfId="874" priority="105">
      <formula>$D40="Resubmit"</formula>
    </cfRule>
  </conditionalFormatting>
  <conditionalFormatting sqref="D42:F43">
    <cfRule type="expression" dxfId="873" priority="94">
      <formula>$D42="Complete"</formula>
    </cfRule>
    <cfRule type="expression" dxfId="872" priority="93">
      <formula>$D42="LSSR"</formula>
    </cfRule>
    <cfRule type="expression" dxfId="871" priority="92">
      <formula>$D42="N/A"</formula>
    </cfRule>
  </conditionalFormatting>
  <conditionalFormatting sqref="D42:F55">
    <cfRule type="expression" dxfId="870" priority="38">
      <formula>$D42="Resubmit"</formula>
    </cfRule>
  </conditionalFormatting>
  <conditionalFormatting sqref="D44:F46">
    <cfRule type="expression" dxfId="869" priority="199">
      <formula>AND($D44="LSSR",$E44&lt;&gt;"Please Select")</formula>
    </cfRule>
    <cfRule type="expression" dxfId="868" priority="200">
      <formula>AND($D44="Complete",$E44&lt;&gt;"Please Select")</formula>
    </cfRule>
    <cfRule type="expression" dxfId="867" priority="198">
      <formula>OR(AND($D44="N/A",$E44="Please Select"),AND($D44="N/A",$E44="N/A"))</formula>
    </cfRule>
  </conditionalFormatting>
  <conditionalFormatting sqref="D47:F52">
    <cfRule type="expression" dxfId="866" priority="59">
      <formula>$D47="Complete"</formula>
    </cfRule>
    <cfRule type="expression" dxfId="865" priority="58">
      <formula>$D47="LSSR"</formula>
    </cfRule>
    <cfRule type="expression" dxfId="864" priority="57">
      <formula>$D47="N/A"</formula>
    </cfRule>
  </conditionalFormatting>
  <conditionalFormatting sqref="D53:F55">
    <cfRule type="expression" dxfId="863" priority="44">
      <formula>$D53="N/A"</formula>
    </cfRule>
    <cfRule type="expression" dxfId="862" priority="45">
      <formula>$D53="LSSR"</formula>
    </cfRule>
    <cfRule type="expression" dxfId="861" priority="46">
      <formula>$D53="Complete"</formula>
    </cfRule>
  </conditionalFormatting>
  <conditionalFormatting sqref="E34:F36">
    <cfRule type="expression" dxfId="860" priority="113">
      <formula>B34="N/A"</formula>
    </cfRule>
  </conditionalFormatting>
  <conditionalFormatting sqref="E37:F38">
    <cfRule type="expression" dxfId="859" priority="2">
      <formula>B37="N/A"</formula>
    </cfRule>
  </conditionalFormatting>
  <conditionalFormatting sqref="F12">
    <cfRule type="expression" dxfId="858" priority="323">
      <formula>#REF!="Not OK"</formula>
    </cfRule>
  </conditionalFormatting>
  <conditionalFormatting sqref="F65:F70">
    <cfRule type="expression" dxfId="857" priority="320">
      <formula>(OR($D65="No",$D65="Pending"))</formula>
    </cfRule>
  </conditionalFormatting>
  <conditionalFormatting sqref="G15">
    <cfRule type="expression" dxfId="856" priority="324">
      <formula>#REF!="Not OK"</formula>
    </cfRule>
  </conditionalFormatting>
  <conditionalFormatting sqref="G16:G18">
    <cfRule type="expression" dxfId="855" priority="325">
      <formula>#REF!="Not OK"</formula>
    </cfRule>
  </conditionalFormatting>
  <conditionalFormatting sqref="H19:L23">
    <cfRule type="expression" dxfId="854" priority="188">
      <formula>AND($L$17=$L$16,$L$16&gt;=1)</formula>
    </cfRule>
  </conditionalFormatting>
  <conditionalFormatting sqref="H19:M23">
    <cfRule type="expression" dxfId="853" priority="191">
      <formula>$L$17-$L$16&gt;=1</formula>
    </cfRule>
  </conditionalFormatting>
  <conditionalFormatting sqref="I24:M24">
    <cfRule type="expression" dxfId="852" priority="312">
      <formula>$L$17-$L$16&gt;=9</formula>
    </cfRule>
  </conditionalFormatting>
  <conditionalFormatting sqref="I25:M25">
    <cfRule type="expression" dxfId="851" priority="311">
      <formula>$L$17-$L$16&gt;=10</formula>
    </cfRule>
  </conditionalFormatting>
  <conditionalFormatting sqref="I27:M27">
    <cfRule type="expression" dxfId="850" priority="310">
      <formula>$L$17-$L$16&gt;=12</formula>
    </cfRule>
  </conditionalFormatting>
  <conditionalFormatting sqref="I31:M33">
    <cfRule type="expression" dxfId="849" priority="275">
      <formula>$L$16&gt;=2</formula>
    </cfRule>
  </conditionalFormatting>
  <conditionalFormatting sqref="I34:M34">
    <cfRule type="expression" dxfId="848" priority="274">
      <formula>$L$16&gt;=3</formula>
    </cfRule>
  </conditionalFormatting>
  <conditionalFormatting sqref="I35:M35">
    <cfRule type="expression" dxfId="847" priority="273">
      <formula>$L$16&gt;=4</formula>
    </cfRule>
  </conditionalFormatting>
  <conditionalFormatting sqref="I36:M36">
    <cfRule type="expression" dxfId="846" priority="272">
      <formula>$L$16&gt;=5</formula>
    </cfRule>
  </conditionalFormatting>
  <conditionalFormatting sqref="I37:M37">
    <cfRule type="expression" dxfId="845" priority="26">
      <formula>$L$16&gt;=4</formula>
    </cfRule>
  </conditionalFormatting>
  <conditionalFormatting sqref="I38:M38">
    <cfRule type="expression" dxfId="844" priority="25">
      <formula>$L$16&gt;=5</formula>
    </cfRule>
  </conditionalFormatting>
  <conditionalFormatting sqref="I39:M39">
    <cfRule type="expression" dxfId="843" priority="233">
      <formula>$L$16&gt;=12</formula>
    </cfRule>
  </conditionalFormatting>
  <conditionalFormatting sqref="L15">
    <cfRule type="expression" dxfId="842" priority="328">
      <formula>#REF!="Yes"</formula>
    </cfRule>
  </conditionalFormatting>
  <conditionalFormatting sqref="L16">
    <cfRule type="expression" dxfId="841" priority="326">
      <formula>L15="Yes"</formula>
    </cfRule>
  </conditionalFormatting>
  <conditionalFormatting sqref="L17">
    <cfRule type="expression" dxfId="840" priority="327">
      <formula>AND(J14="Yes",L15&lt;&gt;"")</formula>
    </cfRule>
  </conditionalFormatting>
  <conditionalFormatting sqref="M30">
    <cfRule type="expression" dxfId="839" priority="286">
      <formula>$L$16&gt;=1</formula>
    </cfRule>
  </conditionalFormatting>
  <conditionalFormatting sqref="N19:N23">
    <cfRule type="expression" dxfId="838" priority="190">
      <formula>$L$17-$L$16&gt;=1</formula>
    </cfRule>
  </conditionalFormatting>
  <conditionalFormatting sqref="N24">
    <cfRule type="expression" dxfId="837" priority="309">
      <formula>$L$17-$L$16&gt;=9</formula>
    </cfRule>
  </conditionalFormatting>
  <conditionalFormatting sqref="N25">
    <cfRule type="expression" dxfId="836" priority="308">
      <formula>$L$17-$L$16&gt;=10</formula>
    </cfRule>
  </conditionalFormatting>
  <conditionalFormatting sqref="N27">
    <cfRule type="expression" dxfId="835" priority="307">
      <formula>$L$17-$L$16&gt;=12</formula>
    </cfRule>
  </conditionalFormatting>
  <conditionalFormatting sqref="N30">
    <cfRule type="expression" dxfId="834" priority="285">
      <formula>$L$16&gt;=1</formula>
    </cfRule>
  </conditionalFormatting>
  <conditionalFormatting sqref="N31:N33">
    <cfRule type="expression" dxfId="833" priority="295">
      <formula>$L$16&gt;=2</formula>
    </cfRule>
  </conditionalFormatting>
  <conditionalFormatting sqref="N34">
    <cfRule type="expression" dxfId="832" priority="294">
      <formula>$L$16&gt;=3</formula>
    </cfRule>
  </conditionalFormatting>
  <conditionalFormatting sqref="N35">
    <cfRule type="expression" dxfId="831" priority="293">
      <formula>$L$16&gt;=4</formula>
    </cfRule>
  </conditionalFormatting>
  <conditionalFormatting sqref="N36">
    <cfRule type="expression" dxfId="830" priority="292">
      <formula>$L$16&gt;=5</formula>
    </cfRule>
  </conditionalFormatting>
  <conditionalFormatting sqref="N37">
    <cfRule type="expression" dxfId="829" priority="32">
      <formula>$L$16&gt;=4</formula>
    </cfRule>
  </conditionalFormatting>
  <conditionalFormatting sqref="N38">
    <cfRule type="expression" dxfId="828" priority="31">
      <formula>$L$16&gt;=5</formula>
    </cfRule>
  </conditionalFormatting>
  <conditionalFormatting sqref="N39">
    <cfRule type="expression" dxfId="827" priority="234">
      <formula>$L$16&gt;=12</formula>
    </cfRule>
  </conditionalFormatting>
  <conditionalFormatting sqref="O24">
    <cfRule type="expression" dxfId="826" priority="261">
      <formula>$O$24="No"</formula>
    </cfRule>
  </conditionalFormatting>
  <conditionalFormatting sqref="O25">
    <cfRule type="expression" dxfId="825" priority="260">
      <formula>$O$25="No"</formula>
    </cfRule>
  </conditionalFormatting>
  <conditionalFormatting sqref="O27">
    <cfRule type="expression" dxfId="824" priority="259">
      <formula>$O$27="No"</formula>
    </cfRule>
  </conditionalFormatting>
  <conditionalFormatting sqref="O31:O33 P32:W32">
    <cfRule type="expression" dxfId="823" priority="300">
      <formula>$L$16&gt;=2</formula>
    </cfRule>
    <cfRule type="expression" dxfId="822" priority="291">
      <formula>$O$31="No"</formula>
    </cfRule>
  </conditionalFormatting>
  <conditionalFormatting sqref="O34">
    <cfRule type="expression" dxfId="821" priority="254">
      <formula>$O$34="No"</formula>
    </cfRule>
  </conditionalFormatting>
  <conditionalFormatting sqref="O35">
    <cfRule type="expression" dxfId="820" priority="253">
      <formula>$O$35="No"</formula>
    </cfRule>
  </conditionalFormatting>
  <conditionalFormatting sqref="O36">
    <cfRule type="expression" dxfId="819" priority="252">
      <formula>$O$36="No"</formula>
    </cfRule>
  </conditionalFormatting>
  <conditionalFormatting sqref="O37">
    <cfRule type="expression" dxfId="818" priority="20">
      <formula>$O$35="No"</formula>
    </cfRule>
  </conditionalFormatting>
  <conditionalFormatting sqref="O38">
    <cfRule type="expression" dxfId="817" priority="19">
      <formula>$O$36="No"</formula>
    </cfRule>
  </conditionalFormatting>
  <conditionalFormatting sqref="O19:P23">
    <cfRule type="expression" dxfId="816" priority="189">
      <formula>$L$17-$L$16&gt;=1</formula>
    </cfRule>
  </conditionalFormatting>
  <conditionalFormatting sqref="O24:P24">
    <cfRule type="expression" dxfId="815" priority="303">
      <formula>$L$17-$L$16&gt;=9</formula>
    </cfRule>
  </conditionalFormatting>
  <conditionalFormatting sqref="O25:P25">
    <cfRule type="expression" dxfId="814" priority="302">
      <formula>$L$17-$L$16&gt;=10</formula>
    </cfRule>
  </conditionalFormatting>
  <conditionalFormatting sqref="O27:P27">
    <cfRule type="expression" dxfId="813" priority="301">
      <formula>$L$17-$L$16&gt;=12</formula>
    </cfRule>
  </conditionalFormatting>
  <conditionalFormatting sqref="O30:R30">
    <cfRule type="expression" dxfId="812" priority="281">
      <formula>$L$16&gt;=1</formula>
    </cfRule>
  </conditionalFormatting>
  <conditionalFormatting sqref="O34:R34">
    <cfRule type="expression" dxfId="811" priority="265">
      <formula>$L$16&gt;=3</formula>
    </cfRule>
  </conditionalFormatting>
  <conditionalFormatting sqref="O35:R35">
    <cfRule type="expression" dxfId="810" priority="264">
      <formula>$L$16&gt;=4</formula>
    </cfRule>
  </conditionalFormatting>
  <conditionalFormatting sqref="O36:R36">
    <cfRule type="expression" dxfId="809" priority="263">
      <formula>$L$16&gt;=5</formula>
    </cfRule>
  </conditionalFormatting>
  <conditionalFormatting sqref="O37:R37">
    <cfRule type="expression" dxfId="808" priority="22">
      <formula>$L$16&gt;=4</formula>
    </cfRule>
  </conditionalFormatting>
  <conditionalFormatting sqref="O38:R38">
    <cfRule type="expression" dxfId="807" priority="21">
      <formula>$L$16&gt;=5</formula>
    </cfRule>
  </conditionalFormatting>
  <conditionalFormatting sqref="O39:R39">
    <cfRule type="expression" dxfId="806" priority="236">
      <formula>#REF!="No"</formula>
    </cfRule>
    <cfRule type="expression" dxfId="805" priority="262">
      <formula>$L$16&gt;=12</formula>
    </cfRule>
  </conditionalFormatting>
  <conditionalFormatting sqref="P24">
    <cfRule type="expression" dxfId="804" priority="258">
      <formula>$P$24="No"</formula>
    </cfRule>
  </conditionalFormatting>
  <conditionalFormatting sqref="P25">
    <cfRule type="expression" dxfId="803" priority="257">
      <formula>$P$25="No"</formula>
    </cfRule>
  </conditionalFormatting>
  <conditionalFormatting sqref="P27">
    <cfRule type="expression" dxfId="802" priority="256">
      <formula>$P$27="No"</formula>
    </cfRule>
  </conditionalFormatting>
  <conditionalFormatting sqref="P31 P33">
    <cfRule type="expression" dxfId="801" priority="250">
      <formula>$P$31="No"</formula>
    </cfRule>
  </conditionalFormatting>
  <conditionalFormatting sqref="P34">
    <cfRule type="expression" dxfId="800" priority="249">
      <formula>$P$34="No"</formula>
    </cfRule>
  </conditionalFormatting>
  <conditionalFormatting sqref="P35">
    <cfRule type="expression" dxfId="799" priority="248">
      <formula>$P$35="No"</formula>
    </cfRule>
  </conditionalFormatting>
  <conditionalFormatting sqref="P36">
    <cfRule type="expression" dxfId="798" priority="247">
      <formula>$P$36="No"</formula>
    </cfRule>
  </conditionalFormatting>
  <conditionalFormatting sqref="P37">
    <cfRule type="expression" dxfId="797" priority="18">
      <formula>$P$35="No"</formula>
    </cfRule>
  </conditionalFormatting>
  <conditionalFormatting sqref="P38">
    <cfRule type="expression" dxfId="796" priority="17">
      <formula>$P$36="No"</formula>
    </cfRule>
  </conditionalFormatting>
  <conditionalFormatting sqref="P31:R31 P33:R33">
    <cfRule type="expression" dxfId="795" priority="266">
      <formula>$L$16&gt;=2</formula>
    </cfRule>
  </conditionalFormatting>
  <conditionalFormatting sqref="Q31 Q33">
    <cfRule type="expression" dxfId="794" priority="245">
      <formula>$Q$31="No"</formula>
    </cfRule>
  </conditionalFormatting>
  <conditionalFormatting sqref="Q34">
    <cfRule type="expression" dxfId="793" priority="244">
      <formula>$Q$34="No"</formula>
    </cfRule>
  </conditionalFormatting>
  <conditionalFormatting sqref="Q35">
    <cfRule type="expression" dxfId="792" priority="243">
      <formula>$Q$35="No"</formula>
    </cfRule>
  </conditionalFormatting>
  <conditionalFormatting sqref="Q36">
    <cfRule type="expression" dxfId="791" priority="242">
      <formula>$Q$36="No"</formula>
    </cfRule>
  </conditionalFormatting>
  <conditionalFormatting sqref="Q37">
    <cfRule type="expression" dxfId="790" priority="16">
      <formula>$Q$35="No"</formula>
    </cfRule>
  </conditionalFormatting>
  <conditionalFormatting sqref="Q38">
    <cfRule type="expression" dxfId="789" priority="15">
      <formula>$Q$36="No"</formula>
    </cfRule>
  </conditionalFormatting>
  <conditionalFormatting sqref="R31 R33">
    <cfRule type="expression" dxfId="788" priority="240">
      <formula>$R$31="No"</formula>
    </cfRule>
  </conditionalFormatting>
  <conditionalFormatting sqref="R34">
    <cfRule type="expression" dxfId="787" priority="239">
      <formula>$R$34="No"</formula>
    </cfRule>
  </conditionalFormatting>
  <conditionalFormatting sqref="R35">
    <cfRule type="expression" dxfId="786" priority="238">
      <formula>$R$35="No"</formula>
    </cfRule>
  </conditionalFormatting>
  <conditionalFormatting sqref="R36">
    <cfRule type="expression" dxfId="785" priority="237">
      <formula>$R$36="No"</formula>
    </cfRule>
  </conditionalFormatting>
  <conditionalFormatting sqref="R37">
    <cfRule type="expression" dxfId="784" priority="14">
      <formula>$R$35="No"</formula>
    </cfRule>
  </conditionalFormatting>
  <conditionalFormatting sqref="R38">
    <cfRule type="expression" dxfId="783"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83"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69"/>
  <sheetViews>
    <sheetView showGridLines="0" tabSelected="1" zoomScaleNormal="100" workbookViewId="0">
      <selection activeCell="D8" sqref="D8"/>
    </sheetView>
  </sheetViews>
  <sheetFormatPr defaultColWidth="9.125" defaultRowHeight="14.25"/>
  <cols>
    <col min="1" max="1" width="4.625" customWidth="1"/>
    <col min="2" max="2" width="5.875" customWidth="1"/>
    <col min="3" max="3" width="18.125" customWidth="1"/>
    <col min="4" max="4" width="12.625" customWidth="1"/>
    <col min="7" max="7" width="9.5" customWidth="1"/>
    <col min="9" max="10" width="9.125" customWidth="1"/>
    <col min="14" max="14" width="14" customWidth="1"/>
    <col min="15" max="17" width="9.125" style="41"/>
    <col min="18" max="18" width="9.125" style="19"/>
    <col min="19" max="19" width="34" style="19" customWidth="1"/>
    <col min="20" max="21" width="9.125" style="19"/>
    <col min="22" max="24" width="9.125" style="19" customWidth="1"/>
    <col min="25" max="25" width="36.125" style="19" customWidth="1"/>
    <col min="26" max="29" width="9.125" style="19" customWidth="1"/>
    <col min="30" max="30" width="36.125" customWidth="1"/>
    <col min="31" max="34" width="9.125" customWidth="1"/>
    <col min="35" max="35" width="36.125" customWidth="1"/>
    <col min="36" max="74" width="9.125" customWidth="1"/>
  </cols>
  <sheetData>
    <row r="1" spans="1:55">
      <c r="A1" s="2"/>
      <c r="AD1" s="19"/>
      <c r="AE1" s="19"/>
      <c r="AF1" s="19"/>
      <c r="AG1" s="19"/>
      <c r="AH1" s="19"/>
      <c r="AI1" s="19"/>
      <c r="AJ1" s="19"/>
      <c r="AK1" s="19"/>
      <c r="AL1" s="19"/>
      <c r="AM1" s="19"/>
      <c r="AN1" s="19"/>
      <c r="AO1" s="66"/>
      <c r="AP1" s="66"/>
      <c r="AQ1" s="66"/>
      <c r="AR1" s="66"/>
      <c r="AS1" s="66"/>
      <c r="AT1" s="66"/>
      <c r="AU1" s="66"/>
      <c r="AV1" s="66"/>
      <c r="AW1" s="66"/>
      <c r="AX1" s="66"/>
      <c r="AY1" s="66"/>
      <c r="AZ1" s="66"/>
      <c r="BA1" s="66"/>
      <c r="BB1" s="66"/>
      <c r="BC1" s="66"/>
    </row>
    <row r="2" spans="1:55" ht="69.75" customHeight="1">
      <c r="D2" s="372" t="s">
        <v>1</v>
      </c>
      <c r="E2" s="372"/>
      <c r="F2" s="372"/>
      <c r="G2" s="372"/>
      <c r="H2" s="372"/>
      <c r="I2" s="372"/>
      <c r="J2" s="372"/>
      <c r="K2" s="372"/>
      <c r="L2" s="372"/>
      <c r="AD2" s="19"/>
      <c r="AE2" s="19">
        <f>COUNTIF(AF3:AF131, "?*")</f>
        <v>128</v>
      </c>
      <c r="AF2" s="19"/>
      <c r="AG2" s="19"/>
      <c r="AH2" s="19"/>
      <c r="AI2" s="19"/>
      <c r="AJ2" s="19">
        <f>COUNTIF(AK3:AK131, "?*")</f>
        <v>128</v>
      </c>
      <c r="AK2" s="19"/>
      <c r="AL2" s="19"/>
      <c r="AM2" s="19"/>
      <c r="AN2" s="24"/>
      <c r="AO2" s="66"/>
      <c r="AP2" s="66"/>
      <c r="AQ2" s="66"/>
      <c r="AR2" s="66"/>
      <c r="AS2" s="66"/>
      <c r="AT2" s="66"/>
      <c r="AU2" s="66"/>
      <c r="AV2" s="66"/>
      <c r="AW2" s="66"/>
      <c r="AX2" s="66"/>
      <c r="AY2" s="66"/>
      <c r="AZ2" s="66"/>
      <c r="BA2" s="66"/>
      <c r="BB2" s="66"/>
      <c r="BC2" s="66"/>
    </row>
    <row r="3" spans="1:55" ht="43.5" customHeight="1">
      <c r="C3" s="377" t="s">
        <v>627</v>
      </c>
      <c r="D3" s="377"/>
      <c r="E3" s="377"/>
      <c r="F3" s="377"/>
      <c r="G3" s="377"/>
      <c r="H3" s="377"/>
      <c r="I3" s="377"/>
      <c r="J3" s="377"/>
      <c r="K3" s="377"/>
      <c r="L3" s="377"/>
      <c r="M3" s="377"/>
      <c r="N3" s="377"/>
      <c r="AD3" s="19" t="s">
        <v>589</v>
      </c>
      <c r="AE3" s="19" t="str">
        <f ca="1">OFFSET($AF$3,,,COUNTIF($AF$3:$AF$131,"?*"))</f>
        <v>Alex Stadthagen, MS, NRP, LP</v>
      </c>
      <c r="AF3" s="19" t="s">
        <v>589</v>
      </c>
      <c r="AG3" s="19"/>
      <c r="AH3" s="19">
        <f>IF(ISNUMBER(SEARCH($H$25,AI3)), MAX($AH$2:AH2)+1,0)</f>
        <v>1</v>
      </c>
      <c r="AI3" s="19" t="s">
        <v>589</v>
      </c>
      <c r="AJ3" s="19" t="str">
        <f ca="1">OFFSET($AK$3,,,COUNTIF($AK$3:$AK$131,"?*"))</f>
        <v>Alex Stadthagen, MS, NRP, LP</v>
      </c>
      <c r="AK3" s="19" t="s">
        <v>589</v>
      </c>
      <c r="AL3" s="19"/>
      <c r="AM3" s="19"/>
      <c r="AN3" s="24"/>
      <c r="AO3" s="66"/>
      <c r="AP3" s="66"/>
      <c r="AQ3" s="66"/>
      <c r="AR3" s="66"/>
      <c r="AS3" s="66"/>
      <c r="AT3" s="66"/>
      <c r="AU3" s="66"/>
      <c r="AV3" s="66"/>
      <c r="AW3" s="66"/>
      <c r="AX3" s="66"/>
      <c r="AY3" s="66"/>
      <c r="AZ3" s="66"/>
      <c r="BA3" s="66"/>
      <c r="BB3" s="66"/>
      <c r="BC3" s="66"/>
    </row>
    <row r="4" spans="1:55" ht="45">
      <c r="B4" s="373" t="str">
        <f>IF(H8="Seeking the CoAEMSP Letter of Review (LoR)","Preliminary Site Visit Report","Site Visit Report")</f>
        <v>Site Visit Report</v>
      </c>
      <c r="C4" s="373"/>
      <c r="D4" s="373"/>
      <c r="E4" s="373"/>
      <c r="F4" s="373"/>
      <c r="G4" s="373"/>
      <c r="H4" s="373"/>
      <c r="I4" s="373"/>
      <c r="J4" s="373"/>
      <c r="K4" s="373"/>
      <c r="L4" s="373"/>
      <c r="M4" s="373"/>
      <c r="N4" s="373"/>
      <c r="AD4" s="19" t="s">
        <v>30</v>
      </c>
      <c r="AE4" s="19"/>
      <c r="AF4" s="19" t="s">
        <v>30</v>
      </c>
      <c r="AG4" s="19"/>
      <c r="AH4" s="19">
        <f>IF(ISNUMBER(SEARCH($H$25,AI4)), MAX($AH$2:AH3)+1,0)</f>
        <v>2</v>
      </c>
      <c r="AI4" s="19" t="s">
        <v>30</v>
      </c>
      <c r="AJ4" s="19"/>
      <c r="AK4" s="19" t="s">
        <v>30</v>
      </c>
      <c r="AL4" s="19"/>
      <c r="AM4" s="19"/>
      <c r="AN4" s="24"/>
      <c r="AO4" s="66"/>
      <c r="AP4" s="66"/>
      <c r="AQ4" s="66"/>
      <c r="AR4" s="66"/>
      <c r="AS4" s="66"/>
      <c r="AT4" s="66"/>
      <c r="AU4" s="66"/>
      <c r="AV4" s="66"/>
      <c r="AW4" s="66"/>
      <c r="AX4" s="66"/>
      <c r="AY4" s="66"/>
      <c r="AZ4" s="66"/>
      <c r="BA4" s="66"/>
      <c r="BB4" s="66"/>
      <c r="BC4" s="66"/>
    </row>
    <row r="5" spans="1:55" ht="9" hidden="1" customHeight="1">
      <c r="AD5" s="19" t="s">
        <v>178</v>
      </c>
      <c r="AE5" s="19"/>
      <c r="AF5" s="19" t="s">
        <v>178</v>
      </c>
      <c r="AG5" s="19"/>
      <c r="AH5" s="19">
        <f>IF(ISNUMBER(SEARCH($H$25,AI5)), MAX($AH$2:AH4)+1,0)</f>
        <v>3</v>
      </c>
      <c r="AI5" s="19" t="s">
        <v>178</v>
      </c>
      <c r="AJ5" s="19"/>
      <c r="AK5" s="19" t="s">
        <v>178</v>
      </c>
      <c r="AL5" s="19"/>
      <c r="AM5" s="19"/>
      <c r="AN5" s="24"/>
      <c r="AO5" s="66"/>
      <c r="AP5" s="66"/>
      <c r="AQ5" s="66"/>
      <c r="AR5" s="66"/>
      <c r="AS5" s="66"/>
      <c r="AT5" s="66"/>
      <c r="AU5" s="66"/>
      <c r="AV5" s="66"/>
      <c r="AW5" s="66"/>
      <c r="AX5" s="66"/>
      <c r="AY5" s="66"/>
      <c r="AZ5" s="66"/>
      <c r="BA5" s="66"/>
      <c r="BB5" s="66"/>
      <c r="BC5" s="66"/>
    </row>
    <row r="6" spans="1:55" ht="30">
      <c r="B6" s="374" t="s">
        <v>28</v>
      </c>
      <c r="C6" s="374"/>
      <c r="D6" s="374"/>
      <c r="E6" s="374"/>
      <c r="F6" s="374"/>
      <c r="G6" s="374"/>
      <c r="H6" s="374"/>
      <c r="I6" s="374"/>
      <c r="J6" s="374"/>
      <c r="K6" s="374"/>
      <c r="L6" s="374"/>
      <c r="M6" s="374"/>
      <c r="N6" s="374"/>
      <c r="AD6" s="19" t="s">
        <v>31</v>
      </c>
      <c r="AE6" s="19"/>
      <c r="AF6" s="19" t="s">
        <v>31</v>
      </c>
      <c r="AG6" s="19"/>
      <c r="AH6" s="19">
        <f>IF(ISNUMBER(SEARCH($H$25,AI6)), MAX($AH$2:AH5)+1,0)</f>
        <v>4</v>
      </c>
      <c r="AI6" s="19" t="s">
        <v>31</v>
      </c>
      <c r="AJ6" s="19"/>
      <c r="AK6" s="19" t="s">
        <v>31</v>
      </c>
      <c r="AL6" s="19"/>
      <c r="AM6" s="19"/>
      <c r="AN6" s="24"/>
      <c r="AO6" s="66"/>
      <c r="AP6" s="66"/>
      <c r="AQ6" s="66"/>
      <c r="AR6" s="66"/>
      <c r="AS6" s="66"/>
      <c r="AT6" s="66"/>
      <c r="AU6" s="66"/>
      <c r="AV6" s="66"/>
      <c r="AW6" s="66"/>
      <c r="AX6" s="66"/>
      <c r="AY6" s="66"/>
      <c r="AZ6" s="66"/>
      <c r="BA6" s="66"/>
      <c r="BB6" s="66"/>
      <c r="BC6" s="66"/>
    </row>
    <row r="7" spans="1:55" ht="11.25" customHeight="1">
      <c r="AD7" s="19" t="s">
        <v>179</v>
      </c>
      <c r="AE7" s="19"/>
      <c r="AF7" s="19" t="s">
        <v>179</v>
      </c>
      <c r="AG7" s="19"/>
      <c r="AH7" s="19">
        <f>IF(ISNUMBER(SEARCH($H$25,AI7)), MAX($AH$2:AH6)+1,0)</f>
        <v>5</v>
      </c>
      <c r="AI7" s="19" t="s">
        <v>179</v>
      </c>
      <c r="AJ7" s="19"/>
      <c r="AK7" s="19" t="s">
        <v>179</v>
      </c>
      <c r="AL7" s="19"/>
      <c r="AM7" s="19"/>
      <c r="AN7" s="24"/>
      <c r="AO7" s="66"/>
      <c r="AP7" s="66"/>
      <c r="AQ7" s="66"/>
      <c r="AR7" s="66"/>
      <c r="AS7" s="66"/>
      <c r="AT7" s="66"/>
      <c r="AU7" s="66"/>
      <c r="AV7" s="66"/>
      <c r="AW7" s="66"/>
      <c r="AX7" s="66"/>
      <c r="AY7" s="66"/>
      <c r="AZ7" s="66"/>
      <c r="BA7" s="66"/>
      <c r="BB7" s="66"/>
      <c r="BC7" s="66"/>
    </row>
    <row r="8" spans="1:55" ht="25.5">
      <c r="B8" s="292"/>
      <c r="C8" s="299" t="s">
        <v>222</v>
      </c>
      <c r="D8" s="293"/>
      <c r="E8" s="233"/>
      <c r="F8" s="363" t="s">
        <v>750</v>
      </c>
      <c r="G8" s="364"/>
      <c r="H8" s="365"/>
      <c r="I8" s="366"/>
      <c r="J8" s="366"/>
      <c r="K8" s="366"/>
      <c r="L8" s="366"/>
      <c r="M8" s="367"/>
      <c r="N8" s="233"/>
      <c r="AD8" s="19" t="s">
        <v>180</v>
      </c>
      <c r="AE8" s="19"/>
      <c r="AF8" s="19" t="s">
        <v>180</v>
      </c>
      <c r="AG8" s="19"/>
      <c r="AH8" s="19">
        <f>IF(ISNUMBER(SEARCH($H$25,AI8)), MAX($AH$2:AH7)+1,0)</f>
        <v>6</v>
      </c>
      <c r="AI8" s="19" t="s">
        <v>180</v>
      </c>
      <c r="AJ8" s="19"/>
      <c r="AK8" s="19" t="s">
        <v>180</v>
      </c>
      <c r="AL8" s="19"/>
      <c r="AM8" s="19"/>
      <c r="AN8" s="24"/>
      <c r="AO8" s="66"/>
      <c r="AP8" s="66"/>
      <c r="AQ8" s="66"/>
      <c r="AR8" s="66"/>
      <c r="AS8" s="66"/>
      <c r="AT8" s="66"/>
      <c r="AU8" s="66"/>
      <c r="AV8" s="66"/>
      <c r="AW8" s="66"/>
      <c r="AX8" s="66"/>
      <c r="AY8" s="66"/>
      <c r="AZ8" s="66"/>
      <c r="BA8" s="66"/>
      <c r="BB8" s="66"/>
      <c r="BC8" s="66"/>
    </row>
    <row r="9" spans="1:55" ht="9" customHeight="1">
      <c r="B9" s="233"/>
      <c r="C9" s="294"/>
      <c r="D9" s="295"/>
      <c r="E9" s="233"/>
      <c r="F9" s="233"/>
      <c r="G9" s="233"/>
      <c r="H9" s="233"/>
      <c r="I9" s="233"/>
      <c r="J9" s="233"/>
      <c r="K9" s="233"/>
      <c r="L9" s="233"/>
      <c r="M9" s="233"/>
      <c r="N9" s="233"/>
      <c r="AD9" s="19" t="s">
        <v>181</v>
      </c>
      <c r="AE9" s="19"/>
      <c r="AF9" s="19" t="s">
        <v>181</v>
      </c>
      <c r="AG9" s="19"/>
      <c r="AH9" s="19">
        <f>IF(ISNUMBER(SEARCH($H$25,AI9)), MAX($AH$2:AH8)+1,0)</f>
        <v>7</v>
      </c>
      <c r="AI9" s="19" t="s">
        <v>181</v>
      </c>
      <c r="AJ9" s="19"/>
      <c r="AK9" s="19" t="s">
        <v>181</v>
      </c>
      <c r="AL9" s="19"/>
      <c r="AM9" s="19"/>
      <c r="AN9" s="24"/>
      <c r="AO9" s="66"/>
      <c r="AP9" s="66"/>
      <c r="AQ9" s="66"/>
      <c r="AR9" s="66"/>
      <c r="AS9" s="66"/>
      <c r="AT9" s="66"/>
      <c r="AU9" s="66"/>
      <c r="AV9" s="66"/>
      <c r="AW9" s="66"/>
      <c r="AX9" s="66"/>
      <c r="AY9" s="66"/>
      <c r="AZ9" s="66"/>
      <c r="BA9" s="66"/>
      <c r="BB9" s="66"/>
      <c r="BC9" s="66"/>
    </row>
    <row r="10" spans="1:55" ht="25.5">
      <c r="B10" s="292"/>
      <c r="C10" s="299" t="s">
        <v>223</v>
      </c>
      <c r="D10" s="368"/>
      <c r="E10" s="369"/>
      <c r="F10" s="369"/>
      <c r="G10" s="369"/>
      <c r="H10" s="369"/>
      <c r="I10" s="369"/>
      <c r="J10" s="369"/>
      <c r="K10" s="369"/>
      <c r="L10" s="369"/>
      <c r="M10" s="370"/>
      <c r="N10" s="233"/>
      <c r="AD10" s="19" t="s">
        <v>446</v>
      </c>
      <c r="AE10" s="19"/>
      <c r="AF10" s="19" t="s">
        <v>446</v>
      </c>
      <c r="AG10" s="19"/>
      <c r="AH10" s="19">
        <f>IF(ISNUMBER(SEARCH($H$25,AI10)), MAX($AH$2:AH9)+1,0)</f>
        <v>8</v>
      </c>
      <c r="AI10" s="19" t="s">
        <v>446</v>
      </c>
      <c r="AJ10" s="19"/>
      <c r="AK10" s="19" t="s">
        <v>446</v>
      </c>
      <c r="AL10" s="19"/>
      <c r="AM10" s="19"/>
      <c r="AN10" s="24"/>
      <c r="AO10" s="66"/>
      <c r="AP10" s="66"/>
      <c r="AQ10" s="66"/>
      <c r="AR10" s="66"/>
      <c r="AS10" s="66"/>
      <c r="AT10" s="66"/>
      <c r="AU10" s="66"/>
      <c r="AV10" s="66"/>
      <c r="AW10" s="66"/>
      <c r="AX10" s="66"/>
      <c r="AY10" s="66"/>
      <c r="AZ10" s="66"/>
      <c r="BA10" s="66"/>
      <c r="BB10" s="66"/>
      <c r="BC10" s="66"/>
    </row>
    <row r="11" spans="1:55">
      <c r="B11" s="233"/>
      <c r="C11" s="233"/>
      <c r="D11" s="296"/>
      <c r="E11" s="233"/>
      <c r="F11" s="233"/>
      <c r="G11" s="233"/>
      <c r="H11" s="233"/>
      <c r="I11" s="233"/>
      <c r="J11" s="233"/>
      <c r="K11" s="233"/>
      <c r="L11" s="233"/>
      <c r="M11" s="233"/>
      <c r="N11" s="233"/>
      <c r="AD11" s="19" t="s">
        <v>447</v>
      </c>
      <c r="AE11" s="19"/>
      <c r="AF11" s="19" t="s">
        <v>447</v>
      </c>
      <c r="AG11" s="19"/>
      <c r="AH11" s="19">
        <f>IF(ISNUMBER(SEARCH($H$25,AI11)), MAX($AH$2:AH10)+1,0)</f>
        <v>9</v>
      </c>
      <c r="AI11" s="19" t="s">
        <v>447</v>
      </c>
      <c r="AJ11" s="19"/>
      <c r="AK11" s="19" t="s">
        <v>447</v>
      </c>
      <c r="AL11" s="19"/>
      <c r="AM11" s="19"/>
      <c r="AN11" s="24"/>
      <c r="AO11" s="66"/>
      <c r="AP11" s="66"/>
      <c r="AQ11" s="66"/>
      <c r="AR11" s="66"/>
      <c r="AS11" s="66"/>
      <c r="AT11" s="66"/>
      <c r="AU11" s="66"/>
      <c r="AV11" s="66"/>
      <c r="AW11" s="66"/>
      <c r="AX11" s="66"/>
      <c r="AY11" s="66"/>
      <c r="AZ11" s="66"/>
      <c r="BA11" s="66"/>
      <c r="BB11" s="66"/>
      <c r="BC11" s="66"/>
    </row>
    <row r="12" spans="1:55" ht="18">
      <c r="B12" s="233"/>
      <c r="C12" s="299" t="s">
        <v>177</v>
      </c>
      <c r="D12" s="368"/>
      <c r="E12" s="370"/>
      <c r="F12" s="375" t="s">
        <v>2</v>
      </c>
      <c r="G12" s="376"/>
      <c r="H12" s="297"/>
      <c r="I12" s="233"/>
      <c r="J12" s="233"/>
      <c r="K12" s="233"/>
      <c r="L12" s="233"/>
      <c r="M12" s="233"/>
      <c r="N12" s="233"/>
      <c r="AD12" s="19" t="s">
        <v>590</v>
      </c>
      <c r="AE12" s="19"/>
      <c r="AF12" s="19" t="s">
        <v>590</v>
      </c>
      <c r="AG12" s="19"/>
      <c r="AH12" s="19">
        <f>IF(ISNUMBER(SEARCH($H$25,AI12)), MAX($AH$2:AH11)+1,0)</f>
        <v>10</v>
      </c>
      <c r="AI12" s="19" t="s">
        <v>590</v>
      </c>
      <c r="AJ12" s="19"/>
      <c r="AK12" s="19" t="s">
        <v>590</v>
      </c>
      <c r="AL12" s="19"/>
      <c r="AM12" s="19"/>
      <c r="AN12" s="24"/>
      <c r="AO12" s="66"/>
      <c r="AP12" s="66"/>
      <c r="AQ12" s="66"/>
      <c r="AR12" s="66"/>
      <c r="AS12" s="66"/>
      <c r="AT12" s="66"/>
      <c r="AU12" s="66"/>
      <c r="AV12" s="66"/>
      <c r="AW12" s="66"/>
      <c r="AX12" s="66"/>
      <c r="AY12" s="66"/>
      <c r="AZ12" s="66"/>
      <c r="BA12" s="66"/>
      <c r="BB12" s="66"/>
      <c r="BC12" s="66"/>
    </row>
    <row r="13" spans="1:55" ht="6.75" customHeight="1">
      <c r="B13" s="233"/>
      <c r="C13" s="233"/>
      <c r="D13" s="233"/>
      <c r="E13" s="233"/>
      <c r="F13" s="233"/>
      <c r="G13" s="233"/>
      <c r="H13" s="233"/>
      <c r="I13" s="233"/>
      <c r="J13" s="233"/>
      <c r="K13" s="233"/>
      <c r="L13" s="233"/>
      <c r="M13" s="233"/>
      <c r="N13" s="233"/>
      <c r="AD13" s="19" t="s">
        <v>347</v>
      </c>
      <c r="AE13" s="19"/>
      <c r="AF13" s="19" t="s">
        <v>347</v>
      </c>
      <c r="AG13" s="19"/>
      <c r="AH13" s="19">
        <f>IF(ISNUMBER(SEARCH($H$25,AI13)), MAX($AH$2:AH12)+1,0)</f>
        <v>11</v>
      </c>
      <c r="AI13" s="19" t="s">
        <v>347</v>
      </c>
      <c r="AJ13" s="19"/>
      <c r="AK13" s="19" t="s">
        <v>347</v>
      </c>
      <c r="AL13" s="19"/>
      <c r="AM13" s="19"/>
      <c r="AN13" s="24"/>
      <c r="AO13" s="66"/>
      <c r="AP13" s="66"/>
      <c r="AQ13" s="66"/>
      <c r="AR13" s="66"/>
      <c r="AS13" s="66"/>
      <c r="AT13" s="66"/>
      <c r="AU13" s="66"/>
      <c r="AV13" s="66"/>
      <c r="AW13" s="66"/>
      <c r="AX13" s="66"/>
      <c r="AY13" s="66"/>
      <c r="AZ13" s="66"/>
      <c r="BA13" s="66"/>
      <c r="BB13" s="66"/>
      <c r="BC13" s="66"/>
    </row>
    <row r="14" spans="1:55" ht="9.75" customHeight="1">
      <c r="B14" s="233"/>
      <c r="C14" s="233"/>
      <c r="D14" s="233"/>
      <c r="E14" s="233"/>
      <c r="F14" s="233"/>
      <c r="G14" s="233"/>
      <c r="H14" s="233"/>
      <c r="I14" s="233"/>
      <c r="J14" s="233"/>
      <c r="K14" s="233"/>
      <c r="L14" s="233"/>
      <c r="M14" s="233"/>
      <c r="N14" s="233"/>
      <c r="AD14" s="19" t="s">
        <v>32</v>
      </c>
      <c r="AE14" s="19"/>
      <c r="AF14" s="19" t="s">
        <v>32</v>
      </c>
      <c r="AG14" s="19"/>
      <c r="AH14" s="19">
        <f>IF(ISNUMBER(SEARCH($H$25,AI14)), MAX($AH$2:AH13)+1,0)</f>
        <v>12</v>
      </c>
      <c r="AI14" s="19" t="s">
        <v>32</v>
      </c>
      <c r="AJ14" s="19"/>
      <c r="AK14" s="19" t="s">
        <v>32</v>
      </c>
      <c r="AL14" s="19"/>
      <c r="AM14" s="19"/>
      <c r="AN14" s="24"/>
      <c r="AO14" s="66"/>
      <c r="AP14" s="66"/>
      <c r="AQ14" s="66"/>
      <c r="AR14" s="66"/>
      <c r="AS14" s="66"/>
      <c r="AT14" s="66"/>
      <c r="AU14" s="66"/>
      <c r="AV14" s="66"/>
      <c r="AW14" s="66"/>
      <c r="AX14" s="66"/>
      <c r="AY14" s="66"/>
      <c r="AZ14" s="66"/>
      <c r="BA14" s="66"/>
      <c r="BB14" s="66"/>
      <c r="BC14" s="66"/>
    </row>
    <row r="15" spans="1:55" ht="18">
      <c r="B15" s="233"/>
      <c r="C15" s="233"/>
      <c r="D15" s="233"/>
      <c r="E15" s="233"/>
      <c r="F15" s="363" t="s">
        <v>755</v>
      </c>
      <c r="G15" s="364"/>
      <c r="H15" s="378"/>
      <c r="I15" s="379"/>
      <c r="J15" s="380"/>
      <c r="K15" s="298"/>
      <c r="L15" s="233"/>
      <c r="M15" s="233"/>
      <c r="N15" s="233"/>
      <c r="AD15" s="19" t="s">
        <v>182</v>
      </c>
      <c r="AE15" s="19"/>
      <c r="AF15" s="19" t="s">
        <v>182</v>
      </c>
      <c r="AG15" s="19"/>
      <c r="AH15" s="19">
        <f>IF(ISNUMBER(SEARCH($H$25,AI15)), MAX($AH$2:AH14)+1,0)</f>
        <v>13</v>
      </c>
      <c r="AI15" s="19" t="s">
        <v>182</v>
      </c>
      <c r="AJ15" s="19"/>
      <c r="AK15" s="19" t="s">
        <v>182</v>
      </c>
      <c r="AL15" s="19"/>
      <c r="AM15" s="19"/>
      <c r="AN15" s="24"/>
      <c r="AO15" s="66"/>
      <c r="AP15" s="66"/>
      <c r="AQ15" s="66"/>
      <c r="AR15" s="66"/>
      <c r="AS15" s="66"/>
      <c r="AT15" s="66"/>
      <c r="AU15" s="66"/>
      <c r="AV15" s="66"/>
      <c r="AW15" s="66"/>
      <c r="AX15" s="66"/>
      <c r="AY15" s="66"/>
      <c r="AZ15" s="66"/>
      <c r="BA15" s="66"/>
      <c r="BB15" s="66"/>
      <c r="BC15" s="66"/>
    </row>
    <row r="16" spans="1:55">
      <c r="B16" s="233"/>
      <c r="C16" s="233"/>
      <c r="D16" s="233"/>
      <c r="E16" s="233"/>
      <c r="F16" s="233"/>
      <c r="G16" s="233"/>
      <c r="H16" s="233"/>
      <c r="I16" s="233"/>
      <c r="J16" s="233"/>
      <c r="K16" s="233"/>
      <c r="L16" s="233"/>
      <c r="M16" s="233"/>
      <c r="N16" s="233"/>
      <c r="AD16" s="19" t="s">
        <v>183</v>
      </c>
      <c r="AE16" s="19"/>
      <c r="AF16" s="19" t="s">
        <v>183</v>
      </c>
      <c r="AG16" s="19"/>
      <c r="AH16" s="19">
        <f>IF(ISNUMBER(SEARCH($H$25,AI16)), MAX($AH$2:AH15)+1,0)</f>
        <v>14</v>
      </c>
      <c r="AI16" s="19" t="s">
        <v>183</v>
      </c>
      <c r="AJ16" s="19"/>
      <c r="AK16" s="19" t="s">
        <v>183</v>
      </c>
      <c r="AL16" s="19"/>
      <c r="AM16" s="19"/>
      <c r="AN16" s="24"/>
      <c r="AO16" s="66"/>
      <c r="AP16" s="66"/>
      <c r="AQ16" s="66"/>
      <c r="AR16" s="66"/>
      <c r="AS16" s="66"/>
      <c r="AT16" s="66"/>
      <c r="AU16" s="66"/>
      <c r="AV16" s="66"/>
      <c r="AW16" s="66"/>
      <c r="AX16" s="66"/>
      <c r="AY16" s="66"/>
      <c r="AZ16" s="66"/>
      <c r="BA16" s="66"/>
      <c r="BB16" s="66"/>
      <c r="BC16" s="66"/>
    </row>
    <row r="17" spans="2:108" ht="18">
      <c r="B17" s="295"/>
      <c r="C17" s="295"/>
      <c r="D17" s="363" t="s">
        <v>751</v>
      </c>
      <c r="E17" s="363"/>
      <c r="F17" s="363"/>
      <c r="G17" s="364"/>
      <c r="H17" s="365" t="s">
        <v>380</v>
      </c>
      <c r="I17" s="366"/>
      <c r="J17" s="367"/>
      <c r="K17" s="233"/>
      <c r="L17" s="233"/>
      <c r="M17" s="233"/>
      <c r="N17" s="233"/>
      <c r="AD17" s="19" t="s">
        <v>355</v>
      </c>
      <c r="AE17" s="19"/>
      <c r="AF17" s="19" t="s">
        <v>355</v>
      </c>
      <c r="AG17" s="19"/>
      <c r="AH17" s="19">
        <f>IF(ISNUMBER(SEARCH($H$25,AI17)), MAX($AH$2:AH16)+1,0)</f>
        <v>15</v>
      </c>
      <c r="AI17" s="19" t="s">
        <v>355</v>
      </c>
      <c r="AJ17" s="19"/>
      <c r="AK17" s="19" t="s">
        <v>355</v>
      </c>
      <c r="AL17" s="19"/>
      <c r="AM17" s="19"/>
      <c r="AN17" s="24"/>
      <c r="AO17" s="66"/>
      <c r="AP17" s="66"/>
      <c r="AQ17" s="66"/>
      <c r="AR17" s="66"/>
      <c r="AS17" s="66"/>
      <c r="AT17" s="66"/>
      <c r="AU17" s="66"/>
      <c r="AV17" s="66"/>
      <c r="AW17" s="66"/>
      <c r="AX17" s="66"/>
      <c r="AY17" s="66"/>
      <c r="AZ17" s="66"/>
      <c r="BA17" s="66"/>
      <c r="BB17" s="66"/>
      <c r="BC17" s="66"/>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41"/>
      <c r="CB17" s="41"/>
      <c r="CC17" s="41"/>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41"/>
      <c r="DB17" s="41"/>
      <c r="DC17" s="41"/>
      <c r="DD17" s="41"/>
    </row>
    <row r="18" spans="2:108">
      <c r="B18" s="233"/>
      <c r="C18" s="233"/>
      <c r="D18" s="233"/>
      <c r="E18" s="233"/>
      <c r="F18" s="233"/>
      <c r="G18" s="233"/>
      <c r="H18" s="233"/>
      <c r="I18" s="233"/>
      <c r="J18" s="233"/>
      <c r="K18" s="233"/>
      <c r="L18" s="233"/>
      <c r="M18" s="233"/>
      <c r="N18" s="233"/>
      <c r="AD18" s="19" t="s">
        <v>448</v>
      </c>
      <c r="AE18" s="19"/>
      <c r="AF18" s="19" t="s">
        <v>448</v>
      </c>
      <c r="AG18" s="19"/>
      <c r="AH18" s="19">
        <f>IF(ISNUMBER(SEARCH($H$25,AI18)), MAX($AH$2:AH17)+1,0)</f>
        <v>16</v>
      </c>
      <c r="AI18" s="19" t="s">
        <v>448</v>
      </c>
      <c r="AJ18" s="19"/>
      <c r="AK18" s="19" t="s">
        <v>448</v>
      </c>
      <c r="AL18" s="19"/>
      <c r="AM18" s="19"/>
      <c r="AN18" s="24"/>
      <c r="AO18" s="66"/>
      <c r="AP18" s="66"/>
      <c r="AQ18" s="66"/>
      <c r="AR18" s="66"/>
      <c r="AS18" s="66"/>
      <c r="AT18" s="66"/>
      <c r="AU18" s="66"/>
      <c r="AV18" s="66"/>
      <c r="AW18" s="66"/>
      <c r="AX18" s="66"/>
      <c r="AY18" s="66"/>
      <c r="AZ18" s="66"/>
      <c r="BA18" s="66"/>
      <c r="BB18" s="66"/>
      <c r="BC18" s="66"/>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41"/>
      <c r="DB18" s="41"/>
      <c r="DC18" s="41"/>
      <c r="DD18" s="41"/>
    </row>
    <row r="19" spans="2:108" ht="18">
      <c r="B19" s="233"/>
      <c r="C19" s="301" t="s">
        <v>3</v>
      </c>
      <c r="D19" s="233"/>
      <c r="E19" s="233"/>
      <c r="F19" s="363" t="s">
        <v>4</v>
      </c>
      <c r="G19" s="363"/>
      <c r="H19" s="368"/>
      <c r="I19" s="369"/>
      <c r="J19" s="369"/>
      <c r="K19" s="369"/>
      <c r="L19" s="369"/>
      <c r="M19" s="370"/>
      <c r="N19" s="233"/>
      <c r="AD19" s="19" t="s">
        <v>184</v>
      </c>
      <c r="AE19" s="19"/>
      <c r="AF19" s="19" t="s">
        <v>184</v>
      </c>
      <c r="AG19" s="19"/>
      <c r="AH19" s="19">
        <f>IF(ISNUMBER(SEARCH($H$25,AI19)), MAX($AH$2:AH18)+1,0)</f>
        <v>17</v>
      </c>
      <c r="AI19" s="19" t="s">
        <v>184</v>
      </c>
      <c r="AJ19" s="19"/>
      <c r="AK19" s="19" t="s">
        <v>184</v>
      </c>
      <c r="AL19" s="19"/>
      <c r="AM19" s="19"/>
      <c r="AN19" s="24"/>
      <c r="AO19" s="66"/>
      <c r="AP19" s="66"/>
      <c r="AQ19" s="66"/>
      <c r="AR19" s="66"/>
      <c r="AS19" s="66"/>
      <c r="AT19" s="66"/>
      <c r="AU19" s="66"/>
      <c r="AV19" s="66"/>
      <c r="AW19" s="66"/>
      <c r="AX19" s="66"/>
      <c r="AY19" s="66"/>
      <c r="AZ19" s="66"/>
      <c r="BA19" s="66"/>
      <c r="BB19" s="66"/>
      <c r="BC19" s="66"/>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c r="B20" s="295"/>
      <c r="C20" s="295"/>
      <c r="D20" s="295"/>
      <c r="E20" s="233"/>
      <c r="F20" s="300"/>
      <c r="G20" s="300"/>
      <c r="H20" s="233"/>
      <c r="I20" s="233"/>
      <c r="J20" s="233"/>
      <c r="K20" s="233"/>
      <c r="L20" s="233"/>
      <c r="M20" s="233"/>
      <c r="N20" s="233"/>
      <c r="AD20" s="19" t="s">
        <v>185</v>
      </c>
      <c r="AE20" s="19"/>
      <c r="AF20" s="19" t="s">
        <v>185</v>
      </c>
      <c r="AG20" s="19"/>
      <c r="AH20" s="19">
        <f>IF(ISNUMBER(SEARCH($H$25,AI20)), MAX($AH$2:AH19)+1,0)</f>
        <v>18</v>
      </c>
      <c r="AI20" s="19" t="s">
        <v>185</v>
      </c>
      <c r="AJ20" s="19"/>
      <c r="AK20" s="19" t="s">
        <v>185</v>
      </c>
      <c r="AL20" s="19"/>
      <c r="AM20" s="19"/>
      <c r="AN20" s="24"/>
      <c r="AO20" s="66"/>
      <c r="AP20" s="66"/>
      <c r="AQ20" s="66"/>
      <c r="AR20" s="66"/>
      <c r="AS20" s="66"/>
      <c r="AT20" s="66"/>
      <c r="AU20" s="66"/>
      <c r="AV20" s="66"/>
      <c r="AW20" s="66"/>
      <c r="AX20" s="66"/>
      <c r="AY20" s="66"/>
      <c r="AZ20" s="66"/>
      <c r="BA20" s="66"/>
      <c r="BB20" s="66"/>
      <c r="BC20" s="66"/>
    </row>
    <row r="21" spans="2:108" ht="18">
      <c r="B21" s="295"/>
      <c r="C21" s="295"/>
      <c r="D21" s="295"/>
      <c r="E21" s="233"/>
      <c r="F21" s="363" t="s">
        <v>5</v>
      </c>
      <c r="G21" s="363"/>
      <c r="H21" s="368"/>
      <c r="I21" s="369"/>
      <c r="J21" s="369"/>
      <c r="K21" s="369"/>
      <c r="L21" s="369"/>
      <c r="M21" s="370"/>
      <c r="N21" s="233" t="str">
        <f>IF(B4="Preliminary Site Visit Report","(if applicable)","")</f>
        <v/>
      </c>
      <c r="AD21" s="19" t="s">
        <v>449</v>
      </c>
      <c r="AE21" s="19"/>
      <c r="AF21" s="19" t="s">
        <v>449</v>
      </c>
      <c r="AG21" s="19"/>
      <c r="AH21" s="19">
        <f>IF(ISNUMBER(SEARCH($H$25,AI21)), MAX($AH$2:AH20)+1,0)</f>
        <v>19</v>
      </c>
      <c r="AI21" s="19" t="s">
        <v>449</v>
      </c>
      <c r="AJ21" s="19"/>
      <c r="AK21" s="19" t="s">
        <v>449</v>
      </c>
      <c r="AL21" s="19"/>
      <c r="AM21" s="19"/>
      <c r="AN21" s="24"/>
      <c r="AO21" s="66"/>
      <c r="AP21" s="66"/>
      <c r="AQ21" s="66"/>
      <c r="AR21" s="66"/>
      <c r="AS21" s="66"/>
      <c r="AT21" s="66"/>
      <c r="AU21" s="66"/>
      <c r="AV21" s="66"/>
      <c r="AW21" s="66"/>
      <c r="AX21" s="66"/>
      <c r="AY21" s="66"/>
      <c r="AZ21" s="66"/>
      <c r="BA21" s="66"/>
      <c r="BB21" s="66"/>
      <c r="BC21" s="66"/>
    </row>
    <row r="22" spans="2:108">
      <c r="B22" s="233"/>
      <c r="C22" s="233"/>
      <c r="D22" s="233"/>
      <c r="E22" s="233"/>
      <c r="F22" s="300"/>
      <c r="G22" s="300"/>
      <c r="H22" s="233"/>
      <c r="I22" s="233"/>
      <c r="J22" s="233"/>
      <c r="K22" s="233"/>
      <c r="L22" s="233"/>
      <c r="M22" s="233"/>
      <c r="N22" s="233"/>
      <c r="AD22" s="19" t="s">
        <v>450</v>
      </c>
      <c r="AE22" s="19"/>
      <c r="AF22" s="19" t="s">
        <v>450</v>
      </c>
      <c r="AG22" s="19"/>
      <c r="AH22" s="19">
        <f>IF(ISNUMBER(SEARCH($H$25,AI22)), MAX($AH$2:AH21)+1,0)</f>
        <v>20</v>
      </c>
      <c r="AI22" s="19" t="s">
        <v>450</v>
      </c>
      <c r="AJ22" s="19"/>
      <c r="AK22" s="19" t="s">
        <v>450</v>
      </c>
      <c r="AL22" s="19"/>
      <c r="AM22" s="19"/>
      <c r="AN22" s="24"/>
      <c r="AO22" s="66"/>
      <c r="AP22" s="66"/>
      <c r="AQ22" s="66"/>
      <c r="AR22" s="66"/>
      <c r="AS22" s="66"/>
      <c r="AT22" s="66"/>
      <c r="AU22" s="66"/>
      <c r="AV22" s="66"/>
      <c r="AW22" s="66"/>
      <c r="AX22" s="66"/>
      <c r="AY22" s="66"/>
      <c r="AZ22" s="66"/>
      <c r="BA22" s="66"/>
      <c r="BB22" s="66"/>
      <c r="BC22" s="66"/>
    </row>
    <row r="23" spans="2:108" ht="18">
      <c r="B23" s="295"/>
      <c r="C23" s="295"/>
      <c r="D23" s="295"/>
      <c r="E23" s="233"/>
      <c r="F23" s="363" t="s">
        <v>5</v>
      </c>
      <c r="G23" s="363"/>
      <c r="H23" s="368"/>
      <c r="I23" s="369"/>
      <c r="J23" s="369"/>
      <c r="K23" s="369"/>
      <c r="L23" s="369"/>
      <c r="M23" s="370"/>
      <c r="N23" s="233" t="s">
        <v>6</v>
      </c>
      <c r="AD23" s="19" t="s">
        <v>591</v>
      </c>
      <c r="AE23" s="19"/>
      <c r="AF23" s="19" t="s">
        <v>591</v>
      </c>
      <c r="AG23" s="19"/>
      <c r="AH23" s="19">
        <f>IF(ISNUMBER(SEARCH($H$25,AI23)), MAX($AH$2:AH22)+1,0)</f>
        <v>21</v>
      </c>
      <c r="AI23" s="19" t="s">
        <v>591</v>
      </c>
      <c r="AJ23" s="19"/>
      <c r="AK23" s="19" t="s">
        <v>591</v>
      </c>
      <c r="AL23" s="19"/>
      <c r="AM23" s="19"/>
      <c r="AN23" s="24"/>
      <c r="AO23" s="66"/>
      <c r="AP23" s="66"/>
      <c r="AQ23" s="66"/>
      <c r="AR23" s="66"/>
      <c r="AS23" s="66"/>
      <c r="AT23" s="66"/>
      <c r="AU23" s="66"/>
      <c r="AV23" s="66"/>
      <c r="AW23" s="66"/>
      <c r="AX23" s="66"/>
      <c r="AY23" s="66"/>
      <c r="AZ23" s="66"/>
      <c r="BA23" s="66"/>
      <c r="BB23" s="66"/>
      <c r="BC23" s="66"/>
    </row>
    <row r="24" spans="2:108">
      <c r="B24" s="233"/>
      <c r="C24" s="233"/>
      <c r="D24" s="233"/>
      <c r="E24" s="233"/>
      <c r="F24" s="233"/>
      <c r="G24" s="233"/>
      <c r="H24" s="233"/>
      <c r="I24" s="233"/>
      <c r="J24" s="233"/>
      <c r="K24" s="233"/>
      <c r="L24" s="233"/>
      <c r="M24" s="233"/>
      <c r="N24" s="233"/>
      <c r="AD24" s="19" t="s">
        <v>592</v>
      </c>
      <c r="AE24" s="19"/>
      <c r="AF24" s="19" t="s">
        <v>592</v>
      </c>
      <c r="AG24" s="19"/>
      <c r="AH24" s="19">
        <f>IF(ISNUMBER(SEARCH($H$25,AI24)), MAX($AH$2:AH23)+1,0)</f>
        <v>22</v>
      </c>
      <c r="AI24" s="19" t="s">
        <v>592</v>
      </c>
      <c r="AJ24" s="19"/>
      <c r="AK24" s="19" t="s">
        <v>592</v>
      </c>
      <c r="AL24" s="19"/>
      <c r="AM24" s="19"/>
      <c r="AN24" s="24"/>
      <c r="AO24" s="66"/>
      <c r="AP24" s="66"/>
      <c r="AQ24" s="66"/>
      <c r="AR24" s="66"/>
      <c r="AS24" s="66"/>
      <c r="AT24" s="66"/>
      <c r="AU24" s="66"/>
      <c r="AV24" s="66"/>
      <c r="AW24" s="66"/>
      <c r="AX24" s="66"/>
      <c r="AY24" s="66"/>
      <c r="AZ24" s="66"/>
      <c r="BA24" s="66"/>
      <c r="BB24" s="66"/>
      <c r="BC24" s="66"/>
    </row>
    <row r="25" spans="2:108" ht="18">
      <c r="B25" s="295"/>
      <c r="C25" s="295"/>
      <c r="D25" s="295"/>
      <c r="E25" s="233"/>
      <c r="F25" s="363" t="s">
        <v>5</v>
      </c>
      <c r="G25" s="363"/>
      <c r="H25" s="368"/>
      <c r="I25" s="369"/>
      <c r="J25" s="369"/>
      <c r="K25" s="369"/>
      <c r="L25" s="369"/>
      <c r="M25" s="370"/>
      <c r="N25" s="233" t="s">
        <v>6</v>
      </c>
      <c r="AD25" s="19" t="s">
        <v>186</v>
      </c>
      <c r="AE25" s="19"/>
      <c r="AF25" s="19" t="s">
        <v>186</v>
      </c>
      <c r="AG25" s="19"/>
      <c r="AH25" s="19">
        <f>IF(ISNUMBER(SEARCH($H$25,AI25)), MAX($AH$2:AH24)+1,0)</f>
        <v>23</v>
      </c>
      <c r="AI25" s="19" t="s">
        <v>186</v>
      </c>
      <c r="AJ25" s="19"/>
      <c r="AK25" s="19" t="s">
        <v>186</v>
      </c>
      <c r="AL25" s="19"/>
      <c r="AM25" s="19"/>
      <c r="AN25" s="24"/>
      <c r="AO25" s="66"/>
      <c r="AP25" s="66"/>
      <c r="AQ25" s="66"/>
      <c r="AR25" s="66"/>
      <c r="AS25" s="66"/>
      <c r="AT25" s="66"/>
      <c r="AU25" s="66"/>
      <c r="AV25" s="66"/>
      <c r="AW25" s="66"/>
      <c r="AX25" s="66"/>
      <c r="AY25" s="66"/>
      <c r="AZ25" s="66"/>
      <c r="BA25" s="66"/>
      <c r="BB25" s="66"/>
      <c r="BC25" s="66"/>
    </row>
    <row r="26" spans="2:108">
      <c r="B26" s="233"/>
      <c r="C26" s="233"/>
      <c r="D26" s="233"/>
      <c r="E26" s="233"/>
      <c r="F26" s="233"/>
      <c r="G26" s="233"/>
      <c r="H26" s="233"/>
      <c r="I26" s="233"/>
      <c r="J26" s="233"/>
      <c r="K26" s="233"/>
      <c r="L26" s="233"/>
      <c r="M26" s="233"/>
      <c r="N26" s="233"/>
      <c r="AD26" s="19" t="s">
        <v>451</v>
      </c>
      <c r="AE26" s="19"/>
      <c r="AF26" s="19" t="s">
        <v>451</v>
      </c>
      <c r="AG26" s="19"/>
      <c r="AH26" s="19">
        <f>IF(ISNUMBER(SEARCH($H$25,AI26)), MAX($AH$2:AH25)+1,0)</f>
        <v>24</v>
      </c>
      <c r="AI26" s="19" t="s">
        <v>451</v>
      </c>
      <c r="AJ26" s="19"/>
      <c r="AK26" s="19" t="s">
        <v>451</v>
      </c>
      <c r="AL26" s="19"/>
      <c r="AM26" s="19"/>
      <c r="AN26" s="24"/>
      <c r="AO26" s="66"/>
      <c r="AP26" s="66"/>
      <c r="AQ26" s="66"/>
      <c r="AR26" s="66"/>
      <c r="AS26" s="66"/>
      <c r="AT26" s="66"/>
      <c r="AU26" s="66"/>
      <c r="AV26" s="66"/>
      <c r="AW26" s="66"/>
      <c r="AX26" s="66"/>
      <c r="AY26" s="66"/>
      <c r="AZ26" s="66"/>
      <c r="BA26" s="66"/>
      <c r="BB26" s="66"/>
      <c r="BC26" s="66"/>
    </row>
    <row r="27" spans="2:108">
      <c r="B27" s="295"/>
      <c r="C27" s="295"/>
      <c r="D27" s="295"/>
      <c r="E27" s="233"/>
      <c r="F27" s="385"/>
      <c r="G27" s="385"/>
      <c r="H27" s="233"/>
      <c r="I27" s="233"/>
      <c r="J27" s="233"/>
      <c r="K27" s="233"/>
      <c r="L27" s="233"/>
      <c r="M27" s="233"/>
      <c r="N27" s="233"/>
      <c r="AD27" s="19" t="s">
        <v>593</v>
      </c>
      <c r="AE27" s="19"/>
      <c r="AF27" s="19" t="s">
        <v>593</v>
      </c>
      <c r="AG27" s="19"/>
      <c r="AH27" s="19">
        <f>IF(ISNUMBER(SEARCH($H$25,AI27)), MAX($AH$2:AH26)+1,0)</f>
        <v>25</v>
      </c>
      <c r="AI27" s="19" t="s">
        <v>593</v>
      </c>
      <c r="AJ27" s="19"/>
      <c r="AK27" s="19" t="s">
        <v>593</v>
      </c>
      <c r="AL27" s="19"/>
      <c r="AM27" s="19"/>
      <c r="AN27" s="24"/>
      <c r="AO27" s="66"/>
      <c r="AP27" s="66"/>
      <c r="AQ27" s="66"/>
      <c r="AR27" s="66"/>
      <c r="AS27" s="66"/>
      <c r="AT27" s="66"/>
      <c r="AU27" s="66"/>
      <c r="AV27" s="66"/>
      <c r="AW27" s="66"/>
      <c r="AX27" s="66"/>
      <c r="AY27" s="66"/>
      <c r="AZ27" s="66"/>
      <c r="BA27" s="66"/>
      <c r="BB27" s="66"/>
      <c r="BC27" s="66"/>
    </row>
    <row r="28" spans="2:108" ht="18">
      <c r="B28" s="295"/>
      <c r="C28" s="295"/>
      <c r="D28" s="295"/>
      <c r="E28" s="363" t="s">
        <v>752</v>
      </c>
      <c r="F28" s="363"/>
      <c r="G28" s="364"/>
      <c r="H28" s="368"/>
      <c r="I28" s="369"/>
      <c r="J28" s="369"/>
      <c r="K28" s="369"/>
      <c r="L28" s="369"/>
      <c r="M28" s="370"/>
      <c r="N28" s="233"/>
      <c r="AD28" s="19" t="s">
        <v>452</v>
      </c>
      <c r="AE28" s="19"/>
      <c r="AF28" s="19" t="s">
        <v>452</v>
      </c>
      <c r="AG28" s="19"/>
      <c r="AH28" s="19">
        <f>IF(ISNUMBER(SEARCH($H$25,AI28)), MAX($AH$2:AH27)+1,0)</f>
        <v>26</v>
      </c>
      <c r="AI28" s="19" t="s">
        <v>452</v>
      </c>
      <c r="AJ28" s="19"/>
      <c r="AK28" s="19" t="s">
        <v>452</v>
      </c>
      <c r="AL28" s="19"/>
      <c r="AM28" s="19"/>
      <c r="AN28" s="24"/>
      <c r="AO28" s="66"/>
      <c r="AP28" s="66"/>
      <c r="AQ28" s="66"/>
      <c r="AR28" s="66"/>
      <c r="AS28" s="66"/>
      <c r="AT28" s="66"/>
      <c r="AU28" s="66"/>
      <c r="AV28" s="66"/>
      <c r="AW28" s="66"/>
      <c r="AX28" s="66"/>
      <c r="AY28" s="66"/>
      <c r="AZ28" s="66"/>
      <c r="BA28" s="66"/>
      <c r="BB28" s="66"/>
      <c r="BC28" s="66"/>
    </row>
    <row r="29" spans="2:108">
      <c r="B29" s="233"/>
      <c r="C29" s="233"/>
      <c r="D29" s="233"/>
      <c r="E29" s="233"/>
      <c r="F29" s="233"/>
      <c r="G29" s="233"/>
      <c r="H29" s="233"/>
      <c r="I29" s="233"/>
      <c r="J29" s="233"/>
      <c r="K29" s="233"/>
      <c r="L29" s="233"/>
      <c r="M29" s="233"/>
      <c r="N29" s="233"/>
      <c r="AD29" s="19" t="s">
        <v>356</v>
      </c>
      <c r="AE29" s="19"/>
      <c r="AF29" s="19" t="s">
        <v>356</v>
      </c>
      <c r="AG29" s="19"/>
      <c r="AH29" s="19">
        <f>IF(ISNUMBER(SEARCH($H$25,AI29)), MAX($AH$2:AH28)+1,0)</f>
        <v>27</v>
      </c>
      <c r="AI29" s="19" t="s">
        <v>356</v>
      </c>
      <c r="AJ29" s="19"/>
      <c r="AK29" s="19" t="s">
        <v>356</v>
      </c>
      <c r="AL29" s="19"/>
      <c r="AM29" s="19"/>
      <c r="AN29" s="24"/>
      <c r="AO29" s="66"/>
      <c r="AP29" s="66"/>
      <c r="AQ29" s="66"/>
      <c r="AR29" s="66"/>
      <c r="AS29" s="66"/>
      <c r="AT29" s="66"/>
      <c r="AU29" s="66"/>
      <c r="AV29" s="66"/>
      <c r="AW29" s="66"/>
      <c r="AX29" s="66"/>
      <c r="AY29" s="66"/>
      <c r="AZ29" s="66"/>
      <c r="BA29" s="66"/>
      <c r="BB29" s="66"/>
      <c r="BC29" s="66"/>
    </row>
    <row r="30" spans="2:108" ht="18.75" customHeight="1">
      <c r="B30" s="295"/>
      <c r="C30" s="295"/>
      <c r="D30" s="295"/>
      <c r="E30" s="300"/>
      <c r="F30" s="363" t="s">
        <v>753</v>
      </c>
      <c r="G30" s="364"/>
      <c r="H30" s="368"/>
      <c r="I30" s="369"/>
      <c r="J30" s="369"/>
      <c r="K30" s="369"/>
      <c r="L30" s="369"/>
      <c r="M30" s="370"/>
      <c r="N30" s="233"/>
      <c r="AD30" s="19" t="s">
        <v>187</v>
      </c>
      <c r="AE30" s="19"/>
      <c r="AF30" s="19" t="s">
        <v>187</v>
      </c>
      <c r="AG30" s="19"/>
      <c r="AH30" s="19">
        <f>IF(ISNUMBER(SEARCH($H$25,AI30)), MAX($AH$2:AH29)+1,0)</f>
        <v>28</v>
      </c>
      <c r="AI30" s="19" t="s">
        <v>187</v>
      </c>
      <c r="AJ30" s="19"/>
      <c r="AK30" s="19" t="s">
        <v>187</v>
      </c>
      <c r="AL30" s="19"/>
      <c r="AM30" s="19"/>
      <c r="AN30" s="24"/>
      <c r="AO30" s="66"/>
      <c r="AP30" s="66"/>
      <c r="AQ30" s="66"/>
      <c r="AR30" s="66"/>
      <c r="AS30" s="66"/>
      <c r="AT30" s="66"/>
      <c r="AU30" s="66"/>
      <c r="AV30" s="66"/>
      <c r="AW30" s="66"/>
      <c r="AX30" s="66"/>
      <c r="AY30" s="66"/>
      <c r="AZ30" s="66"/>
      <c r="BA30" s="66"/>
      <c r="BB30" s="66"/>
      <c r="BC30" s="66"/>
    </row>
    <row r="31" spans="2:108" ht="19.5" customHeight="1">
      <c r="B31" s="295"/>
      <c r="C31" s="295"/>
      <c r="D31" s="295"/>
      <c r="E31" s="363" t="s">
        <v>754</v>
      </c>
      <c r="F31" s="363"/>
      <c r="G31" s="364"/>
      <c r="H31" s="368"/>
      <c r="I31" s="369"/>
      <c r="J31" s="369"/>
      <c r="K31" s="369"/>
      <c r="L31" s="369"/>
      <c r="M31" s="370"/>
      <c r="N31" s="233"/>
      <c r="AD31" s="19" t="s">
        <v>364</v>
      </c>
      <c r="AE31" s="19"/>
      <c r="AF31" s="19" t="s">
        <v>364</v>
      </c>
      <c r="AG31" s="19"/>
      <c r="AH31" s="19">
        <f>IF(ISNUMBER(SEARCH($H$25,AI31)), MAX($AH$2:AH30)+1,0)</f>
        <v>29</v>
      </c>
      <c r="AI31" s="19" t="s">
        <v>364</v>
      </c>
      <c r="AJ31" s="19"/>
      <c r="AK31" s="19" t="s">
        <v>364</v>
      </c>
      <c r="AL31" s="19"/>
      <c r="AM31" s="19"/>
      <c r="AN31" s="24"/>
      <c r="AO31" s="66"/>
      <c r="AP31" s="66"/>
      <c r="AQ31" s="66"/>
      <c r="AR31" s="66"/>
      <c r="AS31" s="66"/>
      <c r="AT31" s="66"/>
      <c r="AU31" s="66"/>
      <c r="AV31" s="66"/>
      <c r="AW31" s="66"/>
      <c r="AX31" s="66"/>
      <c r="AY31" s="66"/>
      <c r="AZ31" s="66"/>
      <c r="BA31" s="66"/>
      <c r="BB31" s="66"/>
      <c r="BC31" s="66"/>
    </row>
    <row r="32" spans="2:108" ht="15" customHeight="1">
      <c r="B32" s="233"/>
      <c r="C32" s="233"/>
      <c r="D32" s="233"/>
      <c r="E32" s="233"/>
      <c r="F32" s="233"/>
      <c r="G32" s="233"/>
      <c r="H32" s="233"/>
      <c r="I32" s="233"/>
      <c r="J32" s="233"/>
      <c r="K32" s="233"/>
      <c r="L32" s="233"/>
      <c r="M32" s="233"/>
      <c r="N32" s="233"/>
      <c r="AD32" s="19" t="s">
        <v>33</v>
      </c>
      <c r="AE32" s="19"/>
      <c r="AF32" s="19" t="s">
        <v>33</v>
      </c>
      <c r="AG32" s="19"/>
      <c r="AH32" s="19">
        <f>IF(ISNUMBER(SEARCH($H$25,AI32)), MAX($AH$2:AH31)+1,0)</f>
        <v>30</v>
      </c>
      <c r="AI32" s="19" t="s">
        <v>33</v>
      </c>
      <c r="AJ32" s="19"/>
      <c r="AK32" s="19" t="s">
        <v>33</v>
      </c>
      <c r="AL32" s="19"/>
      <c r="AM32" s="19"/>
      <c r="AN32" s="24"/>
      <c r="AO32" s="66"/>
      <c r="AP32" s="66"/>
      <c r="AQ32" s="66"/>
      <c r="AR32" s="66"/>
      <c r="AS32" s="66"/>
      <c r="AT32" s="66"/>
      <c r="AU32" s="66"/>
      <c r="AV32" s="66"/>
      <c r="AW32" s="66"/>
      <c r="AX32" s="66"/>
      <c r="AY32" s="66"/>
      <c r="AZ32" s="66"/>
      <c r="BA32" s="66"/>
      <c r="BB32" s="66"/>
      <c r="BC32" s="66"/>
    </row>
    <row r="33" spans="1:55" ht="6" customHeight="1">
      <c r="AD33" s="19" t="s">
        <v>34</v>
      </c>
      <c r="AE33" s="19"/>
      <c r="AF33" s="19" t="s">
        <v>34</v>
      </c>
      <c r="AG33" s="19"/>
      <c r="AH33" s="19">
        <f>IF(ISNUMBER(SEARCH($H$25,AI33)), MAX($AH$2:AH32)+1,0)</f>
        <v>31</v>
      </c>
      <c r="AI33" s="19" t="s">
        <v>34</v>
      </c>
      <c r="AJ33" s="19"/>
      <c r="AK33" s="19" t="s">
        <v>34</v>
      </c>
      <c r="AL33" s="19"/>
      <c r="AM33" s="19"/>
      <c r="AN33" s="24"/>
      <c r="AO33" s="66"/>
      <c r="AP33" s="66"/>
      <c r="AQ33" s="66"/>
      <c r="AR33" s="66"/>
      <c r="AS33" s="66"/>
      <c r="AT33" s="66"/>
      <c r="AU33" s="66"/>
      <c r="AV33" s="66"/>
      <c r="AW33" s="66"/>
      <c r="AX33" s="66"/>
      <c r="AY33" s="66"/>
      <c r="AZ33" s="66"/>
      <c r="BA33" s="66"/>
      <c r="BB33" s="66"/>
      <c r="BC33" s="66"/>
    </row>
    <row r="34" spans="1:55" ht="30" hidden="1" customHeight="1">
      <c r="A34" s="6"/>
      <c r="B34" s="371"/>
      <c r="C34" s="371"/>
      <c r="D34" s="371"/>
      <c r="E34" s="371"/>
      <c r="F34" s="371"/>
      <c r="G34" s="371"/>
      <c r="H34" s="371"/>
      <c r="I34" s="371"/>
      <c r="J34" s="371"/>
      <c r="K34" s="371"/>
      <c r="L34" s="371"/>
      <c r="M34" s="371"/>
      <c r="N34" s="371"/>
      <c r="AD34" s="19" t="s">
        <v>453</v>
      </c>
      <c r="AE34" s="19"/>
      <c r="AF34" s="19" t="s">
        <v>453</v>
      </c>
      <c r="AG34" s="19"/>
      <c r="AH34" s="19">
        <f>IF(ISNUMBER(SEARCH($H$25,AI34)), MAX($AH$2:AH33)+1,0)</f>
        <v>32</v>
      </c>
      <c r="AI34" s="19" t="s">
        <v>453</v>
      </c>
      <c r="AJ34" s="19"/>
      <c r="AK34" s="19" t="s">
        <v>453</v>
      </c>
      <c r="AL34" s="19"/>
      <c r="AM34" s="19"/>
      <c r="AN34" s="24"/>
      <c r="AO34" s="66"/>
      <c r="AP34" s="66"/>
      <c r="AQ34" s="66"/>
      <c r="AR34" s="66"/>
      <c r="AS34" s="66"/>
      <c r="AT34" s="66"/>
      <c r="AU34" s="66"/>
      <c r="AV34" s="66"/>
      <c r="AW34" s="66"/>
      <c r="AX34" s="66"/>
      <c r="AY34" s="66"/>
      <c r="AZ34" s="66"/>
      <c r="BA34" s="66"/>
      <c r="BB34" s="66"/>
      <c r="BC34" s="66"/>
    </row>
    <row r="35" spans="1:55" ht="29.25" customHeight="1" thickBot="1">
      <c r="B35" s="384" t="s">
        <v>7</v>
      </c>
      <c r="C35" s="384"/>
      <c r="D35" s="384"/>
      <c r="E35" s="384"/>
      <c r="F35" s="384"/>
      <c r="G35" s="384"/>
      <c r="H35" s="384"/>
      <c r="I35" s="384"/>
      <c r="J35" s="384"/>
      <c r="K35" s="384"/>
      <c r="L35" s="384"/>
      <c r="M35" s="384"/>
      <c r="N35" s="384"/>
      <c r="AD35" s="19" t="s">
        <v>454</v>
      </c>
      <c r="AE35" s="19"/>
      <c r="AF35" s="19" t="s">
        <v>454</v>
      </c>
      <c r="AG35" s="19"/>
      <c r="AH35" s="19">
        <f>IF(ISNUMBER(SEARCH($H$25,AI35)), MAX($AH$2:AH34)+1,0)</f>
        <v>33</v>
      </c>
      <c r="AI35" s="19" t="s">
        <v>454</v>
      </c>
      <c r="AJ35" s="19"/>
      <c r="AK35" s="19" t="s">
        <v>454</v>
      </c>
      <c r="AL35" s="19"/>
      <c r="AM35" s="19"/>
      <c r="AN35" s="24"/>
      <c r="AO35" s="66"/>
      <c r="AP35" s="66"/>
      <c r="AQ35" s="66"/>
      <c r="AR35" s="66"/>
      <c r="AS35" s="66"/>
      <c r="AT35" s="66"/>
      <c r="AU35" s="66"/>
      <c r="AV35" s="66"/>
      <c r="AW35" s="66"/>
      <c r="AX35" s="66"/>
      <c r="AY35" s="66"/>
      <c r="AZ35" s="66"/>
      <c r="BA35" s="66"/>
      <c r="BB35" s="66"/>
      <c r="BC35" s="66"/>
    </row>
    <row r="36" spans="1:55" ht="5.25" customHeight="1">
      <c r="B36" s="176"/>
      <c r="C36" s="176"/>
      <c r="D36" s="176"/>
      <c r="E36" s="176"/>
      <c r="F36" s="176"/>
      <c r="G36" s="176"/>
      <c r="H36" s="176"/>
      <c r="I36" s="176"/>
      <c r="J36" s="176"/>
      <c r="K36" s="176"/>
      <c r="L36" s="176"/>
      <c r="M36" s="176"/>
      <c r="N36" s="176"/>
      <c r="AD36" s="19" t="s">
        <v>188</v>
      </c>
      <c r="AE36" s="19"/>
      <c r="AF36" s="19" t="s">
        <v>188</v>
      </c>
      <c r="AG36" s="19"/>
      <c r="AH36" s="19">
        <f>IF(ISNUMBER(SEARCH($H$25,AI36)), MAX($AH$2:AH35)+1,0)</f>
        <v>34</v>
      </c>
      <c r="AI36" s="19" t="s">
        <v>188</v>
      </c>
      <c r="AJ36" s="19"/>
      <c r="AK36" s="19" t="s">
        <v>188</v>
      </c>
      <c r="AL36" s="19"/>
      <c r="AM36" s="19"/>
      <c r="AN36" s="24"/>
      <c r="AO36" s="66"/>
      <c r="AP36" s="66"/>
      <c r="AQ36" s="66"/>
      <c r="AR36" s="66"/>
      <c r="AS36" s="66"/>
      <c r="AT36" s="66"/>
      <c r="AU36" s="66"/>
      <c r="AV36" s="66"/>
      <c r="AW36" s="66"/>
      <c r="AX36" s="66"/>
      <c r="AY36" s="66"/>
      <c r="AZ36" s="66"/>
      <c r="BA36" s="66"/>
      <c r="BB36" s="66"/>
      <c r="BC36" s="66"/>
    </row>
    <row r="37" spans="1:55" ht="194.25" customHeight="1">
      <c r="B37" s="386" t="str">
        <f>IF($B$4="Preliminary Site Visit Report","1. Blue shaded rows are section headings.
2. For each element of each Standard, based on evidence presented, indicate if the element of the Standard is:" &amp;"
    • Complete – there is sufficient evidence to demonstrate that the program meets the minimum requirement of that element of the Standard." &amp;"
    • SVT Review – the program has either:
                      &gt; not demonstrated that it meets that element of the Standard and/or" &amp;" 
                      &gt; there is evidence to show that the program is in violation of that element of the Standard or" &amp;" 
                      &gt; a portion of the element of the Standard is adequate, but a portion of the element does not meet the Standard." &amp;"  
    • N/A – the item is not applicable and no evidence is required." &amp;"
    • The site visit team must write a Rationale to document the basis for this finding.","1. Blue shaded rows are section headings." &amp;"
2. For each element of each Standard, based on evidence presented, indicate if the element of the Standard is:
    • Complete – there is sufficient evidence to demonstrate that the program meets the minimum requirement of that element of the Standard."&amp;"
    • SVT Review – the program has either:
                      &gt; not demonstrated that it meets that element of the Standard and/or 
                      &gt; there is evidence to show that the program is in violation of that element of the Standard or" &amp;" 
                      &gt; a portion of the element of the Standard is adequate, but a portion of the element does not meet the Standard." &amp;"  
    • FSV Item – further evidence was required no later than the first day of the site visit.  The program has either:" &amp;"
                      &gt; provided the evidence, Executive Office approved it, and demonstrated that it meets that element of the Standard and/or" &amp;"
                      &gt; the evidence was not provided and there is no evidence the Standard is met" &amp;" 
    • N/A – the item is not applicable and no evidence is required." &amp;"
    • The site visit team must write a Rationale to document the basis for this finding.")</f>
        <v>1. Blue shaded rows are section headings.
2. For each element of each Standard, based on evidence presented, indicate if the element of the Standard is:
    • Complete – there is sufficient evidence to demonstrate that the program meets the minimum requirement of that element of the Standard.
    • SVT Review – the program has either:
                      &gt; not demonstrated that it meets that element of the Standard and/or 
                      &gt; there is evidence to show that the program is in violation of that element of the Standard or 
                      &gt; a portion of the element of the Standard is adequate, but a portion of the element does not meet the Standard.  
    • FSV Item – further evidence was required no later than the first day of the site visit.  The program has either:
                      &gt; provided the evidence, Executive Office approved it, and demonstrated that it meets that element of the Standard and/or
                      &gt; the evidence was not provided and there is no evidence the Standard is met 
    • N/A – the item is not applicable and no evidence is required.
    • The site visit team must write a Rationale to document the basis for this finding.</v>
      </c>
      <c r="C37" s="386"/>
      <c r="D37" s="386"/>
      <c r="E37" s="386"/>
      <c r="F37" s="386"/>
      <c r="G37" s="386"/>
      <c r="H37" s="386"/>
      <c r="I37" s="386"/>
      <c r="J37" s="386"/>
      <c r="K37" s="386"/>
      <c r="L37" s="386"/>
      <c r="M37" s="386"/>
      <c r="N37" s="386"/>
      <c r="AD37" s="19" t="s">
        <v>189</v>
      </c>
      <c r="AE37" s="19"/>
      <c r="AF37" s="19" t="s">
        <v>189</v>
      </c>
      <c r="AG37" s="19"/>
      <c r="AH37" s="19">
        <f>IF(ISNUMBER(SEARCH($H$25,AI37)), MAX($AH$2:AH36)+1,0)</f>
        <v>35</v>
      </c>
      <c r="AI37" s="19" t="s">
        <v>189</v>
      </c>
      <c r="AJ37" s="19"/>
      <c r="AK37" s="19" t="s">
        <v>189</v>
      </c>
      <c r="AL37" s="19"/>
      <c r="AM37" s="19"/>
      <c r="AN37" s="24"/>
      <c r="AO37" s="66"/>
      <c r="AP37" s="66"/>
      <c r="AQ37" s="66"/>
      <c r="AR37" s="66"/>
      <c r="AS37" s="66"/>
      <c r="AT37" s="66"/>
      <c r="AU37" s="66"/>
      <c r="AV37" s="66"/>
      <c r="AW37" s="66"/>
      <c r="AX37" s="66"/>
      <c r="AY37" s="66"/>
      <c r="AZ37" s="66"/>
      <c r="BA37" s="66"/>
      <c r="BB37" s="66"/>
      <c r="BC37" s="66"/>
    </row>
    <row r="38" spans="1:55" s="5" customFormat="1" ht="120" customHeight="1">
      <c r="A38"/>
      <c r="B38" s="386" t="str">
        <f>IF($B$4="Preliminary Site Visit Report","3. Check the evidence that was presented. (Not all evidence listed for a given Standard is required to consider it 'Met'.)" &amp;"
4. Provide a detailed rationale if a Standard is marked as SVT Review. The team must state the rationale why that element of the Standard is not in compliance." &amp;"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f>
        <v>3. Check the evidence that was presented. (Not all evidence listed for a given Standard is required to consider it 'Met'.)
4. Provide a detailed rationale if a Standard is marked as SVT Review or FSV Item.  The team must state the reason(s) why that element of the Standard is not in compliance.
5. Examples listed in the evidence column are common ways that Standards may be demonstrated as 'Complete' (Met). Other mechanisms may be acceptable, and if present, describe in the Rationale/Comments column.</v>
      </c>
      <c r="C38" s="386"/>
      <c r="D38" s="386"/>
      <c r="E38" s="386"/>
      <c r="F38" s="386"/>
      <c r="G38" s="386"/>
      <c r="H38" s="386"/>
      <c r="I38" s="386"/>
      <c r="J38" s="386"/>
      <c r="K38" s="386"/>
      <c r="L38" s="386"/>
      <c r="M38" s="386"/>
      <c r="N38" s="386"/>
      <c r="O38" s="57"/>
      <c r="P38" s="57"/>
      <c r="Q38" s="57"/>
      <c r="R38" s="19"/>
      <c r="S38" s="19"/>
      <c r="T38" s="56"/>
      <c r="U38" s="19"/>
      <c r="V38" s="56"/>
      <c r="W38" s="56"/>
      <c r="X38" s="19"/>
      <c r="Y38" s="19"/>
      <c r="Z38" s="56"/>
      <c r="AA38" s="19"/>
      <c r="AB38" s="56"/>
      <c r="AC38" s="19"/>
      <c r="AD38" s="19" t="s">
        <v>348</v>
      </c>
      <c r="AE38" s="56"/>
      <c r="AF38" s="19" t="s">
        <v>348</v>
      </c>
      <c r="AG38" s="56"/>
      <c r="AH38" s="19">
        <f>IF(ISNUMBER(SEARCH($H$25,AI38)), MAX($AH$2:AH37)+1,0)</f>
        <v>36</v>
      </c>
      <c r="AI38" s="19" t="s">
        <v>348</v>
      </c>
      <c r="AJ38" s="56"/>
      <c r="AK38" s="19" t="s">
        <v>348</v>
      </c>
      <c r="AL38" s="56"/>
      <c r="AM38" s="56"/>
      <c r="AN38" s="119"/>
      <c r="AO38" s="60"/>
      <c r="AP38" s="60"/>
      <c r="AQ38" s="60"/>
      <c r="AR38" s="60"/>
      <c r="AS38" s="60"/>
      <c r="AT38" s="60"/>
      <c r="AU38" s="60"/>
      <c r="AV38" s="60"/>
      <c r="AW38" s="60"/>
      <c r="AX38" s="60"/>
      <c r="AY38" s="60"/>
      <c r="AZ38" s="60"/>
      <c r="BA38" s="60"/>
      <c r="BB38" s="60"/>
      <c r="BC38" s="60"/>
    </row>
    <row r="39" spans="1:55">
      <c r="E39" s="4"/>
      <c r="F39" s="4"/>
      <c r="G39" s="4"/>
      <c r="H39" s="4"/>
      <c r="I39" s="4"/>
      <c r="J39" s="4"/>
      <c r="AD39" s="19" t="s">
        <v>190</v>
      </c>
      <c r="AE39" s="19"/>
      <c r="AF39" s="19" t="s">
        <v>190</v>
      </c>
      <c r="AG39" s="19"/>
      <c r="AH39" s="19">
        <f>IF(ISNUMBER(SEARCH($H$25,AI39)), MAX($AH$2:AH38)+1,0)</f>
        <v>37</v>
      </c>
      <c r="AI39" s="19" t="s">
        <v>190</v>
      </c>
      <c r="AJ39" s="19"/>
      <c r="AK39" s="19" t="s">
        <v>190</v>
      </c>
      <c r="AL39" s="19"/>
      <c r="AM39" s="19"/>
      <c r="AN39" s="24"/>
      <c r="AO39" s="66"/>
      <c r="AP39" s="66"/>
      <c r="AQ39" s="66"/>
      <c r="AR39" s="66"/>
      <c r="AS39" s="66"/>
      <c r="AT39" s="66"/>
      <c r="AU39" s="66"/>
      <c r="AV39" s="66"/>
      <c r="AW39" s="66"/>
      <c r="AX39" s="66"/>
      <c r="AY39" s="66"/>
      <c r="AZ39" s="66"/>
      <c r="BA39" s="66"/>
      <c r="BB39" s="66"/>
      <c r="BC39" s="66"/>
    </row>
    <row r="40" spans="1:55" ht="26.25" customHeight="1">
      <c r="B40" s="302"/>
      <c r="C40" s="388" t="s">
        <v>221</v>
      </c>
      <c r="D40" s="389"/>
      <c r="E40" s="389"/>
      <c r="AD40" s="19" t="s">
        <v>346</v>
      </c>
      <c r="AE40" s="19"/>
      <c r="AF40" s="19" t="s">
        <v>346</v>
      </c>
      <c r="AG40" s="19"/>
      <c r="AH40" s="19">
        <f>IF(ISNUMBER(SEARCH($H$25,AI40)), MAX($AH$2:AH39)+1,0)</f>
        <v>38</v>
      </c>
      <c r="AI40" s="19" t="s">
        <v>346</v>
      </c>
      <c r="AJ40" s="19"/>
      <c r="AK40" s="19" t="s">
        <v>346</v>
      </c>
      <c r="AL40" s="19"/>
      <c r="AM40" s="19"/>
      <c r="AN40" s="24"/>
      <c r="AO40" s="66"/>
      <c r="AP40" s="66"/>
      <c r="AQ40" s="66"/>
      <c r="AR40" s="66"/>
      <c r="AS40" s="66"/>
      <c r="AT40" s="66"/>
      <c r="AU40" s="66"/>
      <c r="AV40" s="66"/>
      <c r="AW40" s="66"/>
      <c r="AX40" s="66"/>
      <c r="AY40" s="66"/>
      <c r="AZ40" s="66"/>
      <c r="BA40" s="66"/>
      <c r="BB40" s="66"/>
      <c r="BC40" s="66"/>
    </row>
    <row r="41" spans="1:55" ht="30" customHeight="1">
      <c r="P41" s="306"/>
      <c r="AD41" s="19" t="s">
        <v>191</v>
      </c>
      <c r="AE41" s="19"/>
      <c r="AF41" s="19" t="s">
        <v>191</v>
      </c>
      <c r="AG41" s="19"/>
      <c r="AH41" s="19">
        <f>IF(ISNUMBER(SEARCH($H$25,AI41)), MAX($AH$2:AH40)+1,0)</f>
        <v>39</v>
      </c>
      <c r="AI41" s="19" t="s">
        <v>191</v>
      </c>
      <c r="AJ41" s="19"/>
      <c r="AK41" s="19" t="s">
        <v>191</v>
      </c>
      <c r="AL41" s="19"/>
      <c r="AM41" s="19"/>
      <c r="AN41" s="24"/>
      <c r="AO41" s="66"/>
      <c r="AP41" s="66"/>
      <c r="AQ41" s="66"/>
      <c r="AR41" s="66"/>
      <c r="AS41" s="66"/>
      <c r="AT41" s="66"/>
      <c r="AU41" s="66"/>
      <c r="AV41" s="66"/>
      <c r="AW41" s="66"/>
      <c r="AX41" s="66"/>
      <c r="AY41" s="66"/>
      <c r="AZ41" s="66"/>
      <c r="BA41" s="66"/>
      <c r="BB41" s="66"/>
      <c r="BC41" s="66"/>
    </row>
    <row r="42" spans="1:55" ht="28.5">
      <c r="A42" s="5"/>
      <c r="B42" s="303" t="s">
        <v>0</v>
      </c>
      <c r="C42" s="305" t="s">
        <v>756</v>
      </c>
      <c r="D42" s="304" t="s">
        <v>8</v>
      </c>
      <c r="E42" s="5"/>
      <c r="F42" s="5"/>
      <c r="G42" s="5"/>
      <c r="H42" s="5"/>
      <c r="I42" s="5"/>
      <c r="J42" s="5"/>
      <c r="K42" s="5"/>
      <c r="L42" s="5"/>
      <c r="M42" s="5"/>
      <c r="N42" s="5"/>
      <c r="AD42" s="19" t="s">
        <v>594</v>
      </c>
      <c r="AE42" s="19"/>
      <c r="AF42" s="19" t="s">
        <v>594</v>
      </c>
      <c r="AG42" s="19"/>
      <c r="AH42" s="19">
        <f>IF(ISNUMBER(SEARCH($H$25,AI42)), MAX($AH$2:AH41)+1,0)</f>
        <v>40</v>
      </c>
      <c r="AI42" s="19" t="s">
        <v>594</v>
      </c>
      <c r="AJ42" s="19"/>
      <c r="AK42" s="19" t="s">
        <v>594</v>
      </c>
      <c r="AL42" s="19"/>
      <c r="AM42" s="19"/>
      <c r="AN42" s="24"/>
      <c r="AO42" s="66"/>
      <c r="AP42" s="66"/>
      <c r="AQ42" s="66"/>
      <c r="AR42" s="66"/>
      <c r="AS42" s="66"/>
      <c r="AT42" s="66"/>
      <c r="AU42" s="66"/>
      <c r="AV42" s="66"/>
      <c r="AW42" s="66"/>
      <c r="AX42" s="66"/>
      <c r="AY42" s="66"/>
      <c r="AZ42" s="66"/>
      <c r="BA42" s="66"/>
      <c r="BB42" s="66"/>
      <c r="BC42" s="66"/>
    </row>
    <row r="43" spans="1:55">
      <c r="AD43" s="19" t="s">
        <v>192</v>
      </c>
      <c r="AE43" s="19"/>
      <c r="AF43" s="19" t="s">
        <v>192</v>
      </c>
      <c r="AG43" s="19"/>
      <c r="AH43" s="19">
        <f>IF(ISNUMBER(SEARCH($H$25,AI43)), MAX($AH$2:AH42)+1,0)</f>
        <v>41</v>
      </c>
      <c r="AI43" s="19" t="s">
        <v>192</v>
      </c>
      <c r="AJ43" s="19"/>
      <c r="AK43" s="19" t="s">
        <v>192</v>
      </c>
      <c r="AL43" s="19"/>
      <c r="AM43" s="19"/>
      <c r="AN43" s="24"/>
      <c r="AO43" s="66"/>
      <c r="AP43" s="66"/>
      <c r="AQ43" s="66"/>
      <c r="AR43" s="66"/>
      <c r="AS43" s="66"/>
      <c r="AT43" s="66"/>
      <c r="AU43" s="66"/>
      <c r="AV43" s="66"/>
      <c r="AW43" s="66"/>
      <c r="AX43" s="66"/>
      <c r="AY43" s="66"/>
      <c r="AZ43" s="66"/>
      <c r="BA43" s="66"/>
      <c r="BB43" s="66"/>
      <c r="BC43" s="66"/>
    </row>
    <row r="44" spans="1:55" ht="26.25" customHeight="1">
      <c r="B44" s="387" t="s">
        <v>9</v>
      </c>
      <c r="C44" s="387"/>
      <c r="D44" s="387"/>
      <c r="E44" s="387"/>
      <c r="F44" s="387"/>
      <c r="G44" s="387"/>
      <c r="H44" s="387"/>
      <c r="I44" s="387"/>
      <c r="J44" s="387"/>
      <c r="K44" s="387"/>
      <c r="L44" s="387"/>
      <c r="M44" s="387"/>
      <c r="N44" s="387"/>
      <c r="AD44" s="19" t="s">
        <v>455</v>
      </c>
      <c r="AE44" s="19"/>
      <c r="AF44" s="19" t="s">
        <v>455</v>
      </c>
      <c r="AG44" s="19"/>
      <c r="AH44" s="19">
        <f>IF(ISNUMBER(SEARCH($H$25,AI44)), MAX($AH$2:AH43)+1,0)</f>
        <v>42</v>
      </c>
      <c r="AI44" s="19" t="s">
        <v>455</v>
      </c>
      <c r="AJ44" s="19"/>
      <c r="AK44" s="19" t="s">
        <v>455</v>
      </c>
      <c r="AL44" s="19"/>
      <c r="AM44" s="19"/>
      <c r="AN44" s="24"/>
      <c r="AO44" s="66"/>
      <c r="AP44" s="66"/>
      <c r="AQ44" s="66"/>
      <c r="AR44" s="66"/>
      <c r="AS44" s="66"/>
      <c r="AT44" s="66"/>
      <c r="AU44" s="66"/>
      <c r="AV44" s="66"/>
      <c r="AW44" s="66"/>
      <c r="AX44" s="66"/>
      <c r="AY44" s="66"/>
      <c r="AZ44" s="66"/>
      <c r="BA44" s="66"/>
      <c r="BB44" s="66"/>
      <c r="BC44" s="66"/>
    </row>
    <row r="45" spans="1:55" ht="65.25" customHeight="1">
      <c r="B45" s="382" t="s">
        <v>641</v>
      </c>
      <c r="C45" s="383"/>
      <c r="D45" s="383"/>
      <c r="E45" s="383"/>
      <c r="F45" s="383"/>
      <c r="G45" s="383"/>
      <c r="H45" s="383"/>
      <c r="I45" s="383"/>
      <c r="J45" s="383"/>
      <c r="K45" s="383"/>
      <c r="L45" s="383"/>
      <c r="M45" s="383"/>
      <c r="N45" s="383"/>
      <c r="AD45" s="19" t="s">
        <v>193</v>
      </c>
      <c r="AE45" s="19"/>
      <c r="AF45" s="19" t="s">
        <v>193</v>
      </c>
      <c r="AG45" s="19"/>
      <c r="AH45" s="19">
        <f>IF(ISNUMBER(SEARCH($H$25,AI45)), MAX($AH$2:AH44)+1,0)</f>
        <v>43</v>
      </c>
      <c r="AI45" s="19" t="s">
        <v>193</v>
      </c>
      <c r="AJ45" s="19"/>
      <c r="AK45" s="19" t="s">
        <v>193</v>
      </c>
      <c r="AL45" s="19"/>
      <c r="AM45" s="19"/>
      <c r="AN45" s="24"/>
      <c r="AO45" s="66"/>
      <c r="AP45" s="66"/>
      <c r="AQ45" s="66"/>
      <c r="AR45" s="66"/>
      <c r="AS45" s="66"/>
      <c r="AT45" s="66"/>
      <c r="AU45" s="66"/>
      <c r="AV45" s="66"/>
      <c r="AW45" s="66"/>
      <c r="AX45" s="66"/>
      <c r="AY45" s="66"/>
      <c r="AZ45" s="66"/>
      <c r="BA45" s="66"/>
      <c r="BB45" s="66"/>
      <c r="BC45" s="66"/>
    </row>
    <row r="46" spans="1:55">
      <c r="B46" s="381"/>
      <c r="C46" s="381"/>
      <c r="D46" s="381"/>
      <c r="AD46" s="19" t="s">
        <v>391</v>
      </c>
      <c r="AE46" s="19"/>
      <c r="AF46" s="19" t="s">
        <v>391</v>
      </c>
      <c r="AG46" s="19"/>
      <c r="AH46" s="19">
        <f>IF(ISNUMBER(SEARCH($H$25,AI46)), MAX($AH$2:AH45)+1,0)</f>
        <v>44</v>
      </c>
      <c r="AI46" s="19" t="s">
        <v>391</v>
      </c>
      <c r="AJ46" s="19"/>
      <c r="AK46" s="19" t="s">
        <v>391</v>
      </c>
      <c r="AL46" s="19"/>
      <c r="AM46" s="19"/>
      <c r="AN46" s="24"/>
      <c r="AO46" s="66"/>
      <c r="AP46" s="66"/>
      <c r="AQ46" s="66"/>
      <c r="AR46" s="66"/>
      <c r="AS46" s="66"/>
      <c r="AT46" s="66"/>
      <c r="AU46" s="66"/>
      <c r="AV46" s="66"/>
      <c r="AW46" s="66"/>
      <c r="AX46" s="66"/>
      <c r="AY46" s="66"/>
      <c r="AZ46" s="66"/>
      <c r="BA46" s="66"/>
      <c r="BB46" s="66"/>
      <c r="BC46" s="66"/>
    </row>
    <row r="47" spans="1:55">
      <c r="AD47" s="19" t="s">
        <v>349</v>
      </c>
      <c r="AE47" s="19"/>
      <c r="AF47" s="19" t="s">
        <v>349</v>
      </c>
      <c r="AG47" s="19"/>
      <c r="AH47" s="19">
        <f>IF(ISNUMBER(SEARCH($H$25,AI47)), MAX($AH$2:AH46)+1,0)</f>
        <v>45</v>
      </c>
      <c r="AI47" s="19" t="s">
        <v>349</v>
      </c>
      <c r="AJ47" s="19"/>
      <c r="AK47" s="19" t="s">
        <v>349</v>
      </c>
      <c r="AL47" s="19"/>
      <c r="AM47" s="19"/>
      <c r="AN47" s="24"/>
      <c r="AO47" s="66"/>
      <c r="AP47" s="66"/>
      <c r="AQ47" s="66"/>
      <c r="AR47" s="66"/>
      <c r="AS47" s="66"/>
      <c r="AT47" s="66"/>
      <c r="AU47" s="66"/>
      <c r="AV47" s="66"/>
      <c r="AW47" s="66"/>
      <c r="AX47" s="66"/>
      <c r="AY47" s="66"/>
      <c r="AZ47" s="66"/>
      <c r="BA47" s="66"/>
      <c r="BB47" s="66"/>
      <c r="BC47" s="66"/>
    </row>
    <row r="48" spans="1:55">
      <c r="AD48" s="19" t="s">
        <v>194</v>
      </c>
      <c r="AE48" s="19"/>
      <c r="AF48" s="19" t="s">
        <v>194</v>
      </c>
      <c r="AG48" s="19"/>
      <c r="AH48" s="19">
        <f>IF(ISNUMBER(SEARCH($H$25,AI48)), MAX($AH$2:AH47)+1,0)</f>
        <v>46</v>
      </c>
      <c r="AI48" s="19" t="s">
        <v>194</v>
      </c>
      <c r="AJ48" s="19"/>
      <c r="AK48" s="19" t="s">
        <v>194</v>
      </c>
      <c r="AL48" s="19"/>
      <c r="AM48" s="19"/>
      <c r="AN48" s="24"/>
      <c r="AO48" s="66"/>
      <c r="AP48" s="66"/>
      <c r="AQ48" s="66"/>
      <c r="AR48" s="66"/>
      <c r="AS48" s="66"/>
      <c r="AT48" s="66"/>
      <c r="AU48" s="66"/>
      <c r="AV48" s="66"/>
      <c r="AW48" s="66"/>
      <c r="AX48" s="66"/>
      <c r="AY48" s="66"/>
      <c r="AZ48" s="66"/>
      <c r="BA48" s="66"/>
      <c r="BB48" s="66"/>
      <c r="BC48" s="66"/>
    </row>
    <row r="49" spans="30:55">
      <c r="AD49" s="19" t="s">
        <v>195</v>
      </c>
      <c r="AE49" s="19"/>
      <c r="AF49" s="19" t="s">
        <v>195</v>
      </c>
      <c r="AG49" s="19"/>
      <c r="AH49" s="19">
        <f>IF(ISNUMBER(SEARCH($H$25,AI49)), MAX($AH$2:AH48)+1,0)</f>
        <v>47</v>
      </c>
      <c r="AI49" s="19" t="s">
        <v>195</v>
      </c>
      <c r="AJ49" s="19"/>
      <c r="AK49" s="19" t="s">
        <v>195</v>
      </c>
      <c r="AL49" s="19"/>
      <c r="AM49" s="19"/>
      <c r="AN49" s="24"/>
      <c r="AO49" s="66"/>
      <c r="AP49" s="66"/>
      <c r="AQ49" s="66"/>
      <c r="AR49" s="66"/>
      <c r="AS49" s="66"/>
      <c r="AT49" s="66"/>
      <c r="AU49" s="66"/>
      <c r="AV49" s="66"/>
      <c r="AW49" s="66"/>
      <c r="AX49" s="66"/>
      <c r="AY49" s="66"/>
      <c r="AZ49" s="66"/>
      <c r="BA49" s="66"/>
      <c r="BB49" s="66"/>
      <c r="BC49" s="66"/>
    </row>
    <row r="50" spans="30:55">
      <c r="AD50" s="19" t="s">
        <v>35</v>
      </c>
      <c r="AE50" s="19"/>
      <c r="AF50" s="19" t="s">
        <v>35</v>
      </c>
      <c r="AG50" s="19"/>
      <c r="AH50" s="19">
        <f>IF(ISNUMBER(SEARCH($H$25,AI50)), MAX($AH$2:AH49)+1,0)</f>
        <v>48</v>
      </c>
      <c r="AI50" s="19" t="s">
        <v>35</v>
      </c>
      <c r="AJ50" s="19"/>
      <c r="AK50" s="19" t="s">
        <v>35</v>
      </c>
      <c r="AL50" s="19"/>
      <c r="AM50" s="19"/>
      <c r="AN50" s="24"/>
      <c r="AO50" s="66"/>
      <c r="AP50" s="66"/>
      <c r="AQ50" s="66"/>
      <c r="AR50" s="66"/>
      <c r="AS50" s="66"/>
      <c r="AT50" s="66"/>
      <c r="AU50" s="66"/>
      <c r="AV50" s="66"/>
      <c r="AW50" s="66"/>
      <c r="AX50" s="66"/>
      <c r="AY50" s="66"/>
      <c r="AZ50" s="66"/>
      <c r="BA50" s="66"/>
      <c r="BB50" s="66"/>
      <c r="BC50" s="66"/>
    </row>
    <row r="51" spans="30:55">
      <c r="AD51" s="19" t="s">
        <v>36</v>
      </c>
      <c r="AE51" s="19"/>
      <c r="AF51" s="19" t="s">
        <v>36</v>
      </c>
      <c r="AG51" s="19"/>
      <c r="AH51" s="19">
        <f>IF(ISNUMBER(SEARCH($H$25,AI51)), MAX($AH$2:AH50)+1,0)</f>
        <v>49</v>
      </c>
      <c r="AI51" s="19" t="s">
        <v>36</v>
      </c>
      <c r="AJ51" s="19"/>
      <c r="AK51" s="19" t="s">
        <v>36</v>
      </c>
      <c r="AL51" s="19"/>
      <c r="AM51" s="19"/>
      <c r="AN51" s="24"/>
      <c r="AO51" s="41"/>
    </row>
    <row r="52" spans="30:55">
      <c r="AD52" s="19" t="s">
        <v>196</v>
      </c>
      <c r="AE52" s="19"/>
      <c r="AF52" s="19" t="s">
        <v>196</v>
      </c>
      <c r="AG52" s="19"/>
      <c r="AH52" s="19">
        <f>IF(ISNUMBER(SEARCH($H$25,AI52)), MAX($AH$2:AH51)+1,0)</f>
        <v>50</v>
      </c>
      <c r="AI52" s="19" t="s">
        <v>196</v>
      </c>
      <c r="AJ52" s="19"/>
      <c r="AK52" s="19" t="s">
        <v>196</v>
      </c>
      <c r="AL52" s="19"/>
      <c r="AM52" s="19"/>
      <c r="AN52" s="24"/>
      <c r="AO52" s="41"/>
    </row>
    <row r="53" spans="30:55">
      <c r="AD53" s="19" t="s">
        <v>456</v>
      </c>
      <c r="AE53" s="19"/>
      <c r="AF53" s="19" t="s">
        <v>456</v>
      </c>
      <c r="AG53" s="19"/>
      <c r="AH53" s="19">
        <f>IF(ISNUMBER(SEARCH($H$25,AI53)), MAX($AH$2:AH52)+1,0)</f>
        <v>51</v>
      </c>
      <c r="AI53" s="19" t="s">
        <v>456</v>
      </c>
      <c r="AJ53" s="19"/>
      <c r="AK53" s="19" t="s">
        <v>456</v>
      </c>
      <c r="AL53" s="19"/>
      <c r="AM53" s="19"/>
      <c r="AN53" s="24"/>
      <c r="AO53" s="41"/>
    </row>
    <row r="54" spans="30:55">
      <c r="AD54" s="19" t="s">
        <v>37</v>
      </c>
      <c r="AE54" s="19"/>
      <c r="AF54" s="19" t="s">
        <v>37</v>
      </c>
      <c r="AG54" s="19"/>
      <c r="AH54" s="19">
        <f>IF(ISNUMBER(SEARCH($H$25,AI54)), MAX($AH$2:AH53)+1,0)</f>
        <v>52</v>
      </c>
      <c r="AI54" s="19" t="s">
        <v>37</v>
      </c>
      <c r="AJ54" s="19"/>
      <c r="AK54" s="19" t="s">
        <v>37</v>
      </c>
      <c r="AL54" s="19"/>
      <c r="AM54" s="19"/>
      <c r="AN54" s="24"/>
      <c r="AO54" s="41"/>
    </row>
    <row r="55" spans="30:55">
      <c r="AD55" s="19" t="s">
        <v>38</v>
      </c>
      <c r="AE55" s="19"/>
      <c r="AF55" s="19" t="s">
        <v>38</v>
      </c>
      <c r="AG55" s="19"/>
      <c r="AH55" s="19">
        <f>IF(ISNUMBER(SEARCH($H$25,AI55)), MAX($AH$2:AH54)+1,0)</f>
        <v>53</v>
      </c>
      <c r="AI55" s="19" t="s">
        <v>38</v>
      </c>
      <c r="AJ55" s="19"/>
      <c r="AK55" s="19" t="s">
        <v>38</v>
      </c>
      <c r="AL55" s="19"/>
      <c r="AM55" s="19"/>
      <c r="AN55" s="24"/>
      <c r="AO55" s="41"/>
    </row>
    <row r="56" spans="30:55">
      <c r="AD56" s="19" t="s">
        <v>357</v>
      </c>
      <c r="AE56" s="19"/>
      <c r="AF56" s="19" t="s">
        <v>357</v>
      </c>
      <c r="AG56" s="19"/>
      <c r="AH56" s="19">
        <f>IF(ISNUMBER(SEARCH($H$25,AI56)), MAX($AH$2:AH55)+1,0)</f>
        <v>54</v>
      </c>
      <c r="AI56" s="19" t="s">
        <v>357</v>
      </c>
      <c r="AJ56" s="19"/>
      <c r="AK56" s="19" t="s">
        <v>357</v>
      </c>
      <c r="AL56" s="19"/>
      <c r="AM56" s="19"/>
      <c r="AN56" s="24"/>
      <c r="AO56" s="41"/>
    </row>
    <row r="57" spans="30:55">
      <c r="AD57" s="19" t="s">
        <v>197</v>
      </c>
      <c r="AE57" s="19"/>
      <c r="AF57" s="19" t="s">
        <v>197</v>
      </c>
      <c r="AG57" s="19"/>
      <c r="AH57" s="19">
        <f>IF(ISNUMBER(SEARCH($H$25,AI57)), MAX($AH$2:AH56)+1,0)</f>
        <v>55</v>
      </c>
      <c r="AI57" s="19" t="s">
        <v>197</v>
      </c>
      <c r="AJ57" s="19"/>
      <c r="AK57" s="19" t="s">
        <v>197</v>
      </c>
      <c r="AL57" s="19"/>
      <c r="AM57" s="19"/>
      <c r="AN57" s="24"/>
      <c r="AO57" s="41"/>
    </row>
    <row r="58" spans="30:55">
      <c r="AD58" s="19" t="s">
        <v>457</v>
      </c>
      <c r="AE58" s="19"/>
      <c r="AF58" s="19" t="s">
        <v>457</v>
      </c>
      <c r="AG58" s="19"/>
      <c r="AH58" s="19">
        <f>IF(ISNUMBER(SEARCH($H$25,AI58)), MAX($AH$2:AH57)+1,0)</f>
        <v>56</v>
      </c>
      <c r="AI58" s="19" t="s">
        <v>457</v>
      </c>
      <c r="AJ58" s="19"/>
      <c r="AK58" s="19" t="s">
        <v>457</v>
      </c>
      <c r="AL58" s="19"/>
      <c r="AM58" s="19"/>
      <c r="AN58" s="24"/>
      <c r="AO58" s="41"/>
    </row>
    <row r="59" spans="30:55">
      <c r="AD59" s="19" t="s">
        <v>198</v>
      </c>
      <c r="AE59" s="19"/>
      <c r="AF59" s="19" t="s">
        <v>198</v>
      </c>
      <c r="AG59" s="19"/>
      <c r="AH59" s="19">
        <f>IF(ISNUMBER(SEARCH($H$25,AI59)), MAX($AH$2:AH58)+1,0)</f>
        <v>57</v>
      </c>
      <c r="AI59" s="19" t="s">
        <v>198</v>
      </c>
      <c r="AJ59" s="19"/>
      <c r="AK59" s="19" t="s">
        <v>198</v>
      </c>
      <c r="AL59" s="19"/>
      <c r="AM59" s="19"/>
      <c r="AN59" s="24"/>
      <c r="AO59" s="41"/>
    </row>
    <row r="60" spans="30:55">
      <c r="AD60" s="19" t="s">
        <v>358</v>
      </c>
      <c r="AE60" s="19"/>
      <c r="AF60" s="19" t="s">
        <v>358</v>
      </c>
      <c r="AG60" s="19"/>
      <c r="AH60" s="19">
        <f>IF(ISNUMBER(SEARCH($H$25,AI60)), MAX($AH$2:AH59)+1,0)</f>
        <v>58</v>
      </c>
      <c r="AI60" s="19" t="s">
        <v>358</v>
      </c>
      <c r="AJ60" s="19"/>
      <c r="AK60" s="19" t="s">
        <v>358</v>
      </c>
      <c r="AL60" s="19"/>
      <c r="AM60" s="19"/>
      <c r="AN60" s="24"/>
      <c r="AO60" s="41"/>
    </row>
    <row r="61" spans="30:55">
      <c r="AD61" s="19" t="s">
        <v>39</v>
      </c>
      <c r="AE61" s="19"/>
      <c r="AF61" s="19" t="s">
        <v>39</v>
      </c>
      <c r="AG61" s="19"/>
      <c r="AH61" s="19">
        <f>IF(ISNUMBER(SEARCH($H$25,AI61)), MAX($AH$2:AH60)+1,0)</f>
        <v>59</v>
      </c>
      <c r="AI61" s="19" t="s">
        <v>39</v>
      </c>
      <c r="AJ61" s="19"/>
      <c r="AK61" s="19" t="s">
        <v>39</v>
      </c>
      <c r="AL61" s="19"/>
      <c r="AM61" s="19"/>
      <c r="AN61" s="24"/>
      <c r="AO61" s="41"/>
    </row>
    <row r="62" spans="30:55">
      <c r="AD62" s="19" t="s">
        <v>40</v>
      </c>
      <c r="AE62" s="19"/>
      <c r="AF62" s="19" t="s">
        <v>40</v>
      </c>
      <c r="AG62" s="19"/>
      <c r="AH62" s="19">
        <f>IF(ISNUMBER(SEARCH($H$25,AI62)), MAX($AH$2:AH61)+1,0)</f>
        <v>60</v>
      </c>
      <c r="AI62" s="19" t="s">
        <v>40</v>
      </c>
      <c r="AJ62" s="19"/>
      <c r="AK62" s="19" t="s">
        <v>40</v>
      </c>
      <c r="AL62" s="19"/>
      <c r="AM62" s="19"/>
      <c r="AN62" s="24"/>
      <c r="AO62" s="41"/>
    </row>
    <row r="63" spans="30:55">
      <c r="AD63" s="19" t="s">
        <v>458</v>
      </c>
      <c r="AE63" s="19"/>
      <c r="AF63" s="19" t="s">
        <v>458</v>
      </c>
      <c r="AG63" s="19"/>
      <c r="AH63" s="19">
        <f>IF(ISNUMBER(SEARCH($H$25,AI63)), MAX($AH$2:AH62)+1,0)</f>
        <v>61</v>
      </c>
      <c r="AI63" s="19" t="s">
        <v>458</v>
      </c>
      <c r="AJ63" s="19"/>
      <c r="AK63" s="19" t="s">
        <v>458</v>
      </c>
      <c r="AL63" s="19"/>
      <c r="AM63" s="19"/>
      <c r="AN63" s="24"/>
      <c r="AO63" s="41"/>
    </row>
    <row r="64" spans="30:55">
      <c r="AD64" s="19" t="s">
        <v>595</v>
      </c>
      <c r="AE64" s="19"/>
      <c r="AF64" s="19" t="s">
        <v>595</v>
      </c>
      <c r="AG64" s="19"/>
      <c r="AH64" s="19">
        <f>IF(ISNUMBER(SEARCH($H$25,AI64)), MAX($AH$2:AH63)+1,0)</f>
        <v>62</v>
      </c>
      <c r="AI64" s="19" t="s">
        <v>595</v>
      </c>
      <c r="AJ64" s="19"/>
      <c r="AK64" s="19" t="s">
        <v>595</v>
      </c>
      <c r="AL64" s="19"/>
      <c r="AM64" s="19"/>
      <c r="AN64" s="24"/>
      <c r="AO64" s="41"/>
    </row>
    <row r="65" spans="30:41">
      <c r="AD65" s="19" t="s">
        <v>392</v>
      </c>
      <c r="AE65" s="19"/>
      <c r="AF65" s="19" t="s">
        <v>392</v>
      </c>
      <c r="AG65" s="19"/>
      <c r="AH65" s="19">
        <f>IF(ISNUMBER(SEARCH($H$25,AI65)), MAX($AH$2:AH64)+1,0)</f>
        <v>63</v>
      </c>
      <c r="AI65" s="19" t="s">
        <v>392</v>
      </c>
      <c r="AJ65" s="19"/>
      <c r="AK65" s="19" t="s">
        <v>392</v>
      </c>
      <c r="AL65" s="19"/>
      <c r="AM65" s="19"/>
      <c r="AN65" s="24"/>
      <c r="AO65" s="41"/>
    </row>
    <row r="66" spans="30:41">
      <c r="AD66" s="19" t="s">
        <v>459</v>
      </c>
      <c r="AE66" s="19"/>
      <c r="AF66" s="19" t="s">
        <v>459</v>
      </c>
      <c r="AG66" s="19"/>
      <c r="AH66" s="19">
        <f>IF(ISNUMBER(SEARCH($H$25,AI66)), MAX($AH$2:AH65)+1,0)</f>
        <v>64</v>
      </c>
      <c r="AI66" s="19" t="s">
        <v>459</v>
      </c>
      <c r="AJ66" s="19"/>
      <c r="AK66" s="19" t="s">
        <v>459</v>
      </c>
      <c r="AL66" s="19"/>
      <c r="AM66" s="19"/>
      <c r="AN66" s="24"/>
      <c r="AO66" s="41"/>
    </row>
    <row r="67" spans="30:41">
      <c r="AD67" s="19" t="s">
        <v>460</v>
      </c>
      <c r="AE67" s="19"/>
      <c r="AF67" s="19" t="s">
        <v>460</v>
      </c>
      <c r="AG67" s="19"/>
      <c r="AH67" s="19">
        <f>IF(ISNUMBER(SEARCH($H$25,AI67)), MAX($AH$2:AH66)+1,0)</f>
        <v>65</v>
      </c>
      <c r="AI67" s="19" t="s">
        <v>460</v>
      </c>
      <c r="AJ67" s="19"/>
      <c r="AK67" s="19" t="s">
        <v>460</v>
      </c>
      <c r="AL67" s="19"/>
      <c r="AM67" s="19"/>
      <c r="AN67" s="24"/>
      <c r="AO67" s="41"/>
    </row>
    <row r="68" spans="30:41">
      <c r="AD68" s="19" t="s">
        <v>199</v>
      </c>
      <c r="AE68" s="19"/>
      <c r="AF68" s="19" t="s">
        <v>199</v>
      </c>
      <c r="AG68" s="19"/>
      <c r="AH68" s="19">
        <f>IF(ISNUMBER(SEARCH($H$25,AI68)), MAX($AH$2:AH67)+1,0)</f>
        <v>66</v>
      </c>
      <c r="AI68" s="19" t="s">
        <v>199</v>
      </c>
      <c r="AJ68" s="19"/>
      <c r="AK68" s="19" t="s">
        <v>199</v>
      </c>
      <c r="AL68" s="19"/>
      <c r="AM68" s="19"/>
      <c r="AN68" s="24"/>
      <c r="AO68" s="41"/>
    </row>
    <row r="69" spans="30:41">
      <c r="AD69" s="19" t="s">
        <v>393</v>
      </c>
      <c r="AE69" s="19"/>
      <c r="AF69" s="19" t="s">
        <v>393</v>
      </c>
      <c r="AG69" s="19"/>
      <c r="AH69" s="19">
        <f>IF(ISNUMBER(SEARCH($H$25,AI69)), MAX($AH$2:AH68)+1,0)</f>
        <v>67</v>
      </c>
      <c r="AI69" s="19" t="s">
        <v>393</v>
      </c>
      <c r="AJ69" s="19"/>
      <c r="AK69" s="19" t="s">
        <v>393</v>
      </c>
      <c r="AL69" s="19"/>
      <c r="AM69" s="19"/>
      <c r="AN69" s="24"/>
      <c r="AO69" s="41"/>
    </row>
    <row r="70" spans="30:41">
      <c r="AD70" s="19" t="s">
        <v>350</v>
      </c>
      <c r="AE70" s="19"/>
      <c r="AF70" s="19" t="s">
        <v>350</v>
      </c>
      <c r="AG70" s="19"/>
      <c r="AH70" s="19">
        <f>IF(ISNUMBER(SEARCH($H$25,AI70)), MAX($AH$2:AH69)+1,0)</f>
        <v>68</v>
      </c>
      <c r="AI70" s="19" t="s">
        <v>350</v>
      </c>
      <c r="AJ70" s="19"/>
      <c r="AK70" s="19" t="s">
        <v>350</v>
      </c>
      <c r="AL70" s="19"/>
      <c r="AM70" s="19"/>
      <c r="AN70" s="24"/>
      <c r="AO70" s="41"/>
    </row>
    <row r="71" spans="30:41">
      <c r="AD71" s="19" t="s">
        <v>200</v>
      </c>
      <c r="AE71" s="19"/>
      <c r="AF71" s="19" t="s">
        <v>200</v>
      </c>
      <c r="AG71" s="19"/>
      <c r="AH71" s="19">
        <f>IF(ISNUMBER(SEARCH($H$25,AI71)), MAX($AH$2:AH70)+1,0)</f>
        <v>69</v>
      </c>
      <c r="AI71" s="19" t="s">
        <v>200</v>
      </c>
      <c r="AJ71" s="19"/>
      <c r="AK71" s="19" t="s">
        <v>200</v>
      </c>
      <c r="AL71" s="19"/>
      <c r="AM71" s="19"/>
      <c r="AN71" s="24"/>
      <c r="AO71" s="41"/>
    </row>
    <row r="72" spans="30:41">
      <c r="AD72" s="19" t="s">
        <v>394</v>
      </c>
      <c r="AE72" s="19"/>
      <c r="AF72" s="19" t="s">
        <v>394</v>
      </c>
      <c r="AG72" s="19"/>
      <c r="AH72" s="19">
        <f>IF(ISNUMBER(SEARCH($H$25,AI72)), MAX($AH$2:AH71)+1,0)</f>
        <v>70</v>
      </c>
      <c r="AI72" s="19" t="s">
        <v>394</v>
      </c>
      <c r="AJ72" s="19"/>
      <c r="AK72" s="19" t="s">
        <v>394</v>
      </c>
      <c r="AL72" s="19"/>
      <c r="AM72" s="19"/>
      <c r="AN72" s="24"/>
      <c r="AO72" s="41"/>
    </row>
    <row r="73" spans="30:41">
      <c r="AD73" s="19" t="s">
        <v>596</v>
      </c>
      <c r="AE73" s="19"/>
      <c r="AF73" s="19" t="s">
        <v>596</v>
      </c>
      <c r="AG73" s="19"/>
      <c r="AH73" s="19">
        <f>IF(ISNUMBER(SEARCH($H$25,AI73)), MAX($AH$2:AH72)+1,0)</f>
        <v>71</v>
      </c>
      <c r="AI73" s="19" t="s">
        <v>596</v>
      </c>
      <c r="AJ73" s="19"/>
      <c r="AK73" s="19" t="s">
        <v>596</v>
      </c>
      <c r="AL73" s="19"/>
      <c r="AM73" s="19"/>
      <c r="AN73" s="24"/>
      <c r="AO73" s="41"/>
    </row>
    <row r="74" spans="30:41">
      <c r="AD74" s="19" t="s">
        <v>201</v>
      </c>
      <c r="AE74" s="19"/>
      <c r="AF74" s="19" t="s">
        <v>201</v>
      </c>
      <c r="AG74" s="19"/>
      <c r="AH74" s="19">
        <f>IF(ISNUMBER(SEARCH($H$25,AI74)), MAX($AH$2:AH73)+1,0)</f>
        <v>72</v>
      </c>
      <c r="AI74" s="19" t="s">
        <v>201</v>
      </c>
      <c r="AJ74" s="19"/>
      <c r="AK74" s="19" t="s">
        <v>201</v>
      </c>
      <c r="AL74" s="19"/>
      <c r="AM74" s="19"/>
      <c r="AN74" s="24"/>
      <c r="AO74" s="41"/>
    </row>
    <row r="75" spans="30:41">
      <c r="AD75" s="19" t="s">
        <v>600</v>
      </c>
      <c r="AE75" s="19"/>
      <c r="AF75" s="19" t="s">
        <v>600</v>
      </c>
      <c r="AG75" s="19"/>
      <c r="AH75" s="19">
        <f>IF(ISNUMBER(SEARCH($H$25,AI75)), MAX($AH$2:AH74)+1,0)</f>
        <v>73</v>
      </c>
      <c r="AI75" s="19" t="s">
        <v>600</v>
      </c>
      <c r="AJ75" s="19"/>
      <c r="AK75" s="19" t="s">
        <v>600</v>
      </c>
      <c r="AL75" s="19"/>
      <c r="AM75" s="19"/>
      <c r="AN75" s="24"/>
      <c r="AO75" s="41"/>
    </row>
    <row r="76" spans="30:41">
      <c r="AD76" s="19" t="s">
        <v>202</v>
      </c>
      <c r="AE76" s="19"/>
      <c r="AF76" s="19" t="s">
        <v>202</v>
      </c>
      <c r="AG76" s="19"/>
      <c r="AH76" s="19">
        <f>IF(ISNUMBER(SEARCH($H$25,AI76)), MAX($AH$2:AH75)+1,0)</f>
        <v>74</v>
      </c>
      <c r="AI76" s="19" t="s">
        <v>202</v>
      </c>
      <c r="AJ76" s="19"/>
      <c r="AK76" s="19" t="s">
        <v>202</v>
      </c>
      <c r="AL76" s="19"/>
      <c r="AM76" s="19"/>
      <c r="AN76" s="24"/>
      <c r="AO76" s="41"/>
    </row>
    <row r="77" spans="30:41">
      <c r="AD77" s="19" t="s">
        <v>461</v>
      </c>
      <c r="AE77" s="19"/>
      <c r="AF77" s="19" t="s">
        <v>461</v>
      </c>
      <c r="AG77" s="19"/>
      <c r="AH77" s="19">
        <f>IF(ISNUMBER(SEARCH($H$25,AI77)), MAX($AH$2:AH76)+1,0)</f>
        <v>75</v>
      </c>
      <c r="AI77" s="19" t="s">
        <v>461</v>
      </c>
      <c r="AJ77" s="19"/>
      <c r="AK77" s="19" t="s">
        <v>461</v>
      </c>
      <c r="AL77" s="19"/>
      <c r="AM77" s="19"/>
      <c r="AN77" s="24"/>
      <c r="AO77" s="41"/>
    </row>
    <row r="78" spans="30:41">
      <c r="AD78" s="19" t="s">
        <v>597</v>
      </c>
      <c r="AE78" s="19"/>
      <c r="AF78" s="19" t="s">
        <v>597</v>
      </c>
      <c r="AG78" s="19"/>
      <c r="AH78" s="19">
        <f>IF(ISNUMBER(SEARCH($H$25,AI78)), MAX($AH$2:AH77)+1,0)</f>
        <v>76</v>
      </c>
      <c r="AI78" s="19" t="s">
        <v>597</v>
      </c>
      <c r="AJ78" s="19"/>
      <c r="AK78" s="19" t="s">
        <v>597</v>
      </c>
      <c r="AL78" s="19"/>
      <c r="AM78" s="19"/>
      <c r="AN78" s="24"/>
      <c r="AO78" s="41"/>
    </row>
    <row r="79" spans="30:41">
      <c r="AD79" s="19" t="s">
        <v>462</v>
      </c>
      <c r="AE79" s="19"/>
      <c r="AF79" s="19" t="s">
        <v>462</v>
      </c>
      <c r="AG79" s="19"/>
      <c r="AH79" s="19">
        <f>IF(ISNUMBER(SEARCH($H$25,AI79)), MAX($AH$2:AH78)+1,0)</f>
        <v>77</v>
      </c>
      <c r="AI79" s="19" t="s">
        <v>462</v>
      </c>
      <c r="AJ79" s="19"/>
      <c r="AK79" s="19" t="s">
        <v>462</v>
      </c>
      <c r="AL79" s="19"/>
      <c r="AM79" s="19"/>
      <c r="AN79" s="24"/>
      <c r="AO79" s="41"/>
    </row>
    <row r="80" spans="30:41">
      <c r="AD80" s="19" t="s">
        <v>598</v>
      </c>
      <c r="AE80" s="19"/>
      <c r="AF80" s="19" t="s">
        <v>598</v>
      </c>
      <c r="AG80" s="19"/>
      <c r="AH80" s="19">
        <f>IF(ISNUMBER(SEARCH($H$25,AI80)), MAX($AH$2:AH79)+1,0)</f>
        <v>78</v>
      </c>
      <c r="AI80" s="19" t="s">
        <v>598</v>
      </c>
      <c r="AJ80" s="19"/>
      <c r="AK80" s="19" t="s">
        <v>598</v>
      </c>
      <c r="AL80" s="19"/>
      <c r="AM80" s="19"/>
      <c r="AN80" s="24"/>
      <c r="AO80" s="41"/>
    </row>
    <row r="81" spans="30:41">
      <c r="AD81" s="19" t="s">
        <v>203</v>
      </c>
      <c r="AE81" s="19"/>
      <c r="AF81" s="19" t="s">
        <v>203</v>
      </c>
      <c r="AG81" s="19"/>
      <c r="AH81" s="19">
        <f>IF(ISNUMBER(SEARCH($H$25,AI81)), MAX($AH$2:AH80)+1,0)</f>
        <v>79</v>
      </c>
      <c r="AI81" s="19" t="s">
        <v>203</v>
      </c>
      <c r="AJ81" s="19"/>
      <c r="AK81" s="19" t="s">
        <v>203</v>
      </c>
      <c r="AL81" s="19"/>
      <c r="AM81" s="19"/>
      <c r="AN81" s="24"/>
      <c r="AO81" s="41"/>
    </row>
    <row r="82" spans="30:41">
      <c r="AD82" s="19" t="s">
        <v>351</v>
      </c>
      <c r="AE82" s="19"/>
      <c r="AF82" s="19" t="s">
        <v>351</v>
      </c>
      <c r="AG82" s="19"/>
      <c r="AH82" s="19">
        <f>IF(ISNUMBER(SEARCH($H$25,AI82)), MAX($AH$2:AH81)+1,0)</f>
        <v>80</v>
      </c>
      <c r="AI82" s="19" t="s">
        <v>351</v>
      </c>
      <c r="AJ82" s="19"/>
      <c r="AK82" s="19" t="s">
        <v>351</v>
      </c>
      <c r="AL82" s="19"/>
      <c r="AM82" s="19"/>
      <c r="AN82" s="24"/>
      <c r="AO82" s="41"/>
    </row>
    <row r="83" spans="30:41">
      <c r="AD83" s="19" t="s">
        <v>204</v>
      </c>
      <c r="AE83" s="19"/>
      <c r="AF83" s="19" t="s">
        <v>204</v>
      </c>
      <c r="AG83" s="19"/>
      <c r="AH83" s="19">
        <f>IF(ISNUMBER(SEARCH($H$25,AI83)), MAX($AH$2:AH82)+1,0)</f>
        <v>81</v>
      </c>
      <c r="AI83" s="19" t="s">
        <v>204</v>
      </c>
      <c r="AJ83" s="19"/>
      <c r="AK83" s="19" t="s">
        <v>204</v>
      </c>
      <c r="AL83" s="19"/>
      <c r="AM83" s="19"/>
      <c r="AN83" s="24"/>
      <c r="AO83" s="41"/>
    </row>
    <row r="84" spans="30:41">
      <c r="AD84" s="19" t="s">
        <v>205</v>
      </c>
      <c r="AE84" s="19"/>
      <c r="AF84" s="19" t="s">
        <v>205</v>
      </c>
      <c r="AG84" s="19"/>
      <c r="AH84" s="19">
        <f>IF(ISNUMBER(SEARCH($H$25,AI84)), MAX($AH$2:AH83)+1,0)</f>
        <v>82</v>
      </c>
      <c r="AI84" s="19" t="s">
        <v>205</v>
      </c>
      <c r="AJ84" s="19"/>
      <c r="AK84" s="19" t="s">
        <v>205</v>
      </c>
      <c r="AL84" s="19"/>
      <c r="AM84" s="19"/>
      <c r="AN84" s="24"/>
      <c r="AO84" s="41"/>
    </row>
    <row r="85" spans="30:41">
      <c r="AD85" s="19" t="s">
        <v>599</v>
      </c>
      <c r="AE85" s="19"/>
      <c r="AF85" s="19" t="s">
        <v>599</v>
      </c>
      <c r="AG85" s="19"/>
      <c r="AH85" s="19">
        <f>IF(ISNUMBER(SEARCH($H$25,AI85)), MAX($AH$2:AH84)+1,0)</f>
        <v>83</v>
      </c>
      <c r="AI85" s="19" t="s">
        <v>599</v>
      </c>
      <c r="AJ85" s="19"/>
      <c r="AK85" s="19" t="s">
        <v>599</v>
      </c>
      <c r="AL85" s="19"/>
      <c r="AM85" s="19"/>
      <c r="AN85" s="24"/>
      <c r="AO85" s="41"/>
    </row>
    <row r="86" spans="30:41">
      <c r="AD86" s="19" t="s">
        <v>395</v>
      </c>
      <c r="AE86" s="19"/>
      <c r="AF86" s="19" t="s">
        <v>395</v>
      </c>
      <c r="AG86" s="19"/>
      <c r="AH86" s="19">
        <f>IF(ISNUMBER(SEARCH($H$25,AI86)), MAX($AH$2:AH85)+1,0)</f>
        <v>84</v>
      </c>
      <c r="AI86" s="19" t="s">
        <v>395</v>
      </c>
      <c r="AJ86" s="19"/>
      <c r="AK86" s="19" t="s">
        <v>395</v>
      </c>
      <c r="AL86" s="19"/>
      <c r="AM86" s="19"/>
      <c r="AN86" s="24"/>
      <c r="AO86" s="41"/>
    </row>
    <row r="87" spans="30:41">
      <c r="AD87" s="19" t="s">
        <v>601</v>
      </c>
      <c r="AE87" s="19"/>
      <c r="AF87" s="19" t="s">
        <v>601</v>
      </c>
      <c r="AG87" s="19"/>
      <c r="AH87" s="19">
        <f>IF(ISNUMBER(SEARCH($H$25,AI87)), MAX($AH$2:AH86)+1,0)</f>
        <v>85</v>
      </c>
      <c r="AI87" s="19" t="s">
        <v>601</v>
      </c>
      <c r="AJ87" s="19"/>
      <c r="AK87" s="19" t="s">
        <v>601</v>
      </c>
      <c r="AL87" s="19"/>
      <c r="AM87" s="19"/>
      <c r="AN87" s="24"/>
      <c r="AO87" s="41"/>
    </row>
    <row r="88" spans="30:41">
      <c r="AD88" s="19" t="s">
        <v>463</v>
      </c>
      <c r="AE88" s="19"/>
      <c r="AF88" s="19" t="s">
        <v>463</v>
      </c>
      <c r="AG88" s="19"/>
      <c r="AH88" s="19">
        <f>IF(ISNUMBER(SEARCH($H$25,AI88)), MAX($AH$2:AH87)+1,0)</f>
        <v>86</v>
      </c>
      <c r="AI88" s="19" t="s">
        <v>463</v>
      </c>
      <c r="AJ88" s="19"/>
      <c r="AK88" s="19" t="s">
        <v>463</v>
      </c>
      <c r="AL88" s="19"/>
      <c r="AM88" s="19"/>
      <c r="AN88" s="24"/>
      <c r="AO88" s="41"/>
    </row>
    <row r="89" spans="30:41">
      <c r="AD89" s="19" t="s">
        <v>464</v>
      </c>
      <c r="AE89" s="19"/>
      <c r="AF89" s="19" t="s">
        <v>464</v>
      </c>
      <c r="AG89" s="19"/>
      <c r="AH89" s="19">
        <f>IF(ISNUMBER(SEARCH($H$25,AI89)), MAX($AH$2:AH88)+1,0)</f>
        <v>87</v>
      </c>
      <c r="AI89" s="19" t="s">
        <v>464</v>
      </c>
      <c r="AJ89" s="19"/>
      <c r="AK89" s="19" t="s">
        <v>464</v>
      </c>
      <c r="AL89" s="19"/>
      <c r="AM89" s="19"/>
      <c r="AN89" s="24"/>
      <c r="AO89" s="41"/>
    </row>
    <row r="90" spans="30:41">
      <c r="AD90" s="19" t="s">
        <v>206</v>
      </c>
      <c r="AE90" s="19"/>
      <c r="AF90" s="19" t="s">
        <v>206</v>
      </c>
      <c r="AG90" s="19"/>
      <c r="AH90" s="19">
        <f>IF(ISNUMBER(SEARCH($H$25,AI90)), MAX($AH$2:AH89)+1,0)</f>
        <v>88</v>
      </c>
      <c r="AI90" s="19" t="s">
        <v>206</v>
      </c>
      <c r="AJ90" s="19"/>
      <c r="AK90" s="19" t="s">
        <v>206</v>
      </c>
      <c r="AL90" s="19"/>
      <c r="AM90" s="19"/>
      <c r="AN90" s="24"/>
      <c r="AO90" s="41"/>
    </row>
    <row r="91" spans="30:41">
      <c r="AD91" s="19" t="s">
        <v>602</v>
      </c>
      <c r="AE91" s="19"/>
      <c r="AF91" s="19" t="s">
        <v>602</v>
      </c>
      <c r="AG91" s="19"/>
      <c r="AH91" s="19">
        <f>IF(ISNUMBER(SEARCH($H$25,AI91)), MAX($AH$2:AH90)+1,0)</f>
        <v>89</v>
      </c>
      <c r="AI91" s="19" t="s">
        <v>602</v>
      </c>
      <c r="AJ91" s="19"/>
      <c r="AK91" s="19" t="s">
        <v>602</v>
      </c>
      <c r="AL91" s="19"/>
      <c r="AM91" s="19"/>
      <c r="AN91" s="24"/>
      <c r="AO91" s="41"/>
    </row>
    <row r="92" spans="30:41">
      <c r="AD92" s="19" t="s">
        <v>465</v>
      </c>
      <c r="AE92" s="19"/>
      <c r="AF92" s="19" t="s">
        <v>465</v>
      </c>
      <c r="AG92" s="19"/>
      <c r="AH92" s="19">
        <f>IF(ISNUMBER(SEARCH($H$25,AI92)), MAX($AH$2:AH91)+1,0)</f>
        <v>90</v>
      </c>
      <c r="AI92" s="19" t="s">
        <v>465</v>
      </c>
      <c r="AJ92" s="19"/>
      <c r="AK92" s="19" t="s">
        <v>465</v>
      </c>
      <c r="AL92" s="19"/>
      <c r="AM92" s="19"/>
      <c r="AN92" s="24"/>
      <c r="AO92" s="41"/>
    </row>
    <row r="93" spans="30:41">
      <c r="AD93" s="19" t="s">
        <v>359</v>
      </c>
      <c r="AE93" s="19"/>
      <c r="AF93" s="19" t="s">
        <v>359</v>
      </c>
      <c r="AG93" s="19"/>
      <c r="AH93" s="19">
        <f>IF(ISNUMBER(SEARCH($H$25,AI93)), MAX($AH$2:AH92)+1,0)</f>
        <v>91</v>
      </c>
      <c r="AI93" s="19" t="s">
        <v>359</v>
      </c>
      <c r="AJ93" s="19"/>
      <c r="AK93" s="19" t="s">
        <v>359</v>
      </c>
      <c r="AL93" s="19"/>
      <c r="AM93" s="19"/>
      <c r="AN93" s="24"/>
      <c r="AO93" s="41"/>
    </row>
    <row r="94" spans="30:41">
      <c r="AD94" s="19" t="s">
        <v>603</v>
      </c>
      <c r="AE94" s="19"/>
      <c r="AF94" s="19" t="s">
        <v>603</v>
      </c>
      <c r="AG94" s="19"/>
      <c r="AH94" s="19">
        <f>IF(ISNUMBER(SEARCH($H$25,AI94)), MAX($AH$2:AH93)+1,0)</f>
        <v>92</v>
      </c>
      <c r="AI94" s="19" t="s">
        <v>603</v>
      </c>
      <c r="AJ94" s="19"/>
      <c r="AK94" s="19" t="s">
        <v>603</v>
      </c>
      <c r="AL94" s="19"/>
      <c r="AM94" s="19"/>
      <c r="AN94" s="24"/>
      <c r="AO94" s="41"/>
    </row>
    <row r="95" spans="30:41">
      <c r="AD95" s="19" t="s">
        <v>41</v>
      </c>
      <c r="AE95" s="19"/>
      <c r="AF95" s="19" t="s">
        <v>41</v>
      </c>
      <c r="AG95" s="19"/>
      <c r="AH95" s="19">
        <f>IF(ISNUMBER(SEARCH($H$25,AI95)), MAX($AH$2:AH94)+1,0)</f>
        <v>93</v>
      </c>
      <c r="AI95" s="19" t="s">
        <v>41</v>
      </c>
      <c r="AJ95" s="19"/>
      <c r="AK95" s="19" t="s">
        <v>41</v>
      </c>
      <c r="AL95" s="19"/>
      <c r="AM95" s="19"/>
      <c r="AN95" s="24"/>
      <c r="AO95" s="41"/>
    </row>
    <row r="96" spans="30:41">
      <c r="AD96" s="19" t="s">
        <v>352</v>
      </c>
      <c r="AE96" s="19"/>
      <c r="AF96" s="19" t="s">
        <v>352</v>
      </c>
      <c r="AG96" s="19"/>
      <c r="AH96" s="19">
        <f>IF(ISNUMBER(SEARCH($H$25,AI96)), MAX($AH$2:AH95)+1,0)</f>
        <v>94</v>
      </c>
      <c r="AI96" s="19" t="s">
        <v>352</v>
      </c>
      <c r="AJ96" s="19"/>
      <c r="AK96" s="19" t="s">
        <v>352</v>
      </c>
      <c r="AL96" s="19"/>
      <c r="AM96" s="19"/>
      <c r="AN96" s="24"/>
      <c r="AO96" s="41"/>
    </row>
    <row r="97" spans="30:41">
      <c r="AD97" s="19" t="s">
        <v>207</v>
      </c>
      <c r="AE97" s="19"/>
      <c r="AF97" s="19" t="s">
        <v>207</v>
      </c>
      <c r="AG97" s="19"/>
      <c r="AH97" s="19">
        <f>IF(ISNUMBER(SEARCH($H$25,AI97)), MAX($AH$2:AH96)+1,0)</f>
        <v>95</v>
      </c>
      <c r="AI97" s="19" t="s">
        <v>207</v>
      </c>
      <c r="AJ97" s="19"/>
      <c r="AK97" s="19" t="s">
        <v>207</v>
      </c>
      <c r="AL97" s="19"/>
      <c r="AM97" s="19"/>
      <c r="AN97" s="24"/>
      <c r="AO97" s="41"/>
    </row>
    <row r="98" spans="30:41">
      <c r="AD98" s="19" t="s">
        <v>42</v>
      </c>
      <c r="AE98" s="19"/>
      <c r="AF98" s="19" t="s">
        <v>42</v>
      </c>
      <c r="AG98" s="19"/>
      <c r="AH98" s="19">
        <f>IF(ISNUMBER(SEARCH($H$25,AI98)), MAX($AH$2:AH97)+1,0)</f>
        <v>96</v>
      </c>
      <c r="AI98" s="19" t="s">
        <v>42</v>
      </c>
      <c r="AJ98" s="19"/>
      <c r="AK98" s="19" t="s">
        <v>42</v>
      </c>
      <c r="AL98" s="19"/>
      <c r="AM98" s="19"/>
      <c r="AN98" s="24"/>
      <c r="AO98" s="41"/>
    </row>
    <row r="99" spans="30:41">
      <c r="AD99" s="19" t="s">
        <v>466</v>
      </c>
      <c r="AE99" s="19"/>
      <c r="AF99" s="19" t="s">
        <v>466</v>
      </c>
      <c r="AG99" s="19"/>
      <c r="AH99" s="19">
        <f>IF(ISNUMBER(SEARCH($H$25,AI99)), MAX($AH$2:AH98)+1,0)</f>
        <v>97</v>
      </c>
      <c r="AI99" s="19" t="s">
        <v>466</v>
      </c>
      <c r="AJ99" s="19"/>
      <c r="AK99" s="19" t="s">
        <v>466</v>
      </c>
      <c r="AL99" s="19"/>
      <c r="AM99" s="19"/>
      <c r="AN99" s="24"/>
      <c r="AO99" s="41"/>
    </row>
    <row r="100" spans="30:41">
      <c r="AD100" s="19" t="s">
        <v>604</v>
      </c>
      <c r="AE100" s="19"/>
      <c r="AF100" s="19" t="s">
        <v>604</v>
      </c>
      <c r="AG100" s="19"/>
      <c r="AH100" s="19">
        <f>IF(ISNUMBER(SEARCH($H$25,AI100)), MAX($AH$2:AH99)+1,0)</f>
        <v>98</v>
      </c>
      <c r="AI100" s="19" t="s">
        <v>604</v>
      </c>
      <c r="AJ100" s="19"/>
      <c r="AK100" s="19" t="s">
        <v>604</v>
      </c>
      <c r="AL100" s="19"/>
      <c r="AM100" s="19"/>
      <c r="AN100" s="24"/>
      <c r="AO100" s="41"/>
    </row>
    <row r="101" spans="30:41">
      <c r="AD101" s="19" t="s">
        <v>208</v>
      </c>
      <c r="AE101" s="19"/>
      <c r="AF101" s="19" t="s">
        <v>208</v>
      </c>
      <c r="AG101" s="19"/>
      <c r="AH101" s="19">
        <f>IF(ISNUMBER(SEARCH($H$25,AI101)), MAX($AH$2:AH100)+1,0)</f>
        <v>99</v>
      </c>
      <c r="AI101" s="19" t="s">
        <v>208</v>
      </c>
      <c r="AJ101" s="19"/>
      <c r="AK101" s="19" t="s">
        <v>208</v>
      </c>
      <c r="AL101" s="19"/>
      <c r="AM101" s="19"/>
      <c r="AN101" s="24"/>
      <c r="AO101" s="41"/>
    </row>
    <row r="102" spans="30:41">
      <c r="AD102" s="19" t="s">
        <v>209</v>
      </c>
      <c r="AE102" s="19"/>
      <c r="AF102" s="19" t="s">
        <v>209</v>
      </c>
      <c r="AG102" s="19"/>
      <c r="AH102" s="19">
        <f>IF(ISNUMBER(SEARCH($H$25,AI102)), MAX($AH$2:AH101)+1,0)</f>
        <v>100</v>
      </c>
      <c r="AI102" s="19" t="s">
        <v>209</v>
      </c>
      <c r="AJ102" s="19"/>
      <c r="AK102" s="19" t="s">
        <v>209</v>
      </c>
      <c r="AL102" s="19"/>
      <c r="AM102" s="19"/>
      <c r="AN102" s="24"/>
      <c r="AO102" s="41"/>
    </row>
    <row r="103" spans="30:41">
      <c r="AD103" s="19" t="s">
        <v>210</v>
      </c>
      <c r="AE103" s="19"/>
      <c r="AF103" s="19" t="s">
        <v>210</v>
      </c>
      <c r="AG103" s="19"/>
      <c r="AH103" s="19">
        <f>IF(ISNUMBER(SEARCH($H$25,AI103)), MAX($AH$2:AH102)+1,0)</f>
        <v>101</v>
      </c>
      <c r="AI103" s="19" t="s">
        <v>210</v>
      </c>
      <c r="AJ103" s="19"/>
      <c r="AK103" s="19" t="s">
        <v>210</v>
      </c>
      <c r="AL103" s="19"/>
      <c r="AM103" s="19"/>
      <c r="AN103" s="24"/>
      <c r="AO103" s="41"/>
    </row>
    <row r="104" spans="30:41">
      <c r="AD104" s="19" t="s">
        <v>444</v>
      </c>
      <c r="AE104" s="19"/>
      <c r="AF104" s="19" t="s">
        <v>444</v>
      </c>
      <c r="AG104" s="19"/>
      <c r="AH104" s="19">
        <f>IF(ISNUMBER(SEARCH($H$25,AI104)), MAX($AH$2:AH103)+1,0)</f>
        <v>102</v>
      </c>
      <c r="AI104" s="19" t="s">
        <v>444</v>
      </c>
      <c r="AJ104" s="19"/>
      <c r="AK104" s="19" t="s">
        <v>444</v>
      </c>
      <c r="AL104" s="19"/>
      <c r="AM104" s="19"/>
      <c r="AN104" s="24"/>
      <c r="AO104" s="41"/>
    </row>
    <row r="105" spans="30:41">
      <c r="AD105" s="19" t="s">
        <v>43</v>
      </c>
      <c r="AE105" s="19"/>
      <c r="AF105" s="19" t="s">
        <v>43</v>
      </c>
      <c r="AG105" s="19"/>
      <c r="AH105" s="19">
        <f>IF(ISNUMBER(SEARCH($H$25,AI105)), MAX($AH$2:AH104)+1,0)</f>
        <v>103</v>
      </c>
      <c r="AI105" s="19" t="s">
        <v>43</v>
      </c>
      <c r="AJ105" s="19"/>
      <c r="AK105" s="19" t="s">
        <v>43</v>
      </c>
      <c r="AL105" s="19"/>
      <c r="AM105" s="19"/>
      <c r="AN105" s="24"/>
      <c r="AO105" s="41"/>
    </row>
    <row r="106" spans="30:41">
      <c r="AD106" s="19" t="s">
        <v>445</v>
      </c>
      <c r="AE106" s="19"/>
      <c r="AF106" s="19" t="s">
        <v>445</v>
      </c>
      <c r="AG106" s="19"/>
      <c r="AH106" s="19">
        <f>IF(ISNUMBER(SEARCH($H$25,AI106)), MAX($AH$2:AH105)+1,0)</f>
        <v>104</v>
      </c>
      <c r="AI106" s="19" t="s">
        <v>445</v>
      </c>
      <c r="AJ106" s="19"/>
      <c r="AK106" s="19" t="s">
        <v>445</v>
      </c>
      <c r="AL106" s="19"/>
      <c r="AM106" s="19"/>
      <c r="AN106" s="24"/>
      <c r="AO106" s="41"/>
    </row>
    <row r="107" spans="30:41">
      <c r="AD107" s="19" t="s">
        <v>605</v>
      </c>
      <c r="AE107" s="19"/>
      <c r="AF107" s="19" t="s">
        <v>605</v>
      </c>
      <c r="AG107" s="19"/>
      <c r="AH107" s="19">
        <f>IF(ISNUMBER(SEARCH($H$25,AI107)), MAX($AH$2:AH106)+1,0)</f>
        <v>105</v>
      </c>
      <c r="AI107" s="19" t="s">
        <v>605</v>
      </c>
      <c r="AJ107" s="19"/>
      <c r="AK107" s="19" t="s">
        <v>605</v>
      </c>
      <c r="AL107" s="19"/>
      <c r="AM107" s="19"/>
      <c r="AN107" s="24"/>
      <c r="AO107" s="41"/>
    </row>
    <row r="108" spans="30:41">
      <c r="AD108" s="19" t="s">
        <v>211</v>
      </c>
      <c r="AE108" s="19"/>
      <c r="AF108" s="19" t="s">
        <v>211</v>
      </c>
      <c r="AG108" s="19"/>
      <c r="AH108" s="19">
        <f>IF(ISNUMBER(SEARCH($H$25,AI108)), MAX($AH$2:AH107)+1,0)</f>
        <v>106</v>
      </c>
      <c r="AI108" s="19" t="s">
        <v>211</v>
      </c>
      <c r="AJ108" s="19"/>
      <c r="AK108" s="19" t="s">
        <v>211</v>
      </c>
      <c r="AL108" s="19"/>
      <c r="AM108" s="19"/>
      <c r="AN108" s="24"/>
      <c r="AO108" s="41"/>
    </row>
    <row r="109" spans="30:41">
      <c r="AD109" s="19" t="s">
        <v>44</v>
      </c>
      <c r="AE109" s="19"/>
      <c r="AF109" s="19" t="s">
        <v>44</v>
      </c>
      <c r="AG109" s="19"/>
      <c r="AH109" s="19">
        <f>IF(ISNUMBER(SEARCH($H$25,AI109)), MAX($AH$2:AH108)+1,0)</f>
        <v>107</v>
      </c>
      <c r="AI109" s="19" t="s">
        <v>44</v>
      </c>
      <c r="AJ109" s="19"/>
      <c r="AK109" s="19" t="s">
        <v>44</v>
      </c>
      <c r="AL109" s="19"/>
      <c r="AM109" s="19"/>
      <c r="AN109" s="24"/>
      <c r="AO109" s="41"/>
    </row>
    <row r="110" spans="30:41">
      <c r="AD110" s="19" t="s">
        <v>212</v>
      </c>
      <c r="AE110" s="19"/>
      <c r="AF110" s="19" t="s">
        <v>212</v>
      </c>
      <c r="AG110" s="19"/>
      <c r="AH110" s="19">
        <f>IF(ISNUMBER(SEARCH($H$25,AI110)), MAX($AH$2:AH109)+1,0)</f>
        <v>108</v>
      </c>
      <c r="AI110" s="19" t="s">
        <v>212</v>
      </c>
      <c r="AJ110" s="19"/>
      <c r="AK110" s="19" t="s">
        <v>212</v>
      </c>
      <c r="AL110" s="19"/>
      <c r="AM110" s="19"/>
      <c r="AN110" s="24"/>
      <c r="AO110" s="41"/>
    </row>
    <row r="111" spans="30:41">
      <c r="AD111" s="19" t="s">
        <v>213</v>
      </c>
      <c r="AE111" s="19"/>
      <c r="AF111" s="19" t="s">
        <v>213</v>
      </c>
      <c r="AG111" s="19"/>
      <c r="AH111" s="19">
        <f>IF(ISNUMBER(SEARCH($H$25,AI111)), MAX($AH$2:AH110)+1,0)</f>
        <v>109</v>
      </c>
      <c r="AI111" s="19" t="s">
        <v>213</v>
      </c>
      <c r="AJ111" s="19"/>
      <c r="AK111" s="19" t="s">
        <v>213</v>
      </c>
      <c r="AL111" s="19"/>
      <c r="AM111" s="19"/>
      <c r="AN111" s="24"/>
      <c r="AO111" s="41"/>
    </row>
    <row r="112" spans="30:41">
      <c r="AD112" s="19" t="s">
        <v>365</v>
      </c>
      <c r="AE112" s="19"/>
      <c r="AF112" s="19" t="s">
        <v>365</v>
      </c>
      <c r="AG112" s="19"/>
      <c r="AH112" s="19">
        <f>IF(ISNUMBER(SEARCH($H$25,AI112)), MAX($AH$2:AH111)+1,0)</f>
        <v>110</v>
      </c>
      <c r="AI112" s="19" t="s">
        <v>365</v>
      </c>
      <c r="AJ112" s="19"/>
      <c r="AK112" s="19" t="s">
        <v>365</v>
      </c>
      <c r="AL112" s="19"/>
      <c r="AM112" s="19"/>
      <c r="AN112" s="24"/>
      <c r="AO112" s="41"/>
    </row>
    <row r="113" spans="30:41">
      <c r="AD113" s="19" t="s">
        <v>606</v>
      </c>
      <c r="AE113" s="19"/>
      <c r="AF113" s="19" t="s">
        <v>606</v>
      </c>
      <c r="AG113" s="19"/>
      <c r="AH113" s="19">
        <f>IF(ISNUMBER(SEARCH($H$25,AI113)), MAX($AH$2:AH112)+1,0)</f>
        <v>111</v>
      </c>
      <c r="AI113" s="19" t="s">
        <v>606</v>
      </c>
      <c r="AJ113" s="19"/>
      <c r="AK113" s="19" t="s">
        <v>606</v>
      </c>
      <c r="AL113" s="19"/>
      <c r="AM113" s="19"/>
      <c r="AN113" s="24"/>
      <c r="AO113" s="41"/>
    </row>
    <row r="114" spans="30:41">
      <c r="AD114" s="19" t="s">
        <v>360</v>
      </c>
      <c r="AE114" s="19"/>
      <c r="AF114" s="19" t="s">
        <v>360</v>
      </c>
      <c r="AG114" s="19"/>
      <c r="AH114" s="19">
        <f>IF(ISNUMBER(SEARCH($H$25,AI114)), MAX($AH$2:AH113)+1,0)</f>
        <v>112</v>
      </c>
      <c r="AI114" s="19" t="s">
        <v>360</v>
      </c>
      <c r="AJ114" s="19"/>
      <c r="AK114" s="19" t="s">
        <v>360</v>
      </c>
      <c r="AL114" s="19"/>
      <c r="AM114" s="19"/>
      <c r="AN114" s="24"/>
      <c r="AO114" s="41"/>
    </row>
    <row r="115" spans="30:41">
      <c r="AD115" s="19" t="s">
        <v>45</v>
      </c>
      <c r="AE115" s="19"/>
      <c r="AF115" s="19" t="s">
        <v>45</v>
      </c>
      <c r="AG115" s="19"/>
      <c r="AH115" s="19">
        <f>IF(ISNUMBER(SEARCH($H$25,AI115)), MAX($AH$2:AH114)+1,0)</f>
        <v>113</v>
      </c>
      <c r="AI115" s="19" t="s">
        <v>45</v>
      </c>
      <c r="AJ115" s="19"/>
      <c r="AK115" s="19" t="s">
        <v>45</v>
      </c>
      <c r="AL115" s="19"/>
      <c r="AM115" s="19"/>
      <c r="AN115" s="24"/>
      <c r="AO115" s="41"/>
    </row>
    <row r="116" spans="30:41">
      <c r="AD116" s="19" t="s">
        <v>214</v>
      </c>
      <c r="AE116" s="19"/>
      <c r="AF116" s="19" t="s">
        <v>214</v>
      </c>
      <c r="AG116" s="19"/>
      <c r="AH116" s="19">
        <f>IF(ISNUMBER(SEARCH($H$25,AI116)), MAX($AH$2:AH115)+1,0)</f>
        <v>114</v>
      </c>
      <c r="AI116" s="19" t="s">
        <v>214</v>
      </c>
      <c r="AJ116" s="19"/>
      <c r="AK116" s="19" t="s">
        <v>214</v>
      </c>
      <c r="AL116" s="19"/>
      <c r="AM116" s="19"/>
      <c r="AN116" s="24"/>
      <c r="AO116" s="41"/>
    </row>
    <row r="117" spans="30:41">
      <c r="AD117" s="19" t="s">
        <v>215</v>
      </c>
      <c r="AE117" s="19"/>
      <c r="AF117" s="19" t="s">
        <v>215</v>
      </c>
      <c r="AG117" s="19"/>
      <c r="AH117" s="19">
        <f>IF(ISNUMBER(SEARCH($H$25,AI117)), MAX($AH$2:AH116)+1,0)</f>
        <v>115</v>
      </c>
      <c r="AI117" s="19" t="s">
        <v>215</v>
      </c>
      <c r="AJ117" s="19"/>
      <c r="AK117" s="19" t="s">
        <v>215</v>
      </c>
      <c r="AL117" s="19"/>
      <c r="AM117" s="19"/>
      <c r="AN117" s="24"/>
      <c r="AO117" s="41"/>
    </row>
    <row r="118" spans="30:41">
      <c r="AD118" s="19" t="s">
        <v>467</v>
      </c>
      <c r="AE118" s="19"/>
      <c r="AF118" s="19" t="s">
        <v>467</v>
      </c>
      <c r="AG118" s="19"/>
      <c r="AH118" s="19">
        <f>IF(ISNUMBER(SEARCH($H$25,AI118)), MAX($AH$2:AH117)+1,0)</f>
        <v>116</v>
      </c>
      <c r="AI118" s="19" t="s">
        <v>467</v>
      </c>
      <c r="AJ118" s="19"/>
      <c r="AK118" s="19" t="s">
        <v>467</v>
      </c>
      <c r="AL118" s="19"/>
      <c r="AM118" s="19"/>
      <c r="AN118" s="24"/>
      <c r="AO118" s="41"/>
    </row>
    <row r="119" spans="30:41">
      <c r="AD119" s="19" t="s">
        <v>46</v>
      </c>
      <c r="AE119" s="19"/>
      <c r="AF119" s="19" t="s">
        <v>46</v>
      </c>
      <c r="AG119" s="19"/>
      <c r="AH119" s="19">
        <f>IF(ISNUMBER(SEARCH($H$25,AI119)), MAX($AH$2:AH118)+1,0)</f>
        <v>117</v>
      </c>
      <c r="AI119" s="19" t="s">
        <v>46</v>
      </c>
      <c r="AJ119" s="19"/>
      <c r="AK119" s="19" t="s">
        <v>46</v>
      </c>
      <c r="AL119" s="19"/>
      <c r="AM119" s="19"/>
      <c r="AN119" s="24"/>
      <c r="AO119" s="41"/>
    </row>
    <row r="120" spans="30:41">
      <c r="AD120" s="19" t="s">
        <v>353</v>
      </c>
      <c r="AE120" s="19"/>
      <c r="AF120" s="19" t="s">
        <v>353</v>
      </c>
      <c r="AG120" s="19"/>
      <c r="AH120" s="19">
        <f>IF(ISNUMBER(SEARCH($H$25,AI120)), MAX($AH$2:AH119)+1,0)</f>
        <v>118</v>
      </c>
      <c r="AI120" s="19" t="s">
        <v>353</v>
      </c>
      <c r="AJ120" s="19"/>
      <c r="AK120" s="19" t="s">
        <v>353</v>
      </c>
      <c r="AL120" s="19"/>
      <c r="AM120" s="19"/>
      <c r="AN120" s="24"/>
      <c r="AO120" s="41"/>
    </row>
    <row r="121" spans="30:41">
      <c r="AD121" s="19" t="s">
        <v>468</v>
      </c>
      <c r="AE121" s="19"/>
      <c r="AF121" s="19" t="s">
        <v>468</v>
      </c>
      <c r="AG121" s="19"/>
      <c r="AH121" s="19">
        <f>IF(ISNUMBER(SEARCH($H$25,AI121)), MAX($AH$2:AH120)+1,0)</f>
        <v>119</v>
      </c>
      <c r="AI121" s="19" t="s">
        <v>468</v>
      </c>
      <c r="AJ121" s="19"/>
      <c r="AK121" s="19" t="s">
        <v>468</v>
      </c>
      <c r="AL121" s="19"/>
      <c r="AM121" s="19"/>
      <c r="AN121" s="24"/>
      <c r="AO121" s="41"/>
    </row>
    <row r="122" spans="30:41">
      <c r="AD122" s="19" t="s">
        <v>366</v>
      </c>
      <c r="AE122" s="19"/>
      <c r="AF122" s="19" t="s">
        <v>366</v>
      </c>
      <c r="AG122" s="19"/>
      <c r="AH122" s="19">
        <f>IF(ISNUMBER(SEARCH($H$25,AI122)), MAX($AH$2:AH121)+1,0)</f>
        <v>120</v>
      </c>
      <c r="AI122" s="19" t="s">
        <v>366</v>
      </c>
      <c r="AJ122" s="19"/>
      <c r="AK122" s="19" t="s">
        <v>366</v>
      </c>
      <c r="AL122" s="19"/>
      <c r="AM122" s="19"/>
      <c r="AN122" s="24"/>
      <c r="AO122" s="41"/>
    </row>
    <row r="123" spans="30:41">
      <c r="AD123" s="19" t="s">
        <v>47</v>
      </c>
      <c r="AE123" s="19"/>
      <c r="AF123" s="19" t="s">
        <v>47</v>
      </c>
      <c r="AG123" s="19"/>
      <c r="AH123" s="19">
        <f>IF(ISNUMBER(SEARCH($H$25,AI123)), MAX($AH$2:AH122)+1,0)</f>
        <v>121</v>
      </c>
      <c r="AI123" s="19" t="s">
        <v>47</v>
      </c>
      <c r="AJ123" s="19"/>
      <c r="AK123" s="19" t="s">
        <v>47</v>
      </c>
      <c r="AL123" s="19"/>
      <c r="AM123" s="19"/>
      <c r="AN123" s="24"/>
      <c r="AO123" s="41"/>
    </row>
    <row r="124" spans="30:41">
      <c r="AD124" s="19" t="s">
        <v>216</v>
      </c>
      <c r="AE124" s="19"/>
      <c r="AF124" s="19" t="s">
        <v>216</v>
      </c>
      <c r="AG124" s="19"/>
      <c r="AH124" s="19">
        <f>IF(ISNUMBER(SEARCH($H$25,AI124)), MAX($AH$2:AH123)+1,0)</f>
        <v>122</v>
      </c>
      <c r="AI124" s="19" t="s">
        <v>216</v>
      </c>
      <c r="AJ124" s="19"/>
      <c r="AK124" s="19" t="s">
        <v>216</v>
      </c>
      <c r="AL124" s="19"/>
      <c r="AM124" s="19"/>
      <c r="AN124" s="24"/>
      <c r="AO124" s="41"/>
    </row>
    <row r="125" spans="30:41">
      <c r="AD125" s="19" t="s">
        <v>469</v>
      </c>
      <c r="AE125" s="19"/>
      <c r="AF125" s="19" t="s">
        <v>469</v>
      </c>
      <c r="AG125" s="19"/>
      <c r="AH125" s="19">
        <f>IF(ISNUMBER(SEARCH($H$25,AI125)), MAX($AH$2:AH124)+1,0)</f>
        <v>123</v>
      </c>
      <c r="AI125" s="19" t="s">
        <v>469</v>
      </c>
      <c r="AJ125" s="19"/>
      <c r="AK125" s="19" t="s">
        <v>469</v>
      </c>
      <c r="AL125" s="19"/>
      <c r="AM125" s="19"/>
      <c r="AN125" s="24"/>
      <c r="AO125" s="41"/>
    </row>
    <row r="126" spans="30:41">
      <c r="AD126" s="19" t="s">
        <v>396</v>
      </c>
      <c r="AE126" s="19"/>
      <c r="AF126" s="19" t="s">
        <v>396</v>
      </c>
      <c r="AG126" s="19"/>
      <c r="AH126" s="19">
        <f>IF(ISNUMBER(SEARCH($H$25,AI126)), MAX($AH$2:AH125)+1,0)</f>
        <v>124</v>
      </c>
      <c r="AI126" s="19" t="s">
        <v>396</v>
      </c>
      <c r="AJ126" s="19"/>
      <c r="AK126" s="19" t="s">
        <v>396</v>
      </c>
      <c r="AL126" s="19"/>
      <c r="AM126" s="19"/>
      <c r="AN126" s="24"/>
      <c r="AO126" s="41"/>
    </row>
    <row r="127" spans="30:41">
      <c r="AD127" s="19" t="s">
        <v>361</v>
      </c>
      <c r="AE127" s="19"/>
      <c r="AF127" s="19" t="s">
        <v>361</v>
      </c>
      <c r="AG127" s="19"/>
      <c r="AH127" s="19">
        <f>IF(ISNUMBER(SEARCH($H$25,AI127)), MAX($AH$2:AH126)+1,0)</f>
        <v>125</v>
      </c>
      <c r="AI127" s="19" t="s">
        <v>361</v>
      </c>
      <c r="AJ127" s="19"/>
      <c r="AK127" s="19" t="s">
        <v>361</v>
      </c>
      <c r="AL127" s="19"/>
      <c r="AM127" s="19"/>
      <c r="AN127" s="24"/>
      <c r="AO127" s="41"/>
    </row>
    <row r="128" spans="30:41">
      <c r="AD128" s="19" t="s">
        <v>344</v>
      </c>
      <c r="AE128" s="19"/>
      <c r="AF128" s="19" t="s">
        <v>344</v>
      </c>
      <c r="AG128" s="19"/>
      <c r="AH128" s="19">
        <f>IF(ISNUMBER(SEARCH($H$25,AI128)), MAX($AH$2:AH127)+1,0)</f>
        <v>126</v>
      </c>
      <c r="AI128" s="19" t="s">
        <v>344</v>
      </c>
      <c r="AJ128" s="19"/>
      <c r="AK128" s="19" t="s">
        <v>344</v>
      </c>
      <c r="AL128" s="19"/>
      <c r="AM128" s="19"/>
      <c r="AN128" s="24"/>
      <c r="AO128" s="41"/>
    </row>
    <row r="129" spans="30:41">
      <c r="AD129" s="19" t="s">
        <v>217</v>
      </c>
      <c r="AE129" s="19"/>
      <c r="AF129" s="19" t="s">
        <v>217</v>
      </c>
      <c r="AG129" s="19"/>
      <c r="AH129" s="19">
        <f>IF(ISNUMBER(SEARCH($H$25,AI129)), MAX($AH$2:AH128)+1,0)</f>
        <v>127</v>
      </c>
      <c r="AI129" s="19" t="s">
        <v>217</v>
      </c>
      <c r="AJ129" s="19"/>
      <c r="AK129" s="19" t="s">
        <v>217</v>
      </c>
      <c r="AL129" s="19"/>
      <c r="AM129" s="19"/>
      <c r="AN129" s="24"/>
      <c r="AO129" s="41"/>
    </row>
    <row r="130" spans="30:41">
      <c r="AD130" s="19" t="s">
        <v>354</v>
      </c>
      <c r="AE130" s="19"/>
      <c r="AF130" s="19" t="s">
        <v>354</v>
      </c>
      <c r="AG130" s="19"/>
      <c r="AH130" s="19">
        <f>IF(ISNUMBER(SEARCH($H$25,AI130)), MAX($AH$2:AH129)+1,0)</f>
        <v>128</v>
      </c>
      <c r="AI130" s="19" t="s">
        <v>354</v>
      </c>
      <c r="AJ130" s="19"/>
      <c r="AK130" s="19" t="s">
        <v>354</v>
      </c>
      <c r="AL130" s="19"/>
      <c r="AM130" s="19"/>
      <c r="AN130" s="24"/>
      <c r="AO130" s="41"/>
    </row>
    <row r="131" spans="30:41">
      <c r="AD131" s="19"/>
      <c r="AE131" s="19"/>
      <c r="AF131" s="19"/>
      <c r="AG131" s="19"/>
      <c r="AH131" s="19">
        <f>IF(ISNUMBER(SEARCH($H$25,AI131)), MAX($AH$2:AH130)+1,0)</f>
        <v>0</v>
      </c>
      <c r="AI131" s="19"/>
      <c r="AJ131" s="19"/>
      <c r="AK131" s="19"/>
      <c r="AL131" s="19"/>
      <c r="AM131" s="19"/>
      <c r="AN131" s="24"/>
      <c r="AO131" s="41"/>
    </row>
    <row r="132" spans="30:41">
      <c r="AD132" s="19"/>
      <c r="AE132" s="19"/>
      <c r="AF132" s="19"/>
      <c r="AG132" s="19"/>
      <c r="AH132" s="19"/>
      <c r="AI132" s="19"/>
      <c r="AJ132" s="19"/>
      <c r="AK132" s="19"/>
      <c r="AL132" s="19"/>
      <c r="AM132" s="19"/>
      <c r="AN132" s="24"/>
      <c r="AO132" s="41"/>
    </row>
    <row r="133" spans="30:41">
      <c r="AD133" s="19"/>
      <c r="AE133" s="19"/>
      <c r="AF133" s="19"/>
      <c r="AG133" s="19"/>
      <c r="AH133" s="19"/>
      <c r="AI133" s="19"/>
      <c r="AJ133" s="19"/>
      <c r="AK133" s="19"/>
      <c r="AL133" s="19"/>
      <c r="AM133" s="19"/>
      <c r="AN133" s="24"/>
      <c r="AO133" s="41"/>
    </row>
    <row r="134" spans="30:41">
      <c r="AD134" s="19"/>
      <c r="AE134" s="19"/>
      <c r="AF134" s="19"/>
      <c r="AG134" s="19"/>
      <c r="AH134" s="19"/>
      <c r="AI134" s="19"/>
      <c r="AJ134" s="19"/>
      <c r="AK134" s="19"/>
      <c r="AL134" s="19"/>
      <c r="AM134" s="19"/>
      <c r="AN134" s="24"/>
      <c r="AO134" s="41"/>
    </row>
    <row r="135" spans="30:41">
      <c r="AD135" s="19"/>
      <c r="AE135" s="19"/>
      <c r="AF135" s="19"/>
      <c r="AG135" s="19"/>
      <c r="AH135" s="19"/>
      <c r="AI135" s="19"/>
      <c r="AJ135" s="19"/>
      <c r="AK135" s="19"/>
      <c r="AL135" s="19"/>
      <c r="AM135" s="19"/>
      <c r="AN135" s="24"/>
      <c r="AO135" s="41"/>
    </row>
    <row r="136" spans="30:41">
      <c r="AD136" s="24"/>
      <c r="AE136" s="24"/>
      <c r="AF136" s="24"/>
      <c r="AG136" s="24"/>
      <c r="AH136" s="24"/>
      <c r="AI136" s="24"/>
      <c r="AJ136" s="24"/>
      <c r="AK136" s="24"/>
      <c r="AL136" s="24"/>
      <c r="AM136" s="24"/>
      <c r="AN136" s="24"/>
      <c r="AO136" s="41"/>
    </row>
    <row r="137" spans="30:41">
      <c r="AD137" s="24"/>
      <c r="AE137" s="24"/>
      <c r="AF137" s="24"/>
      <c r="AG137" s="24"/>
      <c r="AH137" s="24"/>
      <c r="AI137" s="24"/>
      <c r="AJ137" s="24"/>
      <c r="AK137" s="24"/>
      <c r="AL137" s="24"/>
      <c r="AM137" s="24"/>
      <c r="AN137" s="24"/>
      <c r="AO137" s="41"/>
    </row>
    <row r="138" spans="30:41">
      <c r="AD138" s="24"/>
      <c r="AE138" s="24"/>
      <c r="AF138" s="24"/>
      <c r="AG138" s="24"/>
      <c r="AH138" s="24"/>
      <c r="AI138" s="24"/>
      <c r="AJ138" s="24"/>
      <c r="AK138" s="24"/>
      <c r="AL138" s="24"/>
      <c r="AM138" s="24"/>
      <c r="AN138" s="24"/>
      <c r="AO138" s="41"/>
    </row>
    <row r="139" spans="30:41">
      <c r="AD139" s="24"/>
      <c r="AE139" s="24"/>
      <c r="AF139" s="24"/>
      <c r="AG139" s="24"/>
      <c r="AH139" s="24"/>
      <c r="AI139" s="24"/>
      <c r="AJ139" s="24"/>
      <c r="AK139" s="24"/>
      <c r="AL139" s="24"/>
      <c r="AM139" s="24"/>
      <c r="AN139" s="24"/>
      <c r="AO139" s="41"/>
    </row>
    <row r="140" spans="30:41">
      <c r="AD140" s="24"/>
      <c r="AE140" s="24"/>
      <c r="AF140" s="24"/>
      <c r="AG140" s="24"/>
      <c r="AH140" s="24"/>
      <c r="AI140" s="24"/>
      <c r="AJ140" s="24"/>
      <c r="AK140" s="24"/>
      <c r="AL140" s="24"/>
      <c r="AM140" s="24"/>
      <c r="AN140" s="24"/>
      <c r="AO140" s="41"/>
    </row>
    <row r="141" spans="30:41">
      <c r="AD141" s="41"/>
      <c r="AE141" s="41"/>
      <c r="AF141" s="41"/>
      <c r="AG141" s="41"/>
      <c r="AH141" s="41"/>
      <c r="AI141" s="41"/>
      <c r="AJ141" s="41"/>
      <c r="AK141" s="41"/>
      <c r="AL141" s="41"/>
      <c r="AM141" s="41"/>
      <c r="AN141" s="41"/>
      <c r="AO141" s="41"/>
    </row>
    <row r="142" spans="30:41">
      <c r="AD142" s="41"/>
      <c r="AE142" s="41"/>
      <c r="AF142" s="41"/>
      <c r="AG142" s="41"/>
      <c r="AH142" s="41"/>
      <c r="AI142" s="41"/>
      <c r="AJ142" s="41"/>
      <c r="AK142" s="41"/>
      <c r="AL142" s="41"/>
      <c r="AM142" s="41"/>
      <c r="AN142" s="41"/>
      <c r="AO142" s="41"/>
    </row>
    <row r="143" spans="30:41">
      <c r="AD143" s="41"/>
      <c r="AE143" s="41"/>
      <c r="AF143" s="41"/>
      <c r="AG143" s="41"/>
      <c r="AH143" s="41"/>
      <c r="AI143" s="41"/>
      <c r="AJ143" s="41"/>
      <c r="AK143" s="41"/>
      <c r="AL143" s="41"/>
      <c r="AM143" s="41"/>
      <c r="AN143" s="41"/>
      <c r="AO143" s="41"/>
    </row>
    <row r="144" spans="30:41">
      <c r="AD144" s="41"/>
      <c r="AE144" s="41"/>
      <c r="AF144" s="41"/>
      <c r="AG144" s="41"/>
      <c r="AH144" s="41"/>
      <c r="AI144" s="41"/>
      <c r="AJ144" s="41"/>
      <c r="AK144" s="41"/>
      <c r="AL144" s="41"/>
      <c r="AM144" s="41"/>
      <c r="AN144" s="41"/>
      <c r="AO144" s="41"/>
    </row>
    <row r="145" spans="30:41">
      <c r="AD145" s="41"/>
      <c r="AE145" s="41"/>
      <c r="AF145" s="41"/>
      <c r="AG145" s="41"/>
      <c r="AH145" s="41"/>
      <c r="AI145" s="41"/>
      <c r="AJ145" s="41"/>
      <c r="AK145" s="41"/>
      <c r="AL145" s="41"/>
      <c r="AM145" s="41"/>
      <c r="AN145" s="41"/>
      <c r="AO145" s="41"/>
    </row>
    <row r="146" spans="30:41">
      <c r="AD146" s="41"/>
      <c r="AE146" s="41"/>
      <c r="AF146" s="41"/>
      <c r="AG146" s="41"/>
      <c r="AH146" s="41"/>
      <c r="AI146" s="41"/>
      <c r="AJ146" s="41"/>
      <c r="AK146" s="41"/>
      <c r="AL146" s="41"/>
      <c r="AM146" s="41"/>
      <c r="AN146" s="41"/>
      <c r="AO146" s="41"/>
    </row>
    <row r="147" spans="30:41">
      <c r="AD147" s="41"/>
      <c r="AE147" s="41"/>
      <c r="AF147" s="41"/>
      <c r="AG147" s="41"/>
      <c r="AH147" s="41"/>
      <c r="AI147" s="41"/>
      <c r="AJ147" s="41"/>
      <c r="AK147" s="41"/>
      <c r="AL147" s="41"/>
      <c r="AM147" s="41"/>
      <c r="AN147" s="41"/>
      <c r="AO147" s="41"/>
    </row>
    <row r="148" spans="30:41">
      <c r="AD148" s="41"/>
      <c r="AE148" s="41"/>
      <c r="AF148" s="41"/>
      <c r="AG148" s="41"/>
      <c r="AH148" s="41"/>
      <c r="AI148" s="41"/>
      <c r="AJ148" s="41"/>
      <c r="AK148" s="41"/>
      <c r="AL148" s="41"/>
      <c r="AM148" s="41"/>
      <c r="AN148" s="41"/>
      <c r="AO148" s="41"/>
    </row>
    <row r="149" spans="30:41">
      <c r="AD149" s="41"/>
      <c r="AE149" s="41"/>
      <c r="AF149" s="41"/>
      <c r="AG149" s="41"/>
      <c r="AH149" s="41"/>
      <c r="AI149" s="41"/>
      <c r="AJ149" s="41"/>
      <c r="AK149" s="41"/>
      <c r="AL149" s="41"/>
      <c r="AM149" s="41"/>
      <c r="AN149" s="41"/>
      <c r="AO149" s="41"/>
    </row>
    <row r="150" spans="30:41">
      <c r="AD150" s="41"/>
      <c r="AE150" s="41"/>
      <c r="AF150" s="41"/>
      <c r="AG150" s="41"/>
      <c r="AH150" s="41"/>
      <c r="AI150" s="41"/>
      <c r="AJ150" s="41"/>
      <c r="AK150" s="41"/>
      <c r="AL150" s="41"/>
      <c r="AM150" s="41"/>
      <c r="AN150" s="41"/>
      <c r="AO150" s="41"/>
    </row>
    <row r="151" spans="30:41">
      <c r="AD151" s="41"/>
      <c r="AE151" s="41"/>
      <c r="AF151" s="41"/>
      <c r="AG151" s="41"/>
      <c r="AH151" s="41"/>
      <c r="AI151" s="41"/>
      <c r="AJ151" s="41"/>
      <c r="AK151" s="41"/>
      <c r="AL151" s="41"/>
      <c r="AM151" s="41"/>
      <c r="AN151" s="41"/>
      <c r="AO151" s="41"/>
    </row>
    <row r="152" spans="30:41">
      <c r="AD152" s="41"/>
      <c r="AE152" s="41"/>
      <c r="AF152" s="41"/>
      <c r="AG152" s="41"/>
      <c r="AH152" s="41"/>
      <c r="AI152" s="41"/>
      <c r="AJ152" s="41"/>
      <c r="AK152" s="41"/>
      <c r="AL152" s="41"/>
      <c r="AM152" s="41"/>
      <c r="AN152" s="41"/>
      <c r="AO152" s="41"/>
    </row>
    <row r="153" spans="30:41">
      <c r="AD153" s="41"/>
      <c r="AE153" s="41"/>
      <c r="AF153" s="41"/>
      <c r="AG153" s="41"/>
      <c r="AH153" s="41"/>
      <c r="AI153" s="41"/>
      <c r="AJ153" s="41"/>
      <c r="AK153" s="41"/>
      <c r="AL153" s="41"/>
      <c r="AM153" s="41"/>
      <c r="AN153" s="41"/>
      <c r="AO153" s="41"/>
    </row>
    <row r="154" spans="30:41">
      <c r="AD154" s="41"/>
      <c r="AE154" s="41"/>
      <c r="AF154" s="41"/>
      <c r="AG154" s="41"/>
      <c r="AH154" s="41"/>
      <c r="AI154" s="41"/>
      <c r="AJ154" s="41"/>
      <c r="AK154" s="41"/>
      <c r="AL154" s="41"/>
      <c r="AM154" s="41"/>
      <c r="AN154" s="41"/>
      <c r="AO154" s="41"/>
    </row>
    <row r="155" spans="30:41">
      <c r="AD155" s="41"/>
      <c r="AE155" s="41"/>
      <c r="AF155" s="41"/>
      <c r="AG155" s="41"/>
      <c r="AH155" s="41"/>
      <c r="AI155" s="41"/>
      <c r="AJ155" s="41"/>
      <c r="AK155" s="41"/>
      <c r="AL155" s="41"/>
      <c r="AM155" s="41"/>
      <c r="AN155" s="41"/>
      <c r="AO155" s="41"/>
    </row>
    <row r="156" spans="30:41">
      <c r="AD156" s="41"/>
      <c r="AE156" s="41"/>
      <c r="AF156" s="41"/>
      <c r="AG156" s="41"/>
      <c r="AH156" s="41"/>
      <c r="AI156" s="41"/>
      <c r="AJ156" s="41"/>
      <c r="AK156" s="41"/>
      <c r="AL156" s="41"/>
      <c r="AM156" s="41"/>
      <c r="AN156" s="41"/>
      <c r="AO156" s="41"/>
    </row>
    <row r="157" spans="30:41">
      <c r="AD157" s="41"/>
      <c r="AE157" s="41"/>
      <c r="AF157" s="41"/>
      <c r="AG157" s="41"/>
      <c r="AH157" s="41"/>
      <c r="AI157" s="41"/>
      <c r="AJ157" s="41"/>
      <c r="AK157" s="41"/>
      <c r="AL157" s="41"/>
      <c r="AM157" s="41"/>
      <c r="AN157" s="41"/>
      <c r="AO157" s="41"/>
    </row>
    <row r="158" spans="30:41">
      <c r="AD158" s="41"/>
      <c r="AE158" s="41"/>
      <c r="AF158" s="41"/>
      <c r="AG158" s="41"/>
      <c r="AH158" s="41"/>
      <c r="AI158" s="41"/>
      <c r="AJ158" s="41"/>
      <c r="AK158" s="41"/>
      <c r="AL158" s="41"/>
      <c r="AM158" s="41"/>
      <c r="AN158" s="41"/>
      <c r="AO158" s="41"/>
    </row>
    <row r="159" spans="30:41">
      <c r="AD159" s="41"/>
      <c r="AE159" s="41"/>
      <c r="AF159" s="41"/>
      <c r="AG159" s="41"/>
      <c r="AH159" s="41"/>
      <c r="AI159" s="41"/>
      <c r="AJ159" s="41"/>
      <c r="AK159" s="41"/>
      <c r="AL159" s="41"/>
      <c r="AM159" s="41"/>
      <c r="AN159" s="41"/>
      <c r="AO159" s="41"/>
    </row>
    <row r="160" spans="30:41">
      <c r="AD160" s="41"/>
      <c r="AE160" s="41"/>
      <c r="AF160" s="41"/>
      <c r="AG160" s="41"/>
      <c r="AH160" s="41"/>
      <c r="AI160" s="41"/>
      <c r="AJ160" s="41"/>
      <c r="AK160" s="41"/>
      <c r="AL160" s="41"/>
      <c r="AM160" s="41"/>
      <c r="AN160" s="41"/>
      <c r="AO160" s="41"/>
    </row>
    <row r="161" spans="30:41">
      <c r="AD161" s="41"/>
      <c r="AE161" s="41"/>
      <c r="AF161" s="41"/>
      <c r="AG161" s="41"/>
      <c r="AH161" s="41"/>
      <c r="AI161" s="41"/>
      <c r="AJ161" s="41"/>
      <c r="AK161" s="41"/>
      <c r="AL161" s="41"/>
      <c r="AM161" s="41"/>
      <c r="AN161" s="41"/>
      <c r="AO161" s="41"/>
    </row>
    <row r="162" spans="30:41">
      <c r="AD162" s="41"/>
      <c r="AE162" s="41"/>
      <c r="AF162" s="41"/>
      <c r="AG162" s="41"/>
      <c r="AH162" s="41"/>
      <c r="AI162" s="41"/>
      <c r="AJ162" s="41"/>
      <c r="AK162" s="41"/>
      <c r="AL162" s="41"/>
      <c r="AM162" s="41"/>
      <c r="AN162" s="41"/>
      <c r="AO162" s="41"/>
    </row>
    <row r="163" spans="30:41">
      <c r="AD163" s="41"/>
      <c r="AE163" s="41"/>
      <c r="AF163" s="41"/>
      <c r="AG163" s="41"/>
      <c r="AH163" s="41"/>
      <c r="AI163" s="41"/>
      <c r="AJ163" s="41"/>
      <c r="AK163" s="41"/>
      <c r="AL163" s="41"/>
      <c r="AM163" s="41"/>
      <c r="AN163" s="41"/>
      <c r="AO163" s="41"/>
    </row>
    <row r="164" spans="30:41">
      <c r="AD164" s="41"/>
      <c r="AE164" s="41"/>
      <c r="AF164" s="41"/>
      <c r="AG164" s="41"/>
      <c r="AH164" s="41"/>
      <c r="AI164" s="41"/>
      <c r="AJ164" s="41"/>
      <c r="AK164" s="41"/>
      <c r="AL164" s="41"/>
      <c r="AM164" s="41"/>
      <c r="AN164" s="41"/>
      <c r="AO164" s="41"/>
    </row>
    <row r="165" spans="30:41">
      <c r="AD165" s="41"/>
      <c r="AE165" s="41"/>
      <c r="AF165" s="41"/>
      <c r="AG165" s="41"/>
      <c r="AH165" s="41"/>
      <c r="AI165" s="41"/>
      <c r="AJ165" s="41"/>
      <c r="AK165" s="41"/>
      <c r="AL165" s="41"/>
      <c r="AM165" s="41"/>
      <c r="AN165" s="41"/>
      <c r="AO165" s="41"/>
    </row>
    <row r="166" spans="30:41">
      <c r="AD166" s="41"/>
      <c r="AE166" s="41"/>
      <c r="AF166" s="41"/>
      <c r="AG166" s="41"/>
      <c r="AH166" s="41"/>
      <c r="AI166" s="41"/>
      <c r="AJ166" s="41"/>
      <c r="AK166" s="41"/>
      <c r="AL166" s="41"/>
      <c r="AM166" s="41"/>
      <c r="AN166" s="41"/>
      <c r="AO166" s="41"/>
    </row>
    <row r="167" spans="30:41">
      <c r="AD167" s="41"/>
      <c r="AE167" s="41"/>
      <c r="AF167" s="41"/>
      <c r="AG167" s="41"/>
      <c r="AH167" s="41"/>
      <c r="AI167" s="41"/>
      <c r="AJ167" s="41"/>
      <c r="AK167" s="41"/>
      <c r="AL167" s="41"/>
      <c r="AM167" s="41"/>
      <c r="AN167" s="41"/>
      <c r="AO167" s="41"/>
    </row>
    <row r="168" spans="30:41">
      <c r="AD168" s="41"/>
      <c r="AE168" s="41"/>
      <c r="AF168" s="41"/>
      <c r="AG168" s="41"/>
      <c r="AH168" s="41"/>
      <c r="AI168" s="41"/>
      <c r="AJ168" s="41"/>
      <c r="AK168" s="41"/>
      <c r="AL168" s="41"/>
      <c r="AM168" s="41"/>
      <c r="AN168" s="41"/>
      <c r="AO168" s="41"/>
    </row>
    <row r="169" spans="30:41">
      <c r="AD169" s="41"/>
      <c r="AE169" s="41"/>
      <c r="AF169" s="41"/>
      <c r="AG169" s="41"/>
      <c r="AH169" s="41"/>
      <c r="AI169" s="41"/>
      <c r="AJ169" s="41"/>
      <c r="AK169" s="41"/>
      <c r="AL169" s="41"/>
      <c r="AM169" s="41"/>
      <c r="AN169" s="41"/>
      <c r="AO169" s="41"/>
    </row>
  </sheetData>
  <sheetProtection algorithmName="SHA-512" hashValue="KvjPakReUS3UiwBZiXDxMBRdCCkZzXHUCGSZGfEYVkj9zj8DOPPYzrktJSw0vdIXur6WNAtjXAJZCRdFxuIAWw==" saltValue="1eV1LGEw4yIY4JFrMsRcqg==" spinCount="100000" sheet="1" selectLockedCells="1"/>
  <customSheetViews>
    <customSheetView guid="{6FDBC1BF-99FD-492F-9A38-B1FC9531BD14}" showGridLines="0" fitToPage="1" topLeftCell="A7">
      <selection activeCell="H25" sqref="H25:M25"/>
      <pageMargins left="0.7" right="0.7" top="0.5" bottom="0.5" header="0.3" footer="0.3"/>
      <pageSetup scale="88" fitToHeight="0" orientation="landscape" r:id="rId1"/>
    </customSheetView>
    <customSheetView guid="{C17C9B4A-0866-4AA0-BC6D-B2274E9D30D3}" showGridLines="0" fitToPage="1" topLeftCell="A7">
      <selection activeCell="H25" sqref="H25:M25"/>
      <pageMargins left="0.7" right="0.7" top="0.5" bottom="0.5" header="0.3" footer="0.3"/>
      <pageSetup scale="88" fitToHeight="0" orientation="landscape" r:id="rId2"/>
    </customSheetView>
  </customSheetViews>
  <mergeCells count="36">
    <mergeCell ref="F15:G15"/>
    <mergeCell ref="H15:J15"/>
    <mergeCell ref="B46:D46"/>
    <mergeCell ref="B45:N45"/>
    <mergeCell ref="B35:N35"/>
    <mergeCell ref="F19:G19"/>
    <mergeCell ref="H19:M19"/>
    <mergeCell ref="F21:G21"/>
    <mergeCell ref="H21:M21"/>
    <mergeCell ref="F27:G27"/>
    <mergeCell ref="B38:N38"/>
    <mergeCell ref="B44:N44"/>
    <mergeCell ref="C40:E40"/>
    <mergeCell ref="B37:N37"/>
    <mergeCell ref="F25:G25"/>
    <mergeCell ref="H25:M25"/>
    <mergeCell ref="D2:L2"/>
    <mergeCell ref="B4:N4"/>
    <mergeCell ref="B6:N6"/>
    <mergeCell ref="D10:M10"/>
    <mergeCell ref="F12:G12"/>
    <mergeCell ref="D12:E12"/>
    <mergeCell ref="F8:G8"/>
    <mergeCell ref="H8:M8"/>
    <mergeCell ref="C3:N3"/>
    <mergeCell ref="D17:G17"/>
    <mergeCell ref="H17:J17"/>
    <mergeCell ref="F23:G23"/>
    <mergeCell ref="H23:M23"/>
    <mergeCell ref="B34:N34"/>
    <mergeCell ref="H28:M28"/>
    <mergeCell ref="E28:G28"/>
    <mergeCell ref="F30:G30"/>
    <mergeCell ref="H30:M30"/>
    <mergeCell ref="E31:G31"/>
    <mergeCell ref="H31:M31"/>
  </mergeCells>
  <conditionalFormatting sqref="B4:N4">
    <cfRule type="expression" dxfId="782" priority="5">
      <formula>$B$4="Preliminary Site Visit Report"</formula>
    </cfRule>
  </conditionalFormatting>
  <conditionalFormatting sqref="B6:N6">
    <cfRule type="expression" dxfId="781" priority="3">
      <formula>$B$4="Preliminary Site Visit Report"</formula>
    </cfRule>
  </conditionalFormatting>
  <conditionalFormatting sqref="B34:N34">
    <cfRule type="expression" dxfId="780" priority="2">
      <formula>$B$4="Preliminary Site Visit Report"</formula>
    </cfRule>
  </conditionalFormatting>
  <conditionalFormatting sqref="B35:N35">
    <cfRule type="expression" dxfId="779" priority="1">
      <formula>$B$4="Preliminary Site Visit Report"</formula>
    </cfRule>
  </conditionalFormatting>
  <conditionalFormatting sqref="D2:L2">
    <cfRule type="expression" dxfId="778" priority="4">
      <formula>$B$4="Preliminary Site Visit Report"</formula>
    </cfRule>
  </conditionalFormatting>
  <dataValidations count="5">
    <dataValidation type="list" allowBlank="1" showInputMessage="1" showErrorMessage="1" sqref="H31:M31" xr:uid="{00000000-0002-0000-0100-000002000000}">
      <formula1>"State Office of EMS, CoAEMSP Board Member, CoAEMSP Staff"</formula1>
    </dataValidation>
    <dataValidation type="list" allowBlank="1" showInputMessage="1" showErrorMessage="1" sqref="H17:J17"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8:M8" xr:uid="{00000000-0002-0000-0100-000007000000}">
      <formula1>"Seeking the CoAEMSP Letter of Review (LoR), Initial Accreditation, Continuing Accreditation"</formula1>
    </dataValidation>
    <dataValidation type="list" allowBlank="1" showInputMessage="1" showErrorMessage="1" sqref="H12" xr:uid="{864D675F-49FC-4758-AF14-3B9A8F29C70C}">
      <formula1>"AK, AL, AR, AZ, CA, CO, CT, DC, DE, FL, GA, HI, IA, ID, IL, IN, KS, KY, LA, MA, MD, ME, MI, MN, MO, MS, MT, NC, ND, NE, NH, NJ, NM, NV, NY, OH, OK, OR, PA, RI, SC, SD, TN, TX, UT, VA, VT, WA, WI, WV, WY"</formula1>
    </dataValidation>
  </dataValidations>
  <hyperlinks>
    <hyperlink ref="C42" r:id="rId3" display="mailto:jennifer@coaemsp.org" xr:uid="{00000000-0004-0000-0100-000000000000}"/>
  </hyperlinks>
  <pageMargins left="0.7" right="0.7" top="0.5" bottom="0.5" header="0.3" footer="0.3"/>
  <pageSetup scale="88"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sheetPr>
  <dimension ref="B1:DA398"/>
  <sheetViews>
    <sheetView showGridLines="0" zoomScaleNormal="100" workbookViewId="0">
      <pane ySplit="6" topLeftCell="A7" activePane="bottomLeft" state="frozen"/>
      <selection activeCell="B35" sqref="B35:N38"/>
      <selection pane="bottomLeft" activeCell="C5" sqref="C5:D5"/>
    </sheetView>
  </sheetViews>
  <sheetFormatPr defaultColWidth="8.875" defaultRowHeight="14.25"/>
  <cols>
    <col min="1" max="1" width="3.625" customWidth="1"/>
    <col min="2" max="2" width="12.625" customWidth="1"/>
    <col min="3" max="3" width="13.625" customWidth="1"/>
    <col min="4" max="4" width="5.625" customWidth="1"/>
    <col min="5" max="5" width="13.625" customWidth="1"/>
    <col min="6" max="6" width="12.625" customWidth="1"/>
    <col min="7" max="7" width="10.625" customWidth="1"/>
    <col min="8" max="8" width="7.125" customWidth="1"/>
    <col min="9" max="9" width="35.625" customWidth="1"/>
    <col min="10" max="10" width="18.625" customWidth="1"/>
    <col min="11" max="11" width="15.625" customWidth="1"/>
    <col min="12" max="12" width="17.625" customWidth="1"/>
    <col min="13" max="13" width="15.625" style="19" customWidth="1"/>
    <col min="14" max="14" width="12.625" style="19" customWidth="1"/>
    <col min="15" max="15" width="10.625" style="19" customWidth="1"/>
    <col min="16" max="16" width="8.625" style="19" customWidth="1"/>
    <col min="17" max="17" width="12.625" style="19" customWidth="1"/>
    <col min="18" max="18" width="10.625" style="19" customWidth="1"/>
    <col min="19" max="19" width="8.625" style="19" customWidth="1"/>
    <col min="20" max="20" width="12.625" style="19" customWidth="1"/>
    <col min="21" max="21" width="10.625" style="19" customWidth="1"/>
    <col min="22" max="22" width="8.625" style="19" customWidth="1"/>
    <col min="23" max="23" width="12.625" style="19" customWidth="1"/>
    <col min="24" max="24" width="10.625" style="19" customWidth="1"/>
    <col min="25" max="25" width="8.625" style="19" customWidth="1"/>
    <col min="26" max="26" width="12.625" style="19" customWidth="1"/>
    <col min="27" max="27" width="10.625" style="19" customWidth="1"/>
    <col min="28" max="28" width="8.625" style="19" customWidth="1"/>
    <col min="29" max="29" width="12.625" style="19" customWidth="1"/>
    <col min="30" max="30" width="10.625" style="19" customWidth="1"/>
    <col min="31" max="31" width="8.625" style="19" customWidth="1"/>
    <col min="32" max="105" width="8.875" style="19"/>
  </cols>
  <sheetData>
    <row r="1" spans="2:105" ht="7.5" customHeight="1">
      <c r="I1" s="1"/>
      <c r="J1" s="1"/>
    </row>
    <row r="2" spans="2:105" ht="50.1" customHeight="1">
      <c r="B2" s="394" t="str">
        <f>IF('Cover Page'!B4="Preliminary Site Visit Report","PRELIMINARY SITE VISIT REPORT FINDINGS","    SITE VISIT REPORT FINDINGS")</f>
        <v xml:space="preserve">    SITE VISIT REPORT FINDINGS</v>
      </c>
      <c r="C2" s="395"/>
      <c r="D2" s="395"/>
      <c r="E2" s="395"/>
      <c r="F2" s="395"/>
      <c r="G2" s="395"/>
      <c r="H2" s="395"/>
      <c r="I2" s="395"/>
      <c r="J2" s="395"/>
      <c r="K2" s="395"/>
      <c r="L2" s="396"/>
      <c r="N2" s="15"/>
    </row>
    <row r="3" spans="2:105" ht="29.1" customHeight="1">
      <c r="B3" s="177"/>
      <c r="C3" s="178"/>
      <c r="D3" s="178"/>
      <c r="E3" s="179">
        <f>'Cover Page'!D8</f>
        <v>0</v>
      </c>
      <c r="F3" s="626">
        <f>'Cover Page'!D10:M10</f>
        <v>0</v>
      </c>
      <c r="G3" s="626"/>
      <c r="H3" s="626"/>
      <c r="I3" s="626"/>
      <c r="J3" s="626"/>
      <c r="K3" s="626"/>
      <c r="L3" s="180"/>
    </row>
    <row r="4" spans="2:105" ht="24" customHeight="1">
      <c r="B4" s="590" t="s">
        <v>742</v>
      </c>
      <c r="C4" s="591"/>
      <c r="D4" s="591"/>
      <c r="E4" s="591"/>
      <c r="F4" s="591"/>
      <c r="G4" s="591"/>
      <c r="H4" s="591"/>
      <c r="I4" s="591"/>
      <c r="J4" s="591"/>
      <c r="K4" s="591"/>
      <c r="L4" s="592"/>
    </row>
    <row r="5" spans="2:105" s="2" customFormat="1" ht="30.75" customHeight="1">
      <c r="B5" s="181" t="s">
        <v>137</v>
      </c>
      <c r="C5" s="565" t="s">
        <v>714</v>
      </c>
      <c r="D5" s="565"/>
      <c r="E5" s="566" t="s">
        <v>218</v>
      </c>
      <c r="F5" s="566"/>
      <c r="G5" s="566" t="s">
        <v>219</v>
      </c>
      <c r="H5" s="566"/>
      <c r="I5" s="182" t="s">
        <v>220</v>
      </c>
      <c r="J5" s="182" t="s">
        <v>715</v>
      </c>
      <c r="K5" s="617"/>
      <c r="L5" s="618"/>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row>
    <row r="6" spans="2:105" ht="30" customHeight="1">
      <c r="B6" s="183" t="s">
        <v>10</v>
      </c>
      <c r="C6" s="627" t="s">
        <v>11</v>
      </c>
      <c r="D6" s="627"/>
      <c r="E6" s="627"/>
      <c r="F6" s="627"/>
      <c r="G6" s="184" t="s">
        <v>12</v>
      </c>
      <c r="H6" s="593" t="s">
        <v>376</v>
      </c>
      <c r="I6" s="593"/>
      <c r="J6" s="593" t="s">
        <v>377</v>
      </c>
      <c r="K6" s="593"/>
      <c r="L6" s="594"/>
    </row>
    <row r="7" spans="2:105" s="148" customFormat="1" ht="20.25" customHeight="1">
      <c r="B7" s="443" t="s">
        <v>13</v>
      </c>
      <c r="C7" s="444"/>
      <c r="D7" s="444"/>
      <c r="E7" s="444"/>
      <c r="F7" s="444"/>
      <c r="G7" s="444"/>
      <c r="H7" s="444"/>
      <c r="I7" s="444"/>
      <c r="J7" s="444"/>
      <c r="K7" s="444"/>
      <c r="L7" s="445"/>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c r="BU7" s="149"/>
      <c r="BV7" s="149"/>
      <c r="BW7" s="149"/>
      <c r="BX7" s="149"/>
      <c r="BY7" s="149"/>
      <c r="BZ7" s="149"/>
      <c r="CA7" s="149"/>
      <c r="CB7" s="149"/>
      <c r="CC7" s="149"/>
      <c r="CD7" s="149"/>
      <c r="CE7" s="149"/>
      <c r="CF7" s="149"/>
      <c r="CG7" s="149"/>
      <c r="CH7" s="149"/>
      <c r="CI7" s="149"/>
      <c r="CJ7" s="149"/>
      <c r="CK7" s="149"/>
      <c r="CL7" s="149"/>
      <c r="CM7" s="149"/>
      <c r="CN7" s="149"/>
      <c r="CO7" s="149"/>
      <c r="CP7" s="149"/>
      <c r="CQ7" s="149"/>
      <c r="CR7" s="149"/>
      <c r="CS7" s="149"/>
      <c r="CT7" s="149"/>
      <c r="CU7" s="149"/>
      <c r="CV7" s="149"/>
      <c r="CW7" s="149"/>
      <c r="CX7" s="149"/>
      <c r="CY7" s="149"/>
      <c r="CZ7" s="149"/>
      <c r="DA7" s="149"/>
    </row>
    <row r="8" spans="2:105" s="148" customFormat="1" ht="20.25" customHeight="1">
      <c r="B8" s="420" t="s">
        <v>14</v>
      </c>
      <c r="C8" s="421"/>
      <c r="D8" s="421"/>
      <c r="E8" s="421"/>
      <c r="F8" s="421"/>
      <c r="G8" s="421"/>
      <c r="H8" s="421"/>
      <c r="I8" s="421"/>
      <c r="J8" s="421"/>
      <c r="K8" s="421"/>
      <c r="L8" s="422"/>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c r="BU8" s="149"/>
      <c r="BV8" s="149"/>
      <c r="BW8" s="149"/>
      <c r="BX8" s="149"/>
      <c r="BY8" s="149"/>
      <c r="BZ8" s="149"/>
      <c r="CA8" s="149"/>
      <c r="CB8" s="149"/>
      <c r="CC8" s="149"/>
      <c r="CD8" s="149"/>
      <c r="CE8" s="149"/>
      <c r="CF8" s="149"/>
      <c r="CG8" s="149"/>
      <c r="CH8" s="149"/>
      <c r="CI8" s="149"/>
      <c r="CJ8" s="149"/>
      <c r="CK8" s="149"/>
      <c r="CL8" s="149"/>
      <c r="CM8" s="149"/>
      <c r="CN8" s="149"/>
      <c r="CO8" s="149"/>
      <c r="CP8" s="149"/>
      <c r="CQ8" s="149"/>
      <c r="CR8" s="149"/>
      <c r="CS8" s="149"/>
      <c r="CT8" s="149"/>
      <c r="CU8" s="149"/>
      <c r="CV8" s="149"/>
      <c r="CW8" s="149"/>
      <c r="CX8" s="149"/>
      <c r="CY8" s="149"/>
      <c r="CZ8" s="149"/>
      <c r="DA8" s="149"/>
    </row>
    <row r="9" spans="2:105" s="148" customFormat="1" ht="30.75" customHeight="1">
      <c r="B9" s="223" t="s">
        <v>139</v>
      </c>
      <c r="C9" s="575" t="s">
        <v>626</v>
      </c>
      <c r="D9" s="576"/>
      <c r="E9" s="576"/>
      <c r="F9" s="576"/>
      <c r="G9" s="150"/>
      <c r="I9" s="151"/>
      <c r="J9" s="583"/>
      <c r="K9" s="583"/>
      <c r="L9" s="583"/>
      <c r="M9" s="149"/>
      <c r="N9" s="149"/>
      <c r="O9" s="149"/>
      <c r="P9" s="149"/>
      <c r="Q9" s="149"/>
      <c r="R9" s="149"/>
      <c r="S9" s="149"/>
      <c r="T9" s="149"/>
      <c r="U9" s="149"/>
      <c r="V9" s="149"/>
      <c r="W9" s="149"/>
      <c r="X9" s="149"/>
      <c r="Y9" s="149"/>
      <c r="Z9" s="149"/>
      <c r="AA9" s="149" t="s">
        <v>380</v>
      </c>
      <c r="AB9" s="149" t="s">
        <v>381</v>
      </c>
      <c r="AC9" s="149" t="s">
        <v>382</v>
      </c>
      <c r="AD9" s="149" t="s">
        <v>383</v>
      </c>
      <c r="AE9" s="149" t="s">
        <v>385</v>
      </c>
      <c r="AF9" s="149" t="s">
        <v>386</v>
      </c>
      <c r="AG9" s="149" t="s">
        <v>387</v>
      </c>
      <c r="AH9" s="149" t="s">
        <v>388</v>
      </c>
      <c r="AI9" s="149" t="s">
        <v>389</v>
      </c>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c r="BW9" s="149"/>
      <c r="BX9" s="149"/>
      <c r="BY9" s="149"/>
      <c r="BZ9" s="149"/>
      <c r="CA9" s="149"/>
      <c r="CB9" s="149"/>
      <c r="CC9" s="149"/>
      <c r="CD9" s="149"/>
      <c r="CE9" s="149"/>
      <c r="CF9" s="149"/>
      <c r="CG9" s="149"/>
      <c r="CH9" s="149"/>
      <c r="CI9" s="149"/>
      <c r="CJ9" s="149"/>
      <c r="CK9" s="149"/>
      <c r="CL9" s="149"/>
      <c r="CM9" s="149"/>
      <c r="CN9" s="149"/>
      <c r="CO9" s="149"/>
      <c r="CP9" s="149"/>
      <c r="CQ9" s="149"/>
      <c r="CR9" s="149"/>
      <c r="CS9" s="149"/>
      <c r="CT9" s="149"/>
      <c r="CU9" s="149"/>
      <c r="CV9" s="149"/>
      <c r="CW9" s="149"/>
      <c r="CX9" s="149"/>
      <c r="CY9" s="149"/>
      <c r="CZ9" s="149"/>
      <c r="DA9" s="149"/>
    </row>
    <row r="10" spans="2:105" ht="42.75" customHeight="1">
      <c r="B10" s="224" t="s">
        <v>29</v>
      </c>
      <c r="C10" s="569" t="s">
        <v>380</v>
      </c>
      <c r="D10" s="570"/>
      <c r="E10" s="570"/>
      <c r="F10" s="571"/>
      <c r="G10" s="225"/>
      <c r="H10" s="189"/>
      <c r="I10" s="192"/>
      <c r="J10" s="423"/>
      <c r="K10" s="424"/>
      <c r="L10" s="425"/>
      <c r="Q10" s="19" t="s">
        <v>322</v>
      </c>
    </row>
    <row r="11" spans="2:105" ht="20.25" customHeight="1">
      <c r="B11" s="420" t="str">
        <f>IF(LEFT(C10,3)="I.B", "B. Consortium Sponsor", "N/A")</f>
        <v>N/A</v>
      </c>
      <c r="C11" s="421"/>
      <c r="D11" s="421"/>
      <c r="E11" s="421"/>
      <c r="F11" s="421"/>
      <c r="G11" s="421"/>
      <c r="H11" s="421"/>
      <c r="I11" s="421"/>
      <c r="J11" s="421"/>
      <c r="K11" s="421"/>
      <c r="L11" s="422"/>
    </row>
    <row r="12" spans="2:105" ht="47.25" customHeight="1">
      <c r="B12" s="595" t="str">
        <f>IF(LEFT(C10,3)="I.B", "I.B.1", "N/A")</f>
        <v>N/A</v>
      </c>
      <c r="C12" s="597" t="str">
        <f>IF(LEFT(C10,3)="I.B", "Entity consisting of 2 or more members with at least one member meets I.A.", "")</f>
        <v/>
      </c>
      <c r="D12" s="598"/>
      <c r="E12" s="598"/>
      <c r="F12" s="599"/>
      <c r="G12" s="606"/>
      <c r="H12" s="213"/>
      <c r="I12" s="192" t="str">
        <f>IF(LEFT(C10,3)="I.B","Valid institutional accreditation letter. [All I.A.1 or I.A.3 sponsors]", "")</f>
        <v/>
      </c>
      <c r="J12" s="600"/>
      <c r="K12" s="601"/>
      <c r="L12" s="602"/>
      <c r="Q12" s="19" t="s">
        <v>721</v>
      </c>
    </row>
    <row r="13" spans="2:105" ht="52.5" customHeight="1">
      <c r="B13" s="596"/>
      <c r="C13" s="572" t="str">
        <f>IF(LEFT(C10,3)="I.B", "Site Visit Team:  Please complete the Consortium Addendum and the end of the Site Visit Report Findings (this tab).", "")</f>
        <v/>
      </c>
      <c r="D13" s="573"/>
      <c r="E13" s="573"/>
      <c r="F13" s="574"/>
      <c r="G13" s="606"/>
      <c r="H13" s="213"/>
      <c r="I13" s="196" t="str">
        <f>IF(LEFT(C10,3)="I.B","Legal authorization to provide postsecondary education 
[All I.A.2 sponsors]","")</f>
        <v/>
      </c>
      <c r="J13" s="603"/>
      <c r="K13" s="604"/>
      <c r="L13" s="605"/>
    </row>
    <row r="14" spans="2:105" ht="80.25" customHeight="1">
      <c r="B14" s="595" t="str">
        <f>IF(LEFT(C10,3)="I.B", "I.B.2", "N/A")</f>
        <v>N/A</v>
      </c>
      <c r="C14" s="597" t="str">
        <f>IF(LEFT(C10,3)="I.B", "Clearly documented with a formal affiliation agreement or memorandum of understanding, including governance and lines of authority", "")</f>
        <v/>
      </c>
      <c r="D14" s="598"/>
      <c r="E14" s="598"/>
      <c r="F14" s="599"/>
      <c r="G14" s="185"/>
      <c r="H14" s="189"/>
      <c r="I14" s="191" t="str">
        <f>IF(LEFT(C10,3)="I.B", "Affiliation agreement or Memorandum of Understanding [All I.A.2, I.A.3, I.A.4, and I.A.5 sponsors or I.A.1 sponsors that do not award college credit for the program]", "")</f>
        <v/>
      </c>
      <c r="J14" s="611"/>
      <c r="K14" s="612"/>
      <c r="L14" s="613"/>
      <c r="Q14" s="19" t="s">
        <v>720</v>
      </c>
    </row>
    <row r="15" spans="2:105" ht="69.75" customHeight="1">
      <c r="B15" s="596"/>
      <c r="C15" s="614"/>
      <c r="D15" s="615"/>
      <c r="E15" s="615"/>
      <c r="F15" s="616"/>
      <c r="G15" s="185"/>
      <c r="H15" s="213"/>
      <c r="I15" s="192" t="str">
        <f>IF(LEFT(C10,3)="I.B", "Evidence the State EMS Office has been notified that the program has students in that state", "")</f>
        <v/>
      </c>
      <c r="J15" s="619"/>
      <c r="K15" s="620"/>
      <c r="L15" s="621"/>
      <c r="Q15" s="19" t="s">
        <v>720</v>
      </c>
    </row>
    <row r="16" spans="2:105" ht="20.25" customHeight="1">
      <c r="B16" s="420" t="s">
        <v>15</v>
      </c>
      <c r="C16" s="421"/>
      <c r="D16" s="421"/>
      <c r="E16" s="421"/>
      <c r="F16" s="421"/>
      <c r="G16" s="421"/>
      <c r="H16" s="421"/>
      <c r="I16" s="421"/>
      <c r="J16" s="421"/>
      <c r="K16" s="421"/>
      <c r="L16" s="422"/>
    </row>
    <row r="17" spans="2:105" ht="30" customHeight="1">
      <c r="B17" s="226" t="s">
        <v>16</v>
      </c>
      <c r="C17" s="607" t="s">
        <v>735</v>
      </c>
      <c r="D17" s="607"/>
      <c r="E17" s="607"/>
      <c r="F17" s="607"/>
      <c r="G17" s="227"/>
      <c r="H17" s="207"/>
      <c r="I17" s="228"/>
      <c r="J17" s="608"/>
      <c r="K17" s="609"/>
      <c r="L17" s="610"/>
      <c r="Q17" s="19" t="s">
        <v>323</v>
      </c>
    </row>
    <row r="18" spans="2:105" ht="20.25" customHeight="1">
      <c r="B18" s="443" t="s">
        <v>17</v>
      </c>
      <c r="C18" s="444"/>
      <c r="D18" s="444"/>
      <c r="E18" s="444"/>
      <c r="F18" s="444"/>
      <c r="G18" s="444"/>
      <c r="H18" s="444"/>
      <c r="I18" s="444"/>
      <c r="J18" s="444"/>
      <c r="K18" s="444"/>
      <c r="L18" s="445"/>
    </row>
    <row r="19" spans="2:105" ht="20.25" customHeight="1">
      <c r="B19" s="420" t="s">
        <v>18</v>
      </c>
      <c r="C19" s="421"/>
      <c r="D19" s="421"/>
      <c r="E19" s="421"/>
      <c r="F19" s="421"/>
      <c r="G19" s="421"/>
      <c r="H19" s="421"/>
      <c r="I19" s="421"/>
      <c r="J19" s="421"/>
      <c r="K19" s="421"/>
      <c r="L19" s="422"/>
    </row>
    <row r="20" spans="2:105" s="233" customFormat="1" ht="47.25" customHeight="1">
      <c r="B20" s="229" t="s">
        <v>19</v>
      </c>
      <c r="C20" s="623" t="s">
        <v>245</v>
      </c>
      <c r="D20" s="624"/>
      <c r="E20" s="624"/>
      <c r="F20" s="625"/>
      <c r="G20" s="230"/>
      <c r="H20" s="231"/>
      <c r="I20" s="232" t="s">
        <v>642</v>
      </c>
      <c r="J20" s="580"/>
      <c r="K20" s="581"/>
      <c r="L20" s="582"/>
      <c r="M20" s="236"/>
      <c r="N20" s="236"/>
      <c r="O20" s="236"/>
      <c r="P20" s="236"/>
      <c r="Q20" s="236" t="s">
        <v>317</v>
      </c>
      <c r="R20" s="236"/>
      <c r="S20" s="236"/>
      <c r="T20" s="236"/>
      <c r="U20" s="236"/>
      <c r="V20" s="236"/>
      <c r="W20" s="236"/>
      <c r="X20" s="236"/>
      <c r="Y20" s="236"/>
      <c r="Z20" s="236"/>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236"/>
      <c r="AW20" s="236"/>
      <c r="AX20" s="236"/>
      <c r="AY20" s="236"/>
      <c r="AZ20" s="236"/>
      <c r="BA20" s="236"/>
      <c r="BB20" s="236"/>
      <c r="BC20" s="236"/>
      <c r="BD20" s="236"/>
      <c r="BE20" s="236"/>
      <c r="BF20" s="236"/>
      <c r="BG20" s="236"/>
      <c r="BH20" s="236"/>
      <c r="BI20" s="236"/>
      <c r="BJ20" s="236"/>
      <c r="BK20" s="236"/>
      <c r="BL20" s="236"/>
      <c r="BM20" s="236"/>
      <c r="BN20" s="236"/>
      <c r="BO20" s="236"/>
      <c r="BP20" s="236"/>
      <c r="BQ20" s="236"/>
      <c r="BR20" s="236"/>
      <c r="BS20" s="236"/>
      <c r="BT20" s="236"/>
      <c r="BU20" s="236"/>
      <c r="BV20" s="236"/>
      <c r="BW20" s="236"/>
      <c r="BX20" s="236"/>
      <c r="BY20" s="236"/>
      <c r="BZ20" s="236"/>
      <c r="CA20" s="236"/>
      <c r="CB20" s="236"/>
      <c r="CC20" s="236"/>
      <c r="CD20" s="236"/>
      <c r="CE20" s="236"/>
      <c r="CF20" s="236"/>
      <c r="CG20" s="236"/>
      <c r="CH20" s="236"/>
      <c r="CI20" s="236"/>
      <c r="CJ20" s="236"/>
      <c r="CK20" s="236"/>
      <c r="CL20" s="236"/>
      <c r="CM20" s="236"/>
      <c r="CN20" s="236"/>
      <c r="CO20" s="236"/>
      <c r="CP20" s="236"/>
      <c r="CQ20" s="236"/>
      <c r="CR20" s="236"/>
      <c r="CS20" s="236"/>
      <c r="CT20" s="236"/>
      <c r="CU20" s="236"/>
      <c r="CV20" s="236"/>
      <c r="CW20" s="236"/>
      <c r="CX20" s="236"/>
      <c r="CY20" s="236"/>
      <c r="CZ20" s="236"/>
      <c r="DA20" s="236"/>
    </row>
    <row r="21" spans="2:105" s="233" customFormat="1" ht="57.75" customHeight="1">
      <c r="B21" s="229" t="s">
        <v>19</v>
      </c>
      <c r="C21" s="577" t="s">
        <v>246</v>
      </c>
      <c r="D21" s="578"/>
      <c r="E21" s="578"/>
      <c r="F21" s="579"/>
      <c r="G21" s="230"/>
      <c r="H21" s="231"/>
      <c r="I21" s="232" t="s">
        <v>643</v>
      </c>
      <c r="J21" s="580"/>
      <c r="K21" s="581"/>
      <c r="L21" s="582"/>
      <c r="M21" s="236"/>
      <c r="N21" s="236"/>
      <c r="O21" s="236"/>
      <c r="P21" s="236"/>
      <c r="Q21" s="236" t="s">
        <v>317</v>
      </c>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c r="BN21" s="236"/>
      <c r="BO21" s="236"/>
      <c r="BP21" s="236"/>
      <c r="BQ21" s="236"/>
      <c r="BR21" s="236"/>
      <c r="BS21" s="236"/>
      <c r="BT21" s="236"/>
      <c r="BU21" s="236"/>
      <c r="BV21" s="236"/>
      <c r="BW21" s="236"/>
      <c r="BX21" s="236"/>
      <c r="BY21" s="236"/>
      <c r="BZ21" s="236"/>
      <c r="CA21" s="236"/>
      <c r="CB21" s="236"/>
      <c r="CC21" s="236"/>
      <c r="CD21" s="236"/>
      <c r="CE21" s="236"/>
      <c r="CF21" s="236"/>
      <c r="CG21" s="236"/>
      <c r="CH21" s="236"/>
      <c r="CI21" s="236"/>
      <c r="CJ21" s="236"/>
      <c r="CK21" s="236"/>
      <c r="CL21" s="236"/>
      <c r="CM21" s="236"/>
      <c r="CN21" s="236"/>
      <c r="CO21" s="236"/>
      <c r="CP21" s="236"/>
      <c r="CQ21" s="236"/>
      <c r="CR21" s="236"/>
      <c r="CS21" s="236"/>
      <c r="CT21" s="236"/>
      <c r="CU21" s="236"/>
      <c r="CV21" s="236"/>
      <c r="CW21" s="236"/>
      <c r="CX21" s="236"/>
      <c r="CY21" s="236"/>
      <c r="CZ21" s="236"/>
      <c r="DA21" s="236"/>
    </row>
    <row r="22" spans="2:105" s="233" customFormat="1" ht="113.25" customHeight="1">
      <c r="B22" s="234" t="s">
        <v>19</v>
      </c>
      <c r="C22" s="577" t="s">
        <v>244</v>
      </c>
      <c r="D22" s="578"/>
      <c r="E22" s="578"/>
      <c r="F22" s="579"/>
      <c r="G22" s="230"/>
      <c r="H22" s="231"/>
      <c r="I22" s="232" t="s">
        <v>644</v>
      </c>
      <c r="J22" s="580"/>
      <c r="K22" s="581"/>
      <c r="L22" s="582"/>
      <c r="M22" s="236"/>
      <c r="N22" s="236"/>
      <c r="O22" s="236"/>
      <c r="P22" s="236"/>
      <c r="Q22" s="236" t="s">
        <v>317</v>
      </c>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c r="BX22" s="236"/>
      <c r="BY22" s="236"/>
      <c r="BZ22" s="236"/>
      <c r="CA22" s="236"/>
      <c r="CB22" s="236"/>
      <c r="CC22" s="236"/>
      <c r="CD22" s="236"/>
      <c r="CE22" s="236"/>
      <c r="CF22" s="236"/>
      <c r="CG22" s="236"/>
      <c r="CH22" s="236"/>
      <c r="CI22" s="236"/>
      <c r="CJ22" s="236"/>
      <c r="CK22" s="236"/>
      <c r="CL22" s="236"/>
      <c r="CM22" s="236"/>
      <c r="CN22" s="236"/>
      <c r="CO22" s="236"/>
      <c r="CP22" s="236"/>
      <c r="CQ22" s="236"/>
      <c r="CR22" s="236"/>
      <c r="CS22" s="236"/>
      <c r="CT22" s="236"/>
      <c r="CU22" s="236"/>
      <c r="CV22" s="236"/>
      <c r="CW22" s="236"/>
      <c r="CX22" s="236"/>
      <c r="CY22" s="236"/>
      <c r="CZ22" s="236"/>
      <c r="DA22" s="236"/>
    </row>
    <row r="23" spans="2:105" s="233" customFormat="1" ht="48.75" customHeight="1">
      <c r="B23" s="229" t="s">
        <v>19</v>
      </c>
      <c r="C23" s="623" t="s">
        <v>141</v>
      </c>
      <c r="D23" s="624"/>
      <c r="E23" s="624"/>
      <c r="F23" s="625"/>
      <c r="G23" s="235"/>
      <c r="H23" s="231"/>
      <c r="I23" s="232" t="s">
        <v>645</v>
      </c>
      <c r="J23" s="580"/>
      <c r="K23" s="581"/>
      <c r="L23" s="582"/>
      <c r="M23" s="236"/>
      <c r="N23" s="236"/>
      <c r="O23" s="236"/>
      <c r="P23" s="236"/>
      <c r="Q23" s="236" t="s">
        <v>317</v>
      </c>
      <c r="R23" s="236"/>
      <c r="S23" s="236"/>
      <c r="T23" s="236"/>
      <c r="U23" s="236"/>
      <c r="V23" s="236"/>
      <c r="W23" s="236"/>
      <c r="X23" s="236"/>
      <c r="Y23" s="236"/>
      <c r="Z23" s="236"/>
      <c r="AA23" s="236"/>
      <c r="AB23" s="236"/>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c r="BX23" s="236"/>
      <c r="BY23" s="236"/>
      <c r="BZ23" s="236"/>
      <c r="CA23" s="236"/>
      <c r="CB23" s="236"/>
      <c r="CC23" s="236"/>
      <c r="CD23" s="236"/>
      <c r="CE23" s="236"/>
      <c r="CF23" s="236"/>
      <c r="CG23" s="236"/>
      <c r="CH23" s="236"/>
      <c r="CI23" s="236"/>
      <c r="CJ23" s="236"/>
      <c r="CK23" s="236"/>
      <c r="CL23" s="236"/>
      <c r="CM23" s="236"/>
      <c r="CN23" s="236"/>
      <c r="CO23" s="236"/>
      <c r="CP23" s="236"/>
      <c r="CQ23" s="236"/>
      <c r="CR23" s="236"/>
      <c r="CS23" s="236"/>
      <c r="CT23" s="236"/>
      <c r="CU23" s="236"/>
      <c r="CV23" s="236"/>
      <c r="CW23" s="236"/>
      <c r="CX23" s="236"/>
      <c r="CY23" s="236"/>
      <c r="CZ23" s="236"/>
      <c r="DA23" s="236"/>
    </row>
    <row r="24" spans="2:105" s="233" customFormat="1" ht="78.75" customHeight="1">
      <c r="B24" s="229" t="s">
        <v>19</v>
      </c>
      <c r="C24" s="577" t="s">
        <v>247</v>
      </c>
      <c r="D24" s="578"/>
      <c r="E24" s="578"/>
      <c r="F24" s="579"/>
      <c r="G24" s="235"/>
      <c r="H24" s="231"/>
      <c r="I24" s="232" t="s">
        <v>643</v>
      </c>
      <c r="J24" s="580"/>
      <c r="K24" s="581"/>
      <c r="L24" s="582"/>
      <c r="M24" s="236"/>
      <c r="N24" s="236"/>
      <c r="O24" s="236"/>
      <c r="P24" s="236"/>
      <c r="Q24" s="236" t="s">
        <v>317</v>
      </c>
      <c r="R24" s="236"/>
      <c r="S24" s="236"/>
      <c r="T24" s="236"/>
      <c r="U24" s="236"/>
      <c r="V24" s="236"/>
      <c r="W24" s="236"/>
      <c r="X24" s="236"/>
      <c r="Y24" s="236"/>
      <c r="Z24" s="236"/>
      <c r="AA24" s="236"/>
      <c r="AB24" s="236"/>
      <c r="AC24" s="236"/>
      <c r="AD24" s="236"/>
      <c r="AE24" s="236"/>
      <c r="AF24" s="236"/>
      <c r="AG24" s="236"/>
      <c r="AH24" s="236"/>
      <c r="AI24" s="236"/>
      <c r="AJ24" s="236"/>
      <c r="AK24" s="236"/>
      <c r="AL24" s="236"/>
      <c r="AM24" s="236"/>
      <c r="AN24" s="236"/>
      <c r="AO24" s="236"/>
      <c r="AP24" s="236"/>
      <c r="AQ24" s="236"/>
      <c r="AR24" s="236"/>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c r="BX24" s="236"/>
      <c r="BY24" s="236"/>
      <c r="BZ24" s="236"/>
      <c r="CA24" s="236"/>
      <c r="CB24" s="236"/>
      <c r="CC24" s="236"/>
      <c r="CD24" s="236"/>
      <c r="CE24" s="236"/>
      <c r="CF24" s="236"/>
      <c r="CG24" s="236"/>
      <c r="CH24" s="236"/>
      <c r="CI24" s="236"/>
      <c r="CJ24" s="236"/>
      <c r="CK24" s="236"/>
      <c r="CL24" s="236"/>
      <c r="CM24" s="236"/>
      <c r="CN24" s="236"/>
      <c r="CO24" s="236"/>
      <c r="CP24" s="236"/>
      <c r="CQ24" s="236"/>
      <c r="CR24" s="236"/>
      <c r="CS24" s="236"/>
      <c r="CT24" s="236"/>
      <c r="CU24" s="236"/>
      <c r="CV24" s="236"/>
      <c r="CW24" s="236"/>
      <c r="CX24" s="236"/>
      <c r="CY24" s="236"/>
      <c r="CZ24" s="236"/>
      <c r="DA24" s="236"/>
    </row>
    <row r="25" spans="2:105" s="233" customFormat="1" ht="71.25" customHeight="1">
      <c r="B25" s="229" t="s">
        <v>19</v>
      </c>
      <c r="C25" s="577" t="s">
        <v>140</v>
      </c>
      <c r="D25" s="578"/>
      <c r="E25" s="578"/>
      <c r="F25" s="579"/>
      <c r="G25" s="235"/>
      <c r="H25" s="231"/>
      <c r="I25" s="232" t="s">
        <v>646</v>
      </c>
      <c r="J25" s="580"/>
      <c r="K25" s="581"/>
      <c r="L25" s="582"/>
      <c r="M25" s="236"/>
      <c r="N25" s="236"/>
      <c r="O25" s="236"/>
      <c r="P25" s="236"/>
      <c r="Q25" s="236" t="s">
        <v>317</v>
      </c>
      <c r="R25" s="236"/>
      <c r="S25" s="236"/>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c r="BX25" s="236"/>
      <c r="BY25" s="236"/>
      <c r="BZ25" s="236"/>
      <c r="CA25" s="236"/>
      <c r="CB25" s="236"/>
      <c r="CC25" s="236"/>
      <c r="CD25" s="236"/>
      <c r="CE25" s="236"/>
      <c r="CF25" s="236"/>
      <c r="CG25" s="236"/>
      <c r="CH25" s="236"/>
      <c r="CI25" s="236"/>
      <c r="CJ25" s="236"/>
      <c r="CK25" s="236"/>
      <c r="CL25" s="236"/>
      <c r="CM25" s="236"/>
      <c r="CN25" s="236"/>
      <c r="CO25" s="236"/>
      <c r="CP25" s="236"/>
      <c r="CQ25" s="236"/>
      <c r="CR25" s="236"/>
      <c r="CS25" s="236"/>
      <c r="CT25" s="236"/>
      <c r="CU25" s="236"/>
      <c r="CV25" s="236"/>
      <c r="CW25" s="236"/>
      <c r="CX25" s="236"/>
      <c r="CY25" s="236"/>
      <c r="CZ25" s="236"/>
      <c r="DA25" s="236"/>
    </row>
    <row r="26" spans="2:105" ht="20.25" customHeight="1">
      <c r="B26" s="420" t="s">
        <v>20</v>
      </c>
      <c r="C26" s="421"/>
      <c r="D26" s="421"/>
      <c r="E26" s="421"/>
      <c r="F26" s="421"/>
      <c r="G26" s="421"/>
      <c r="H26" s="421"/>
      <c r="I26" s="421"/>
      <c r="J26" s="421"/>
      <c r="K26" s="421"/>
      <c r="L26" s="422"/>
    </row>
    <row r="27" spans="2:105" s="233" customFormat="1" ht="39" customHeight="1">
      <c r="B27" s="237" t="s">
        <v>21</v>
      </c>
      <c r="C27" s="587" t="s">
        <v>248</v>
      </c>
      <c r="D27" s="588"/>
      <c r="E27" s="588"/>
      <c r="F27" s="589"/>
      <c r="G27" s="238"/>
      <c r="H27" s="207"/>
      <c r="I27" s="239" t="str">
        <f>IF($B$2="PRELIMINARY SITE VISIT REPORT FINDINGS","Plan to regularly assess goals and learning domains", "Discussion with Advisory Committee and program personnel")</f>
        <v>Discussion with Advisory Committee and program personnel</v>
      </c>
      <c r="J27" s="562"/>
      <c r="K27" s="563"/>
      <c r="L27" s="564"/>
      <c r="M27" s="236"/>
      <c r="N27" s="236"/>
      <c r="O27" s="236"/>
      <c r="P27" s="236"/>
      <c r="Q27" s="236" t="s">
        <v>320</v>
      </c>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c r="BX27" s="236"/>
      <c r="BY27" s="236"/>
      <c r="BZ27" s="236"/>
      <c r="CA27" s="236"/>
      <c r="CB27" s="236"/>
      <c r="CC27" s="236"/>
      <c r="CD27" s="236"/>
      <c r="CE27" s="236"/>
      <c r="CF27" s="236"/>
      <c r="CG27" s="236"/>
      <c r="CH27" s="236"/>
      <c r="CI27" s="236"/>
      <c r="CJ27" s="236"/>
      <c r="CK27" s="236"/>
      <c r="CL27" s="236"/>
      <c r="CM27" s="236"/>
      <c r="CN27" s="236"/>
      <c r="CO27" s="236"/>
      <c r="CP27" s="236"/>
      <c r="CQ27" s="236"/>
      <c r="CR27" s="236"/>
      <c r="CS27" s="236"/>
      <c r="CT27" s="236"/>
      <c r="CU27" s="236"/>
      <c r="CV27" s="236"/>
      <c r="CW27" s="236"/>
      <c r="CX27" s="236"/>
      <c r="CY27" s="236"/>
      <c r="CZ27" s="236"/>
      <c r="DA27" s="236"/>
    </row>
    <row r="28" spans="2:105" s="233" customFormat="1" ht="49.5" customHeight="1">
      <c r="B28" s="237" t="s">
        <v>21</v>
      </c>
      <c r="C28" s="587" t="s">
        <v>249</v>
      </c>
      <c r="D28" s="588"/>
      <c r="E28" s="588"/>
      <c r="F28" s="589"/>
      <c r="G28" s="238"/>
      <c r="H28" s="207"/>
      <c r="I28" s="208" t="str">
        <f>IF($B$2="PRELIMINARY SITE VISIT REPORT FINDINGS","NA - seeking the Letter of Review", "Discussion with Advisory Committee and program personnel")</f>
        <v>Discussion with Advisory Committee and program personnel</v>
      </c>
      <c r="J28" s="562"/>
      <c r="K28" s="563"/>
      <c r="L28" s="564"/>
      <c r="M28" s="236"/>
      <c r="N28" s="236"/>
      <c r="O28" s="236"/>
      <c r="P28" s="236"/>
      <c r="Q28" s="236" t="s">
        <v>320</v>
      </c>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c r="BX28" s="236"/>
      <c r="BY28" s="236"/>
      <c r="BZ28" s="236"/>
      <c r="CA28" s="236"/>
      <c r="CB28" s="236"/>
      <c r="CC28" s="236"/>
      <c r="CD28" s="236"/>
      <c r="CE28" s="236"/>
      <c r="CF28" s="236"/>
      <c r="CG28" s="236"/>
      <c r="CH28" s="236"/>
      <c r="CI28" s="236"/>
      <c r="CJ28" s="236"/>
      <c r="CK28" s="236"/>
      <c r="CL28" s="236"/>
      <c r="CM28" s="236"/>
      <c r="CN28" s="236"/>
      <c r="CO28" s="236"/>
      <c r="CP28" s="236"/>
      <c r="CQ28" s="236"/>
      <c r="CR28" s="236"/>
      <c r="CS28" s="236"/>
      <c r="CT28" s="236"/>
      <c r="CU28" s="236"/>
      <c r="CV28" s="236"/>
      <c r="CW28" s="236"/>
      <c r="CX28" s="236"/>
      <c r="CY28" s="236"/>
      <c r="CZ28" s="236"/>
      <c r="DA28" s="236"/>
    </row>
    <row r="29" spans="2:105" s="233" customFormat="1" ht="71.25" customHeight="1">
      <c r="B29" s="567" t="s">
        <v>21</v>
      </c>
      <c r="C29" s="531" t="s">
        <v>250</v>
      </c>
      <c r="D29" s="532"/>
      <c r="E29" s="532"/>
      <c r="F29" s="533"/>
      <c r="G29" s="537"/>
      <c r="H29" s="207"/>
      <c r="I29" s="228" t="str">
        <f>IF($B$2="PRELIMINARY SITE VISIT REPORT FINDINGS","Advisory committee meeting minutes and attendance from at least one (1) meeting","Advisory Committee meeting minutes with attendance
Response to Employer survey feedback")</f>
        <v>Advisory Committee meeting minutes with attendance
Response to Employer survey feedback</v>
      </c>
      <c r="J29" s="562"/>
      <c r="K29" s="563"/>
      <c r="L29" s="564"/>
      <c r="M29" s="236"/>
      <c r="N29" s="236"/>
      <c r="O29" s="236"/>
      <c r="P29" s="236"/>
      <c r="Q29" s="236" t="s">
        <v>320</v>
      </c>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c r="BX29" s="236"/>
      <c r="BY29" s="236"/>
      <c r="BZ29" s="236"/>
      <c r="CA29" s="236"/>
      <c r="CB29" s="236"/>
      <c r="CC29" s="236"/>
      <c r="CD29" s="236"/>
      <c r="CE29" s="236"/>
      <c r="CF29" s="236"/>
      <c r="CG29" s="236"/>
      <c r="CH29" s="236"/>
      <c r="CI29" s="236"/>
      <c r="CJ29" s="236"/>
      <c r="CK29" s="236"/>
      <c r="CL29" s="236"/>
      <c r="CM29" s="236"/>
      <c r="CN29" s="236"/>
      <c r="CO29" s="236"/>
      <c r="CP29" s="236"/>
      <c r="CQ29" s="236"/>
      <c r="CR29" s="236"/>
      <c r="CS29" s="236"/>
      <c r="CT29" s="236"/>
      <c r="CU29" s="236"/>
      <c r="CV29" s="236"/>
      <c r="CW29" s="236"/>
      <c r="CX29" s="236"/>
      <c r="CY29" s="236"/>
      <c r="CZ29" s="236"/>
      <c r="DA29" s="236"/>
    </row>
    <row r="30" spans="2:105" s="233" customFormat="1" ht="57.75" customHeight="1">
      <c r="B30" s="568"/>
      <c r="C30" s="534"/>
      <c r="D30" s="535"/>
      <c r="E30" s="535"/>
      <c r="F30" s="536"/>
      <c r="G30" s="538"/>
      <c r="H30" s="207"/>
      <c r="I30" s="208" t="s">
        <v>647</v>
      </c>
      <c r="J30" s="584"/>
      <c r="K30" s="585"/>
      <c r="L30" s="586"/>
      <c r="M30" s="236"/>
      <c r="N30" s="236"/>
      <c r="O30" s="236"/>
      <c r="P30" s="236"/>
      <c r="Q30" s="236" t="s">
        <v>320</v>
      </c>
      <c r="R30" s="236"/>
      <c r="S30" s="236"/>
      <c r="T30" s="236"/>
      <c r="U30" s="236"/>
      <c r="V30" s="236"/>
      <c r="W30" s="236"/>
      <c r="X30" s="236"/>
      <c r="Y30" s="236"/>
      <c r="Z30" s="236"/>
      <c r="AA30" s="236"/>
      <c r="AB30" s="236"/>
      <c r="AC30" s="236"/>
      <c r="AD30" s="236"/>
      <c r="AE30" s="236"/>
      <c r="AF30" s="236"/>
      <c r="AG30" s="236"/>
      <c r="AH30" s="236"/>
      <c r="AI30" s="236"/>
      <c r="AJ30" s="236"/>
      <c r="AK30" s="236"/>
      <c r="AL30" s="236"/>
      <c r="AM30" s="236"/>
      <c r="AN30" s="236"/>
      <c r="AO30" s="236"/>
      <c r="AP30" s="236"/>
      <c r="AQ30" s="236"/>
      <c r="AR30" s="236"/>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c r="BX30" s="236"/>
      <c r="BY30" s="236"/>
      <c r="BZ30" s="236"/>
      <c r="CA30" s="236"/>
      <c r="CB30" s="236"/>
      <c r="CC30" s="236"/>
      <c r="CD30" s="236"/>
      <c r="CE30" s="236"/>
      <c r="CF30" s="236"/>
      <c r="CG30" s="236"/>
      <c r="CH30" s="236"/>
      <c r="CI30" s="236"/>
      <c r="CJ30" s="236"/>
      <c r="CK30" s="236"/>
      <c r="CL30" s="236"/>
      <c r="CM30" s="236"/>
      <c r="CN30" s="236"/>
      <c r="CO30" s="236"/>
      <c r="CP30" s="236"/>
      <c r="CQ30" s="236"/>
      <c r="CR30" s="236"/>
      <c r="CS30" s="236"/>
      <c r="CT30" s="236"/>
      <c r="CU30" s="236"/>
      <c r="CV30" s="236"/>
      <c r="CW30" s="236"/>
      <c r="CX30" s="236"/>
      <c r="CY30" s="236"/>
      <c r="CZ30" s="236"/>
      <c r="DA30" s="236"/>
    </row>
    <row r="31" spans="2:105" s="233" customFormat="1" ht="46.5" customHeight="1">
      <c r="B31" s="237" t="s">
        <v>21</v>
      </c>
      <c r="C31" s="587" t="s">
        <v>22</v>
      </c>
      <c r="D31" s="588"/>
      <c r="E31" s="588"/>
      <c r="F31" s="589"/>
      <c r="G31" s="238"/>
      <c r="H31" s="207"/>
      <c r="I31" s="239" t="s">
        <v>142</v>
      </c>
      <c r="J31" s="562"/>
      <c r="K31" s="563"/>
      <c r="L31" s="564"/>
      <c r="M31" s="236"/>
      <c r="N31" s="236"/>
      <c r="O31" s="236"/>
      <c r="P31" s="236"/>
      <c r="Q31" s="236" t="s">
        <v>320</v>
      </c>
      <c r="R31" s="236"/>
      <c r="S31" s="236"/>
      <c r="T31" s="236"/>
      <c r="U31" s="236"/>
      <c r="V31" s="236"/>
      <c r="W31" s="236"/>
      <c r="X31" s="236"/>
      <c r="Y31" s="236"/>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c r="BX31" s="236"/>
      <c r="BY31" s="236"/>
      <c r="BZ31" s="236"/>
      <c r="CA31" s="236"/>
      <c r="CB31" s="236"/>
      <c r="CC31" s="236"/>
      <c r="CD31" s="236"/>
      <c r="CE31" s="236"/>
      <c r="CF31" s="236"/>
      <c r="CG31" s="236"/>
      <c r="CH31" s="236"/>
      <c r="CI31" s="236"/>
      <c r="CJ31" s="236"/>
      <c r="CK31" s="236"/>
      <c r="CL31" s="236"/>
      <c r="CM31" s="236"/>
      <c r="CN31" s="236"/>
      <c r="CO31" s="236"/>
      <c r="CP31" s="236"/>
      <c r="CQ31" s="236"/>
      <c r="CR31" s="236"/>
      <c r="CS31" s="236"/>
      <c r="CT31" s="236"/>
      <c r="CU31" s="236"/>
      <c r="CV31" s="236"/>
      <c r="CW31" s="236"/>
      <c r="CX31" s="236"/>
      <c r="CY31" s="236"/>
      <c r="CZ31" s="236"/>
      <c r="DA31" s="236"/>
    </row>
    <row r="32" spans="2:105" ht="20.25" customHeight="1">
      <c r="B32" s="420" t="s">
        <v>23</v>
      </c>
      <c r="C32" s="421"/>
      <c r="D32" s="421"/>
      <c r="E32" s="421"/>
      <c r="F32" s="421"/>
      <c r="G32" s="421"/>
      <c r="H32" s="421"/>
      <c r="I32" s="421"/>
      <c r="J32" s="421"/>
      <c r="K32" s="421"/>
      <c r="L32" s="422"/>
    </row>
    <row r="33" spans="2:105" s="242" customFormat="1" ht="141" customHeight="1">
      <c r="B33" s="237" t="s">
        <v>24</v>
      </c>
      <c r="C33" s="437" t="s">
        <v>736</v>
      </c>
      <c r="D33" s="438"/>
      <c r="E33" s="438"/>
      <c r="F33" s="439"/>
      <c r="G33" s="240"/>
      <c r="H33" s="207"/>
      <c r="I33" s="241" t="s">
        <v>648</v>
      </c>
      <c r="J33" s="584"/>
      <c r="K33" s="585"/>
      <c r="L33" s="586"/>
      <c r="Q33" s="19" t="s">
        <v>318</v>
      </c>
    </row>
    <row r="34" spans="2:105" ht="20.25" customHeight="1">
      <c r="B34" s="443" t="s">
        <v>25</v>
      </c>
      <c r="C34" s="444"/>
      <c r="D34" s="444"/>
      <c r="E34" s="444"/>
      <c r="F34" s="444"/>
      <c r="G34" s="444"/>
      <c r="H34" s="444"/>
      <c r="I34" s="444"/>
      <c r="J34" s="444"/>
      <c r="K34" s="444"/>
      <c r="L34" s="445"/>
    </row>
    <row r="35" spans="2:105" ht="20.25" customHeight="1">
      <c r="B35" s="420" t="s">
        <v>26</v>
      </c>
      <c r="C35" s="421"/>
      <c r="D35" s="421"/>
      <c r="E35" s="421"/>
      <c r="F35" s="421"/>
      <c r="G35" s="421"/>
      <c r="H35" s="421"/>
      <c r="I35" s="421"/>
      <c r="J35" s="421"/>
      <c r="K35" s="421"/>
      <c r="L35" s="422"/>
    </row>
    <row r="36" spans="2:105" s="8" customFormat="1" ht="20.25" customHeight="1">
      <c r="B36" s="420" t="s">
        <v>27</v>
      </c>
      <c r="C36" s="421"/>
      <c r="D36" s="421"/>
      <c r="E36" s="421"/>
      <c r="F36" s="421"/>
      <c r="G36" s="421"/>
      <c r="H36" s="421"/>
      <c r="I36" s="421"/>
      <c r="J36" s="421"/>
      <c r="K36" s="421"/>
      <c r="L36" s="422"/>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row>
    <row r="37" spans="2:105" ht="48" customHeight="1">
      <c r="B37" s="243" t="s">
        <v>48</v>
      </c>
      <c r="C37" s="426" t="s">
        <v>49</v>
      </c>
      <c r="D37" s="427"/>
      <c r="E37" s="427"/>
      <c r="F37" s="428"/>
      <c r="G37" s="244"/>
      <c r="H37" s="189"/>
      <c r="I37" s="196" t="s">
        <v>574</v>
      </c>
      <c r="J37" s="417"/>
      <c r="K37" s="418"/>
      <c r="L37" s="419"/>
      <c r="Q37" s="19" t="s">
        <v>319</v>
      </c>
    </row>
    <row r="38" spans="2:105" ht="51" customHeight="1">
      <c r="B38" s="245" t="s">
        <v>48</v>
      </c>
      <c r="C38" s="400" t="s">
        <v>649</v>
      </c>
      <c r="D38" s="401"/>
      <c r="E38" s="401"/>
      <c r="F38" s="402"/>
      <c r="G38" s="246"/>
      <c r="H38" s="189"/>
      <c r="I38" s="196" t="s">
        <v>650</v>
      </c>
      <c r="J38" s="414"/>
      <c r="K38" s="415"/>
      <c r="L38" s="416"/>
      <c r="Q38" s="19" t="s">
        <v>319</v>
      </c>
    </row>
    <row r="39" spans="2:105" ht="33.75" customHeight="1">
      <c r="B39" s="488" t="s">
        <v>48</v>
      </c>
      <c r="C39" s="397" t="s">
        <v>50</v>
      </c>
      <c r="D39" s="398"/>
      <c r="E39" s="398"/>
      <c r="F39" s="399"/>
      <c r="G39" s="482"/>
      <c r="H39" s="189"/>
      <c r="I39" s="192" t="s">
        <v>651</v>
      </c>
      <c r="J39" s="411"/>
      <c r="K39" s="412"/>
      <c r="L39" s="413"/>
      <c r="Q39" s="19" t="s">
        <v>319</v>
      </c>
    </row>
    <row r="40" spans="2:105" ht="30.75" customHeight="1">
      <c r="B40" s="490"/>
      <c r="C40" s="403"/>
      <c r="D40" s="404"/>
      <c r="E40" s="404"/>
      <c r="F40" s="405"/>
      <c r="G40" s="483"/>
      <c r="H40" s="189"/>
      <c r="I40" s="193" t="s">
        <v>652</v>
      </c>
      <c r="J40" s="417"/>
      <c r="K40" s="418"/>
      <c r="L40" s="419"/>
    </row>
    <row r="41" spans="2:105" ht="37.5" customHeight="1">
      <c r="B41" s="243" t="s">
        <v>48</v>
      </c>
      <c r="C41" s="426" t="s">
        <v>51</v>
      </c>
      <c r="D41" s="427"/>
      <c r="E41" s="427"/>
      <c r="F41" s="428"/>
      <c r="G41" s="249"/>
      <c r="H41" s="189"/>
      <c r="I41" s="192" t="s">
        <v>653</v>
      </c>
      <c r="J41" s="423"/>
      <c r="K41" s="424"/>
      <c r="L41" s="425"/>
      <c r="Q41" s="19" t="s">
        <v>319</v>
      </c>
    </row>
    <row r="42" spans="2:105" ht="37.5" customHeight="1">
      <c r="B42" s="243" t="s">
        <v>48</v>
      </c>
      <c r="C42" s="426" t="s">
        <v>251</v>
      </c>
      <c r="D42" s="427"/>
      <c r="E42" s="427"/>
      <c r="F42" s="428"/>
      <c r="G42" s="249"/>
      <c r="H42" s="189"/>
      <c r="I42" s="190" t="s">
        <v>654</v>
      </c>
      <c r="J42" s="423"/>
      <c r="K42" s="424"/>
      <c r="L42" s="425"/>
      <c r="Q42" s="19" t="s">
        <v>319</v>
      </c>
    </row>
    <row r="43" spans="2:105" ht="37.5" customHeight="1">
      <c r="B43" s="429" t="s">
        <v>48</v>
      </c>
      <c r="C43" s="397" t="s">
        <v>52</v>
      </c>
      <c r="D43" s="398"/>
      <c r="E43" s="398"/>
      <c r="F43" s="399"/>
      <c r="G43" s="249"/>
      <c r="H43" s="189"/>
      <c r="I43" s="192" t="s">
        <v>655</v>
      </c>
      <c r="J43" s="423"/>
      <c r="K43" s="424"/>
      <c r="L43" s="425"/>
      <c r="Q43" s="19" t="s">
        <v>319</v>
      </c>
    </row>
    <row r="44" spans="2:105" ht="71.25" hidden="1">
      <c r="B44" s="430"/>
      <c r="C44" s="403"/>
      <c r="D44" s="404"/>
      <c r="E44" s="404"/>
      <c r="F44" s="405"/>
      <c r="G44" s="250" t="str">
        <f>IF(OR(F365="Not Met",I365="Not Met",J365="Not Met",L365="Not Met",N365="Not Met",Q365="Not Met",T365="Not Met",W365="Not Met",Z365="Not Met",AC365="Not Met"),"Not Met",IF(OR(F365="Met",I365="Met",J365="Met",L365="Met",N365="Met",Q365="Met",T365="Met",W365="Met",Z365="Met",AC365="Met"),"Met",""))</f>
        <v/>
      </c>
      <c r="H44" s="406" t="str">
        <f>IF($M$346&lt;&gt;0,"  Satellite Location(s)","")</f>
        <v/>
      </c>
      <c r="I44" s="407"/>
      <c r="J44" s="408" t="str">
        <f>IF(OR(F365="Not Met",I365="Not Met",J365="Not Met",L365="Not Met",N365="Not Met",Q365="Not Met",T365="Not Met",W365="Not Met",Z365="Not Met",AC365="Not Met"),F366&amp;" 
"&amp;I366&amp;" 
"&amp;J366&amp;" 
"&amp;L366&amp;" 
"&amp;N366&amp;" 
"&amp;Q366&amp;" 
"&amp;T366&amp;" 
"&amp;W366&amp;" 
"&amp;Z366&amp;" 
"&amp;AC366,"")</f>
        <v/>
      </c>
      <c r="K44" s="409"/>
      <c r="L44" s="410"/>
      <c r="Q44" s="70" t="s">
        <v>724</v>
      </c>
    </row>
    <row r="45" spans="2:105" ht="42.95" customHeight="1">
      <c r="B45" s="243" t="s">
        <v>48</v>
      </c>
      <c r="C45" s="426" t="s">
        <v>53</v>
      </c>
      <c r="D45" s="427"/>
      <c r="E45" s="427"/>
      <c r="F45" s="428"/>
      <c r="G45" s="249"/>
      <c r="H45" s="189"/>
      <c r="I45" s="192" t="s">
        <v>656</v>
      </c>
      <c r="J45" s="423"/>
      <c r="K45" s="424"/>
      <c r="L45" s="425"/>
      <c r="Q45" s="19" t="s">
        <v>319</v>
      </c>
    </row>
    <row r="46" spans="2:105" ht="37.5" customHeight="1">
      <c r="B46" s="243" t="s">
        <v>48</v>
      </c>
      <c r="C46" s="426" t="s">
        <v>54</v>
      </c>
      <c r="D46" s="427"/>
      <c r="E46" s="427"/>
      <c r="F46" s="428"/>
      <c r="G46" s="249"/>
      <c r="H46" s="189"/>
      <c r="I46" s="192" t="s">
        <v>657</v>
      </c>
      <c r="J46" s="423"/>
      <c r="K46" s="424"/>
      <c r="L46" s="425"/>
      <c r="Q46" s="19" t="s">
        <v>319</v>
      </c>
    </row>
    <row r="47" spans="2:105" ht="37.5" customHeight="1">
      <c r="B47" s="243" t="s">
        <v>48</v>
      </c>
      <c r="C47" s="426" t="s">
        <v>55</v>
      </c>
      <c r="D47" s="427"/>
      <c r="E47" s="427"/>
      <c r="F47" s="428"/>
      <c r="G47" s="249"/>
      <c r="H47" s="189"/>
      <c r="I47" s="192" t="s">
        <v>657</v>
      </c>
      <c r="J47" s="423"/>
      <c r="K47" s="424"/>
      <c r="L47" s="425"/>
      <c r="Q47" s="19" t="s">
        <v>319</v>
      </c>
    </row>
    <row r="48" spans="2:105" ht="39" customHeight="1">
      <c r="B48" s="492" t="s">
        <v>48</v>
      </c>
      <c r="C48" s="491" t="s">
        <v>56</v>
      </c>
      <c r="D48" s="491"/>
      <c r="E48" s="491"/>
      <c r="F48" s="491"/>
      <c r="G48" s="482"/>
      <c r="H48" s="189"/>
      <c r="I48" s="192" t="s">
        <v>658</v>
      </c>
      <c r="J48" s="446"/>
      <c r="K48" s="447"/>
      <c r="L48" s="448"/>
      <c r="Q48" s="19" t="s">
        <v>319</v>
      </c>
    </row>
    <row r="49" spans="2:17" ht="39" customHeight="1">
      <c r="B49" s="492"/>
      <c r="C49" s="491"/>
      <c r="D49" s="491"/>
      <c r="E49" s="491"/>
      <c r="F49" s="491"/>
      <c r="G49" s="483"/>
      <c r="H49" s="189"/>
      <c r="I49" s="192" t="s">
        <v>143</v>
      </c>
      <c r="J49" s="449"/>
      <c r="K49" s="450"/>
      <c r="L49" s="451"/>
    </row>
    <row r="50" spans="2:17" ht="39" hidden="1" customHeight="1">
      <c r="B50" s="492"/>
      <c r="C50" s="491"/>
      <c r="D50" s="491"/>
      <c r="E50" s="491"/>
      <c r="F50" s="491"/>
      <c r="G50" s="250" t="str">
        <f>IF(OR(F364="Not Met",I364="Not Met",J364="Not Met",L364="Not Met",N364="Not Met",Q364="Not Met",T364="Not Met",W364="Not Met",Z364="Not Met",AC364="Not Met"),"Not Met",IF(OR(F364="Met",I364="Met",J364="Met",L364="Met",N364="Met",Q364="Met",T364="Met",W364="Met",Z364="Met",AC364="Met"),"Met",""))</f>
        <v/>
      </c>
      <c r="H50" s="406" t="str">
        <f>IF($M$346&lt;&gt;0,"  Satellite Location(s)","")</f>
        <v/>
      </c>
      <c r="I50" s="407"/>
      <c r="J50" s="548" t="str">
        <f>IF(OR(F364="Not Met",I364="Not Met",J364="Not Met",L364="Not Met",N364="Not Met",Q364="Not Met",T364="Not Met",W364="Not Met",Z364="Not Met",AC364="Not Met"),"Insufficient Equipment and Supplies","")</f>
        <v/>
      </c>
      <c r="K50" s="549"/>
      <c r="L50" s="550"/>
      <c r="Q50" s="70" t="s">
        <v>724</v>
      </c>
    </row>
    <row r="51" spans="2:17" ht="39" customHeight="1">
      <c r="B51" s="429" t="s">
        <v>48</v>
      </c>
      <c r="C51" s="397" t="s">
        <v>57</v>
      </c>
      <c r="D51" s="398"/>
      <c r="E51" s="398"/>
      <c r="F51" s="399"/>
      <c r="G51" s="482"/>
      <c r="H51" s="189"/>
      <c r="I51" s="192" t="s">
        <v>659</v>
      </c>
      <c r="J51" s="411"/>
      <c r="K51" s="412"/>
      <c r="L51" s="413"/>
      <c r="Q51" s="19" t="s">
        <v>319</v>
      </c>
    </row>
    <row r="52" spans="2:17" ht="48.75" customHeight="1">
      <c r="B52" s="622"/>
      <c r="C52" s="400"/>
      <c r="D52" s="401"/>
      <c r="E52" s="401"/>
      <c r="F52" s="402"/>
      <c r="G52" s="483"/>
      <c r="H52" s="189"/>
      <c r="I52" s="192" t="s">
        <v>660</v>
      </c>
      <c r="J52" s="417"/>
      <c r="K52" s="418"/>
      <c r="L52" s="419"/>
    </row>
    <row r="53" spans="2:17" ht="71.25" hidden="1">
      <c r="B53" s="430"/>
      <c r="C53" s="403"/>
      <c r="D53" s="404"/>
      <c r="E53" s="404"/>
      <c r="F53" s="405"/>
      <c r="G53" s="250" t="str">
        <f>IF(OR(F373="Not Met",I373="Not Met",J373="Not Met",L373="Not Met",N373="Not Met",Q373="Not Met",T373="Not Met",W373="Not Met",Z373="Not Met",AC373="Not Met"),"Not Met",IF(OR(F373="Met",I373="Met",J373="Met",L373="Met",N373="Met",Q373="Met",T373="Met",W373="Met",Z373="Met",AC373="Met"),"Met",""))</f>
        <v/>
      </c>
      <c r="H53" s="406" t="str">
        <f>IF($M$346&lt;&gt;0,"  Satellite Location(s)","")</f>
        <v/>
      </c>
      <c r="I53" s="407"/>
      <c r="J53" s="408" t="str">
        <f>IF(OR(F373="Not Met",I373="Not Met",J373="Not Met",L373="Not Met",N373="Not Met",Q373="Not Met",T373="Not Met",W373="Not Met",Z373="Not Met",AC373="Not Met"),F374&amp;" 
"&amp;I374&amp;" 
"&amp;J374&amp;" 
"&amp;L374&amp;" 
"&amp;N374&amp;" 
"&amp;Q374&amp;" 
"&amp;T374&amp;" 
"&amp;W374&amp;" 
"&amp;Z374&amp;" 
"&amp;AC374,"")</f>
        <v/>
      </c>
      <c r="K53" s="409"/>
      <c r="L53" s="410"/>
      <c r="Q53" s="70" t="s">
        <v>724</v>
      </c>
    </row>
    <row r="54" spans="2:17" ht="39" customHeight="1">
      <c r="B54" s="224" t="s">
        <v>48</v>
      </c>
      <c r="C54" s="491" t="s">
        <v>585</v>
      </c>
      <c r="D54" s="491"/>
      <c r="E54" s="491"/>
      <c r="F54" s="491"/>
      <c r="G54" s="246"/>
      <c r="H54" s="189"/>
      <c r="I54" s="192" t="s">
        <v>661</v>
      </c>
      <c r="J54" s="628"/>
      <c r="K54" s="628"/>
      <c r="L54" s="628"/>
      <c r="Q54" s="19" t="s">
        <v>319</v>
      </c>
    </row>
    <row r="55" spans="2:17" ht="39" customHeight="1">
      <c r="B55" s="488" t="s">
        <v>48</v>
      </c>
      <c r="C55" s="397" t="s">
        <v>58</v>
      </c>
      <c r="D55" s="398"/>
      <c r="E55" s="398"/>
      <c r="F55" s="399"/>
      <c r="G55" s="482"/>
      <c r="H55" s="189"/>
      <c r="I55" s="192" t="s">
        <v>662</v>
      </c>
      <c r="J55" s="411"/>
      <c r="K55" s="412"/>
      <c r="L55" s="413"/>
      <c r="Q55" s="19" t="s">
        <v>319</v>
      </c>
    </row>
    <row r="56" spans="2:17" ht="39" customHeight="1">
      <c r="B56" s="490"/>
      <c r="C56" s="403"/>
      <c r="D56" s="404"/>
      <c r="E56" s="404"/>
      <c r="F56" s="405"/>
      <c r="G56" s="483"/>
      <c r="H56" s="189"/>
      <c r="I56" s="193" t="s">
        <v>663</v>
      </c>
      <c r="J56" s="417"/>
      <c r="K56" s="418"/>
      <c r="L56" s="419"/>
    </row>
    <row r="57" spans="2:17" ht="20.25" customHeight="1">
      <c r="B57" s="420" t="s">
        <v>59</v>
      </c>
      <c r="C57" s="421"/>
      <c r="D57" s="421"/>
      <c r="E57" s="421"/>
      <c r="F57" s="421"/>
      <c r="G57" s="421"/>
      <c r="H57" s="421"/>
      <c r="I57" s="421"/>
      <c r="J57" s="421"/>
      <c r="K57" s="421"/>
      <c r="L57" s="422"/>
    </row>
    <row r="58" spans="2:17" ht="48.75" customHeight="1">
      <c r="B58" s="488" t="s">
        <v>60</v>
      </c>
      <c r="C58" s="431" t="s">
        <v>581</v>
      </c>
      <c r="D58" s="432"/>
      <c r="E58" s="432"/>
      <c r="F58" s="433"/>
      <c r="G58" s="440"/>
      <c r="H58" s="189"/>
      <c r="I58" s="198" t="str">
        <f>IF($B$2="PRELIMINARY SITE VISIT REPORT FINDINGS", "Established the minimum numbers via the CoAEMSP Student Minimum Competencies (SMC) ", "Evidenced by Student Minimum Competency summary tracking system")</f>
        <v>Evidenced by Student Minimum Competency summary tracking system</v>
      </c>
      <c r="J58" s="411"/>
      <c r="K58" s="412"/>
      <c r="L58" s="413"/>
      <c r="Q58" s="19" t="s">
        <v>321</v>
      </c>
    </row>
    <row r="59" spans="2:17" ht="51" customHeight="1">
      <c r="B59" s="489"/>
      <c r="C59" s="545"/>
      <c r="D59" s="546"/>
      <c r="E59" s="546"/>
      <c r="F59" s="547"/>
      <c r="G59" s="441"/>
      <c r="H59" s="189"/>
      <c r="I59" s="199" t="s">
        <v>664</v>
      </c>
      <c r="J59" s="414"/>
      <c r="K59" s="415"/>
      <c r="L59" s="416"/>
    </row>
    <row r="60" spans="2:17" ht="39" customHeight="1">
      <c r="B60" s="489"/>
      <c r="C60" s="545"/>
      <c r="D60" s="546"/>
      <c r="E60" s="546"/>
      <c r="F60" s="547"/>
      <c r="G60" s="441"/>
      <c r="H60" s="189"/>
      <c r="I60" s="199" t="s">
        <v>665</v>
      </c>
      <c r="J60" s="414"/>
      <c r="K60" s="415"/>
      <c r="L60" s="416"/>
    </row>
    <row r="61" spans="2:17" ht="46.5" customHeight="1">
      <c r="B61" s="489"/>
      <c r="C61" s="434"/>
      <c r="D61" s="435"/>
      <c r="E61" s="435"/>
      <c r="F61" s="436"/>
      <c r="G61" s="441"/>
      <c r="H61" s="189"/>
      <c r="I61" s="199" t="s">
        <v>666</v>
      </c>
      <c r="J61" s="414"/>
      <c r="K61" s="415"/>
      <c r="L61" s="416"/>
    </row>
    <row r="62" spans="2:17" ht="57.75" customHeight="1">
      <c r="B62" s="490"/>
      <c r="C62" s="542" t="s">
        <v>737</v>
      </c>
      <c r="D62" s="543"/>
      <c r="E62" s="543"/>
      <c r="F62" s="544"/>
      <c r="G62" s="441"/>
      <c r="H62" s="189"/>
      <c r="I62" s="192" t="s">
        <v>667</v>
      </c>
      <c r="J62" s="417"/>
      <c r="K62" s="418"/>
      <c r="L62" s="419"/>
    </row>
    <row r="63" spans="2:17" ht="80.25" customHeight="1">
      <c r="B63" s="429" t="s">
        <v>60</v>
      </c>
      <c r="C63" s="431" t="s">
        <v>61</v>
      </c>
      <c r="D63" s="432"/>
      <c r="E63" s="432"/>
      <c r="F63" s="433"/>
      <c r="G63" s="252"/>
      <c r="H63" s="189"/>
      <c r="I63" s="190" t="s">
        <v>668</v>
      </c>
      <c r="J63" s="423"/>
      <c r="K63" s="424"/>
      <c r="L63" s="425"/>
      <c r="Q63" s="19" t="s">
        <v>321</v>
      </c>
    </row>
    <row r="64" spans="2:17" ht="85.5" hidden="1">
      <c r="B64" s="430"/>
      <c r="C64" s="434"/>
      <c r="D64" s="435"/>
      <c r="E64" s="435"/>
      <c r="F64" s="436"/>
      <c r="G64" s="250" t="str">
        <f>IF(OR(F392="Not Met",I392="Not Met",J392="Not Met",L392="Not Met",N392="Not Met",Q392="Not Met",T392="Not Met",W392="Not Met",Z392="Not Met",AC392="Not Met"),"Not Met",IF(OR(F392="Met",I392="Met",J392="Met",L392="Met",N392="Met",Q392="Met",T392="Met",W392="Met",Z392="Met",AC392="Met"),"Met",""))</f>
        <v/>
      </c>
      <c r="H64" s="406" t="str">
        <f>IF($M$346&lt;&gt;0,"  Satellite Location(s)","")</f>
        <v/>
      </c>
      <c r="I64" s="407"/>
      <c r="J64" s="408" t="str">
        <f>IF(OR(F392="Not Met",I392="Not Met",J392="Not Met",L392="Not Met",N392="Not Met",Q392="Not Met",T392="Not Met",W392="Not Met",Z392="Not Met",AC392="Not Met"),F393&amp;" 
"&amp;I393&amp;" 
"&amp;J393&amp;" 
"&amp;L393&amp;" 
"&amp;N393&amp;" 
"&amp;Q393&amp;" 
"&amp;T393&amp;" 
"&amp;W393&amp;" 
"&amp;Z393&amp;" 
"&amp;AC393,"")</f>
        <v/>
      </c>
      <c r="K64" s="409"/>
      <c r="L64" s="410"/>
      <c r="Q64" s="70" t="s">
        <v>725</v>
      </c>
    </row>
    <row r="65" spans="2:17" ht="20.25" customHeight="1">
      <c r="B65" s="420" t="s">
        <v>228</v>
      </c>
      <c r="C65" s="421"/>
      <c r="D65" s="421"/>
      <c r="E65" s="421"/>
      <c r="F65" s="421"/>
      <c r="G65" s="421"/>
      <c r="H65" s="421"/>
      <c r="I65" s="421"/>
      <c r="J65" s="421"/>
      <c r="K65" s="421"/>
      <c r="L65" s="422"/>
    </row>
    <row r="66" spans="2:17" ht="40.35" customHeight="1">
      <c r="B66" s="488" t="s">
        <v>62</v>
      </c>
      <c r="C66" s="397" t="s">
        <v>63</v>
      </c>
      <c r="D66" s="398"/>
      <c r="E66" s="398"/>
      <c r="F66" s="399"/>
      <c r="G66" s="440"/>
      <c r="H66" s="551" t="s">
        <v>713</v>
      </c>
      <c r="I66" s="407"/>
      <c r="J66" s="411"/>
      <c r="K66" s="412"/>
      <c r="L66" s="413"/>
      <c r="Q66" s="19" t="s">
        <v>397</v>
      </c>
    </row>
    <row r="67" spans="2:17" ht="33" customHeight="1">
      <c r="B67" s="489"/>
      <c r="C67" s="400"/>
      <c r="D67" s="401"/>
      <c r="E67" s="401"/>
      <c r="F67" s="402"/>
      <c r="G67" s="441"/>
      <c r="H67" s="189"/>
      <c r="I67" s="196" t="s">
        <v>669</v>
      </c>
      <c r="J67" s="414"/>
      <c r="K67" s="415"/>
      <c r="L67" s="416"/>
    </row>
    <row r="68" spans="2:17" ht="33" customHeight="1">
      <c r="B68" s="489"/>
      <c r="C68" s="400"/>
      <c r="D68" s="401"/>
      <c r="E68" s="401"/>
      <c r="F68" s="402"/>
      <c r="G68" s="441"/>
      <c r="H68" s="189"/>
      <c r="I68" s="192" t="s">
        <v>670</v>
      </c>
      <c r="J68" s="414"/>
      <c r="K68" s="415"/>
      <c r="L68" s="416"/>
    </row>
    <row r="69" spans="2:17" ht="33" customHeight="1">
      <c r="B69" s="489"/>
      <c r="C69" s="400"/>
      <c r="D69" s="401"/>
      <c r="E69" s="401"/>
      <c r="F69" s="402"/>
      <c r="G69" s="441"/>
      <c r="H69" s="189"/>
      <c r="I69" s="200" t="s">
        <v>227</v>
      </c>
      <c r="J69" s="414"/>
      <c r="K69" s="415"/>
      <c r="L69" s="416"/>
    </row>
    <row r="70" spans="2:17" ht="42" customHeight="1">
      <c r="B70" s="489"/>
      <c r="C70" s="400"/>
      <c r="D70" s="401"/>
      <c r="E70" s="401"/>
      <c r="F70" s="402"/>
      <c r="G70" s="441"/>
      <c r="H70" s="189"/>
      <c r="I70" s="192" t="s">
        <v>672</v>
      </c>
      <c r="J70" s="414"/>
      <c r="K70" s="415"/>
      <c r="L70" s="416"/>
    </row>
    <row r="71" spans="2:17" ht="55.5" customHeight="1">
      <c r="B71" s="489"/>
      <c r="C71" s="400"/>
      <c r="D71" s="401"/>
      <c r="E71" s="401"/>
      <c r="F71" s="402"/>
      <c r="G71" s="441"/>
      <c r="H71" s="189"/>
      <c r="I71" s="192" t="s">
        <v>671</v>
      </c>
      <c r="J71" s="414"/>
      <c r="K71" s="415"/>
      <c r="L71" s="416"/>
    </row>
    <row r="72" spans="2:17" ht="33" customHeight="1">
      <c r="B72" s="490"/>
      <c r="C72" s="403"/>
      <c r="D72" s="404"/>
      <c r="E72" s="404"/>
      <c r="F72" s="405"/>
      <c r="G72" s="442"/>
      <c r="H72" s="201"/>
      <c r="I72" s="202" t="s">
        <v>673</v>
      </c>
      <c r="J72" s="417"/>
      <c r="K72" s="418"/>
      <c r="L72" s="419"/>
    </row>
    <row r="73" spans="2:17" ht="20.25" customHeight="1">
      <c r="B73" s="420" t="s">
        <v>240</v>
      </c>
      <c r="C73" s="421"/>
      <c r="D73" s="421"/>
      <c r="E73" s="421"/>
      <c r="F73" s="421"/>
      <c r="G73" s="421"/>
      <c r="H73" s="421"/>
      <c r="I73" s="421"/>
      <c r="J73" s="421"/>
      <c r="K73" s="421"/>
      <c r="L73" s="422"/>
    </row>
    <row r="74" spans="2:17" ht="39" customHeight="1">
      <c r="B74" s="499" t="s">
        <v>64</v>
      </c>
      <c r="C74" s="421"/>
      <c r="D74" s="421"/>
      <c r="E74" s="421"/>
      <c r="F74" s="421"/>
      <c r="G74" s="421"/>
      <c r="H74" s="421"/>
      <c r="I74" s="421"/>
      <c r="J74" s="421"/>
      <c r="K74" s="421"/>
      <c r="L74" s="422"/>
    </row>
    <row r="75" spans="2:17" ht="39" customHeight="1">
      <c r="B75" s="488" t="s">
        <v>65</v>
      </c>
      <c r="C75" s="397" t="s">
        <v>340</v>
      </c>
      <c r="D75" s="398"/>
      <c r="E75" s="398"/>
      <c r="F75" s="399"/>
      <c r="G75" s="482"/>
      <c r="H75" s="189"/>
      <c r="I75" s="204" t="s">
        <v>378</v>
      </c>
      <c r="J75" s="411"/>
      <c r="K75" s="412"/>
      <c r="L75" s="413"/>
      <c r="Q75" s="19" t="s">
        <v>398</v>
      </c>
    </row>
    <row r="76" spans="2:17" ht="39" customHeight="1">
      <c r="B76" s="489"/>
      <c r="C76" s="400"/>
      <c r="D76" s="401"/>
      <c r="E76" s="401"/>
      <c r="F76" s="402"/>
      <c r="G76" s="509"/>
      <c r="H76" s="189"/>
      <c r="I76" s="199" t="s">
        <v>674</v>
      </c>
      <c r="J76" s="414"/>
      <c r="K76" s="415"/>
      <c r="L76" s="416"/>
    </row>
    <row r="77" spans="2:17" ht="145.5" customHeight="1">
      <c r="B77" s="489"/>
      <c r="C77" s="400"/>
      <c r="D77" s="401"/>
      <c r="E77" s="401"/>
      <c r="F77" s="402"/>
      <c r="G77" s="509"/>
      <c r="H77" s="189"/>
      <c r="I77" s="192" t="s">
        <v>675</v>
      </c>
      <c r="J77" s="414"/>
      <c r="K77" s="415"/>
      <c r="L77" s="416"/>
    </row>
    <row r="78" spans="2:17" ht="39" customHeight="1">
      <c r="B78" s="488" t="s">
        <v>66</v>
      </c>
      <c r="C78" s="397" t="s">
        <v>339</v>
      </c>
      <c r="D78" s="398"/>
      <c r="E78" s="398"/>
      <c r="F78" s="399"/>
      <c r="G78" s="500"/>
      <c r="H78" s="189"/>
      <c r="I78" s="197" t="str">
        <f>IF($B$2="PRELIMINARY SITE VISIT REPORT FINDINGS", "A plan for resource assessment analysis and action plans", "Evidence of resource assessment analysis and action plans")</f>
        <v>Evidence of resource assessment analysis and action plans</v>
      </c>
      <c r="J78" s="411"/>
      <c r="K78" s="412"/>
      <c r="L78" s="413"/>
      <c r="Q78" s="19" t="s">
        <v>399</v>
      </c>
    </row>
    <row r="79" spans="2:17" ht="39" customHeight="1">
      <c r="B79" s="489"/>
      <c r="C79" s="400"/>
      <c r="D79" s="401"/>
      <c r="E79" s="401"/>
      <c r="F79" s="402"/>
      <c r="G79" s="518"/>
      <c r="H79" s="189"/>
      <c r="I79" s="197" t="str">
        <f>IF($B$2="PRELIMINARY SITE VISIT REPORT FINDINGS", "A plan for outcomes analysis and action plans", "Evidence of outcomes analysis and action plans")</f>
        <v>Evidence of outcomes analysis and action plans</v>
      </c>
      <c r="J79" s="414"/>
      <c r="K79" s="415"/>
      <c r="L79" s="416"/>
    </row>
    <row r="80" spans="2:17" ht="68.25" customHeight="1">
      <c r="B80" s="490"/>
      <c r="C80" s="403"/>
      <c r="D80" s="404"/>
      <c r="E80" s="404"/>
      <c r="F80" s="405"/>
      <c r="G80" s="501"/>
      <c r="H80" s="189"/>
      <c r="I80" s="205" t="str">
        <f>IF($B$2="PRELIMINARY SITE VISIT REPORT FINDINGS", "Evidence of a plan for periodic assessment &amp; review of evaluations of students, faculty, employer, clinical &amp; field internship sites", "Evidence of periodic assessment &amp; review of evaluations of student, faculty, employer, clinical &amp; field internship sites")</f>
        <v>Evidence of periodic assessment &amp; review of evaluations of student, faculty, employer, clinical &amp; field internship sites</v>
      </c>
      <c r="J80" s="417"/>
      <c r="K80" s="418"/>
      <c r="L80" s="419"/>
    </row>
    <row r="81" spans="2:105" ht="58.5" customHeight="1">
      <c r="B81" s="247" t="s">
        <v>67</v>
      </c>
      <c r="C81" s="397" t="s">
        <v>68</v>
      </c>
      <c r="D81" s="398"/>
      <c r="E81" s="398"/>
      <c r="F81" s="399"/>
      <c r="G81" s="254"/>
      <c r="H81" s="189"/>
      <c r="I81" s="192" t="s">
        <v>676</v>
      </c>
      <c r="J81" s="411"/>
      <c r="K81" s="412"/>
      <c r="L81" s="413"/>
      <c r="Q81" s="19" t="s">
        <v>400</v>
      </c>
    </row>
    <row r="82" spans="2:105" ht="48.75" customHeight="1">
      <c r="B82" s="255" t="s">
        <v>69</v>
      </c>
      <c r="C82" s="426" t="s">
        <v>252</v>
      </c>
      <c r="D82" s="427"/>
      <c r="E82" s="427"/>
      <c r="F82" s="428"/>
      <c r="G82" s="249"/>
      <c r="H82" s="189"/>
      <c r="I82" s="192" t="str">
        <f>IF($B$2="PRELIMINARY SITE VISIT REPORT FINDINGS", "Reviewed/discussed plans to evaluate program effectiveness", "Reviewed/discussed evaluation methods of program effectiveness")</f>
        <v>Reviewed/discussed evaluation methods of program effectiveness</v>
      </c>
      <c r="J82" s="423"/>
      <c r="K82" s="424"/>
      <c r="L82" s="425"/>
      <c r="Q82" s="19" t="s">
        <v>401</v>
      </c>
    </row>
    <row r="83" spans="2:105" ht="39" customHeight="1">
      <c r="B83" s="488" t="s">
        <v>70</v>
      </c>
      <c r="C83" s="397" t="s">
        <v>71</v>
      </c>
      <c r="D83" s="398"/>
      <c r="E83" s="398"/>
      <c r="F83" s="399"/>
      <c r="G83" s="482"/>
      <c r="H83" s="189"/>
      <c r="I83" s="197" t="s">
        <v>144</v>
      </c>
      <c r="J83" s="411"/>
      <c r="K83" s="412"/>
      <c r="L83" s="413"/>
      <c r="Q83" s="19" t="s">
        <v>402</v>
      </c>
    </row>
    <row r="84" spans="2:105" ht="55.5" hidden="1" customHeight="1">
      <c r="B84" s="490"/>
      <c r="C84" s="403"/>
      <c r="D84" s="404"/>
      <c r="E84" s="404"/>
      <c r="F84" s="405"/>
      <c r="G84" s="483"/>
      <c r="H84" s="189"/>
      <c r="I84" s="206" t="str">
        <f>IF($B$2="PRELIMINARY SITE VISIT REPORT FINDINGS","Evidence that Medical Director has sufficient participation with progam development", "")</f>
        <v/>
      </c>
      <c r="J84" s="417"/>
      <c r="K84" s="418"/>
      <c r="L84" s="419"/>
    </row>
    <row r="85" spans="2:105" s="9" customFormat="1" ht="47.25" customHeight="1">
      <c r="B85" s="429" t="s">
        <v>72</v>
      </c>
      <c r="C85" s="397" t="s">
        <v>341</v>
      </c>
      <c r="D85" s="398"/>
      <c r="E85" s="398"/>
      <c r="F85" s="399"/>
      <c r="G85" s="482"/>
      <c r="H85" s="189"/>
      <c r="I85" s="191" t="str">
        <f>IF($B$2="PRELIMINARY SITE VISIT REPORT FINDINGS","Plan for supervision and periodic assessment of clinical and field internship preceptors", "Periodic assessment of clinical and field internship preceptors effectiveness")</f>
        <v>Periodic assessment of clinical and field internship preceptors effectiveness</v>
      </c>
      <c r="J85" s="411"/>
      <c r="K85" s="412"/>
      <c r="L85" s="413"/>
      <c r="M85" s="52"/>
      <c r="N85" s="52"/>
      <c r="O85" s="52"/>
      <c r="P85" s="52"/>
      <c r="Q85" s="52" t="s">
        <v>403</v>
      </c>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c r="CH85" s="52"/>
      <c r="CI85" s="52"/>
      <c r="CJ85" s="52"/>
      <c r="CK85" s="52"/>
      <c r="CL85" s="52"/>
      <c r="CM85" s="52"/>
      <c r="CN85" s="52"/>
      <c r="CO85" s="52"/>
      <c r="CP85" s="52"/>
      <c r="CQ85" s="52"/>
      <c r="CR85" s="52"/>
      <c r="CS85" s="52"/>
      <c r="CT85" s="52"/>
      <c r="CU85" s="52"/>
      <c r="CV85" s="52"/>
      <c r="CW85" s="52"/>
      <c r="CX85" s="52"/>
      <c r="CY85" s="52"/>
      <c r="CZ85" s="52"/>
      <c r="DA85" s="52"/>
    </row>
    <row r="86" spans="2:105" s="9" customFormat="1" ht="100.5" customHeight="1">
      <c r="B86" s="622"/>
      <c r="C86" s="400"/>
      <c r="D86" s="401"/>
      <c r="E86" s="401"/>
      <c r="F86" s="402"/>
      <c r="G86" s="509"/>
      <c r="H86" s="189"/>
      <c r="I86" s="191" t="str">
        <f>IF($B$2="PRELIMINARY SITE VISIT REPORT FINDINGS","Plan or evidence of orientation program for clinical &amp; field experience liaisons", "Evidence of orientation for clinical &amp; field experience liaisons including: 
  • Dates of orientation
  • Roster of attendees
  • List of preceptors and their 
    locations")</f>
        <v>Evidence of orientation for clinical &amp; field experience liaisons including: 
  • Dates of orientation
  • Roster of attendees
  • List of preceptors and their 
    locations</v>
      </c>
      <c r="J86" s="414"/>
      <c r="K86" s="415"/>
      <c r="L86" s="416"/>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c r="CH86" s="52"/>
      <c r="CI86" s="52"/>
      <c r="CJ86" s="52"/>
      <c r="CK86" s="52"/>
      <c r="CL86" s="52"/>
      <c r="CM86" s="52"/>
      <c r="CN86" s="52"/>
      <c r="CO86" s="52"/>
      <c r="CP86" s="52"/>
      <c r="CQ86" s="52"/>
      <c r="CR86" s="52"/>
      <c r="CS86" s="52"/>
      <c r="CT86" s="52"/>
      <c r="CU86" s="52"/>
      <c r="CV86" s="52"/>
      <c r="CW86" s="52"/>
      <c r="CX86" s="52"/>
      <c r="CY86" s="52"/>
      <c r="CZ86" s="52"/>
      <c r="DA86" s="52"/>
    </row>
    <row r="87" spans="2:105" s="9" customFormat="1" ht="249" customHeight="1">
      <c r="B87" s="622"/>
      <c r="C87" s="400"/>
      <c r="D87" s="401"/>
      <c r="E87" s="401"/>
      <c r="F87" s="402"/>
      <c r="G87" s="509"/>
      <c r="H87" s="189"/>
      <c r="I87" s="191" t="str">
        <f>IF($B$2="PRELIMINARY SITE VISIT REPORT FINDINGS","Plan or evidence of completion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and mentorship 
     techniques", "Evidence of completion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and mentorship 
     techniques")</f>
        <v>Evidence of completion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and mentorship 
     techniques</v>
      </c>
      <c r="J87" s="414"/>
      <c r="K87" s="415"/>
      <c r="L87" s="416"/>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c r="CH87" s="52"/>
      <c r="CI87" s="52"/>
      <c r="CJ87" s="52"/>
      <c r="CK87" s="52"/>
      <c r="CL87" s="52"/>
      <c r="CM87" s="52"/>
      <c r="CN87" s="52"/>
      <c r="CO87" s="52"/>
      <c r="CP87" s="52"/>
      <c r="CQ87" s="52"/>
      <c r="CR87" s="52"/>
      <c r="CS87" s="52"/>
      <c r="CT87" s="52"/>
      <c r="CU87" s="52"/>
      <c r="CV87" s="52"/>
      <c r="CW87" s="52"/>
      <c r="CX87" s="52"/>
      <c r="CY87" s="52"/>
      <c r="CZ87" s="52"/>
      <c r="DA87" s="52"/>
    </row>
    <row r="88" spans="2:105" s="9" customFormat="1" ht="56.25" customHeight="1">
      <c r="B88" s="255" t="s">
        <v>342</v>
      </c>
      <c r="C88" s="426" t="s">
        <v>253</v>
      </c>
      <c r="D88" s="427"/>
      <c r="E88" s="427"/>
      <c r="F88" s="428"/>
      <c r="G88" s="249"/>
      <c r="H88" s="189"/>
      <c r="I88" s="191" t="str">
        <f>IF($B$2="PRELIMINARY SITE VISIT REPORT FINDINGS","Conversation with program personnel, students, and if applicable, graduates","Conversation with program personnel, students, and graduates")</f>
        <v>Conversation with program personnel, students, and graduates</v>
      </c>
      <c r="J88" s="423"/>
      <c r="K88" s="424"/>
      <c r="L88" s="425"/>
      <c r="M88" s="52"/>
      <c r="N88" s="52"/>
      <c r="O88" s="52"/>
      <c r="P88" s="52"/>
      <c r="Q88" s="52" t="s">
        <v>404</v>
      </c>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c r="CH88" s="52"/>
      <c r="CI88" s="52"/>
      <c r="CJ88" s="52"/>
      <c r="CK88" s="52"/>
      <c r="CL88" s="52"/>
      <c r="CM88" s="52"/>
      <c r="CN88" s="52"/>
      <c r="CO88" s="52"/>
      <c r="CP88" s="52"/>
      <c r="CQ88" s="52"/>
      <c r="CR88" s="52"/>
      <c r="CS88" s="52"/>
      <c r="CT88" s="52"/>
      <c r="CU88" s="52"/>
      <c r="CV88" s="52"/>
      <c r="CW88" s="52"/>
      <c r="CX88" s="52"/>
      <c r="CY88" s="52"/>
      <c r="CZ88" s="52"/>
      <c r="DA88" s="52"/>
    </row>
    <row r="89" spans="2:105" s="9" customFormat="1" ht="56.25" hidden="1" customHeight="1">
      <c r="B89" s="256" t="str">
        <f>IF($M$346&lt;&gt;0,"Standard III.B.1.a.1-6.)","")</f>
        <v/>
      </c>
      <c r="C89" s="426"/>
      <c r="D89" s="427"/>
      <c r="E89" s="427"/>
      <c r="F89" s="428"/>
      <c r="G89" s="250" t="str">
        <f>IF(OR(F362="Not Met",I362="Not Met",J362="Not Met",L362="Not Met",N362="Not Met",Q362="Not Met",T362="Not Met",W362="Not Met",Z362="Not Met",AC362="Not Met"),"Not Met",IF(OR(F362="Met",I362="Met",J362="Met",L362="Met",N362="Met",Q362="Met",T362="Met",W362="Met",Z362="Met",AC362="Met"),"Met",""))</f>
        <v/>
      </c>
      <c r="H89" s="406" t="str">
        <f>IF($M$346&lt;&gt;0,"  Satellite Location(s)","")</f>
        <v/>
      </c>
      <c r="I89" s="407"/>
      <c r="J89" s="519" t="str">
        <f>IF(OR(F362="Not Met",I362="Not Met",J362="Not Met",L362="Not Met",N362="Not Met",Q362="Not Met",T362="Not Met",W362="Not Met",Z362="Not Met",AC362="Not Met"),"PD not responsible for satellite management","")</f>
        <v/>
      </c>
      <c r="K89" s="520"/>
      <c r="L89" s="521"/>
      <c r="M89" s="52"/>
      <c r="N89" s="52"/>
      <c r="O89" s="52"/>
      <c r="P89" s="52"/>
      <c r="Q89" s="174" t="s">
        <v>726</v>
      </c>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c r="CH89" s="52"/>
      <c r="CI89" s="52"/>
      <c r="CJ89" s="52"/>
      <c r="CK89" s="52"/>
      <c r="CL89" s="52"/>
      <c r="CM89" s="52"/>
      <c r="CN89" s="52"/>
      <c r="CO89" s="52"/>
      <c r="CP89" s="52"/>
      <c r="CQ89" s="52"/>
      <c r="CR89" s="52"/>
      <c r="CS89" s="52"/>
      <c r="CT89" s="52"/>
      <c r="CU89" s="52"/>
      <c r="CV89" s="52"/>
      <c r="CW89" s="52"/>
      <c r="CX89" s="52"/>
      <c r="CY89" s="52"/>
      <c r="CZ89" s="52"/>
      <c r="DA89" s="52"/>
    </row>
    <row r="90" spans="2:105" s="9" customFormat="1" ht="85.5" hidden="1">
      <c r="B90" s="256" t="str">
        <f>IF($M$346&lt;&gt;0,"Standard III.B.1.a.1-6.)","")</f>
        <v/>
      </c>
      <c r="C90" s="426"/>
      <c r="D90" s="427"/>
      <c r="E90" s="427"/>
      <c r="F90" s="428"/>
      <c r="G90" s="250" t="str">
        <f>IF(OR(F394="Not Met",I394="Not Met",J394="Not Met",L394="Not Met",N394="Not Met",Q394="Not Met",T394="Not Met",W394="Not Met",Z394="Not Met",AC394="Not Met"),"Not Met",IF(OR(F394="Met",I394="Met",J394="Met",L394="Met",N394="Met",Q394="Met",T394="Met",W394="Met",Z394="Met",AC394="Met"),"Met",""))</f>
        <v/>
      </c>
      <c r="H90" s="406" t="str">
        <f>IF($M$346&lt;&gt;0,"  Satellite Location(s)","")</f>
        <v/>
      </c>
      <c r="I90" s="407"/>
      <c r="J90" s="523" t="str">
        <f>IF(OR(F394="Not Met",I394="Not Met",J394="Not Met",L394="Not Met",N394="Not Met",Q394="Not Met",T394="Not Met",W394="Not Met",Z394="Not Met",AC394="Not Met"),F395&amp;" 
"&amp;I395&amp;" 
"&amp;J395&amp;" 
"&amp;L395&amp;" 
"&amp;N395&amp;" 
"&amp;Q395&amp;" 
"&amp;T395&amp;" 
"&amp;W395&amp;" 
"&amp;Z395&amp;" 
"&amp;AC395,"")</f>
        <v/>
      </c>
      <c r="K90" s="524"/>
      <c r="L90" s="525"/>
      <c r="M90" s="52"/>
      <c r="N90" s="52"/>
      <c r="O90" s="52"/>
      <c r="P90" s="52"/>
      <c r="Q90" s="174" t="s">
        <v>726</v>
      </c>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c r="CH90" s="52"/>
      <c r="CI90" s="52"/>
      <c r="CJ90" s="52"/>
      <c r="CK90" s="52"/>
      <c r="CL90" s="52"/>
      <c r="CM90" s="52"/>
      <c r="CN90" s="52"/>
      <c r="CO90" s="52"/>
      <c r="CP90" s="52"/>
      <c r="CQ90" s="52"/>
      <c r="CR90" s="52"/>
      <c r="CS90" s="52"/>
      <c r="CT90" s="52"/>
      <c r="CU90" s="52"/>
      <c r="CV90" s="52"/>
      <c r="CW90" s="52"/>
      <c r="CX90" s="52"/>
      <c r="CY90" s="52"/>
      <c r="CZ90" s="52"/>
      <c r="DA90" s="52"/>
    </row>
    <row r="91" spans="2:105" ht="20.25" customHeight="1">
      <c r="B91" s="420" t="s">
        <v>238</v>
      </c>
      <c r="C91" s="421"/>
      <c r="D91" s="421"/>
      <c r="E91" s="421"/>
      <c r="F91" s="421"/>
      <c r="G91" s="421"/>
      <c r="H91" s="421"/>
      <c r="I91" s="421"/>
      <c r="J91" s="421"/>
      <c r="K91" s="421"/>
      <c r="L91" s="422"/>
    </row>
    <row r="92" spans="2:105" s="7" customFormat="1" ht="33" customHeight="1">
      <c r="B92" s="255" t="s">
        <v>74</v>
      </c>
      <c r="C92" s="426" t="s">
        <v>231</v>
      </c>
      <c r="D92" s="427"/>
      <c r="E92" s="427"/>
      <c r="F92" s="428"/>
      <c r="G92" s="252"/>
      <c r="H92" s="555" t="s">
        <v>573</v>
      </c>
      <c r="I92" s="556"/>
      <c r="J92" s="559"/>
      <c r="K92" s="560"/>
      <c r="L92" s="561"/>
      <c r="M92" s="53"/>
      <c r="N92" s="53"/>
      <c r="O92" s="53"/>
      <c r="P92" s="53"/>
      <c r="Q92" s="53" t="s">
        <v>405</v>
      </c>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3"/>
      <c r="BU92" s="53"/>
      <c r="BV92" s="53"/>
      <c r="BW92" s="53"/>
      <c r="BX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row>
    <row r="93" spans="2:105" ht="37.5" customHeight="1">
      <c r="B93" s="255" t="s">
        <v>75</v>
      </c>
      <c r="C93" s="426" t="s">
        <v>229</v>
      </c>
      <c r="D93" s="427"/>
      <c r="E93" s="427"/>
      <c r="F93" s="428"/>
      <c r="G93" s="252"/>
      <c r="H93" s="557"/>
      <c r="I93" s="558"/>
      <c r="J93" s="423"/>
      <c r="K93" s="424"/>
      <c r="L93" s="425"/>
      <c r="Q93" s="19" t="s">
        <v>406</v>
      </c>
    </row>
    <row r="94" spans="2:105" ht="39" customHeight="1">
      <c r="B94" s="255" t="s">
        <v>76</v>
      </c>
      <c r="C94" s="426" t="s">
        <v>77</v>
      </c>
      <c r="D94" s="427"/>
      <c r="E94" s="427"/>
      <c r="F94" s="428"/>
      <c r="G94" s="249"/>
      <c r="H94" s="189"/>
      <c r="I94" s="192" t="s">
        <v>621</v>
      </c>
      <c r="J94" s="423"/>
      <c r="K94" s="424"/>
      <c r="L94" s="425"/>
      <c r="Q94" s="19" t="s">
        <v>407</v>
      </c>
    </row>
    <row r="95" spans="2:105" ht="33" customHeight="1">
      <c r="B95" s="255" t="s">
        <v>78</v>
      </c>
      <c r="C95" s="426" t="s">
        <v>230</v>
      </c>
      <c r="D95" s="427"/>
      <c r="E95" s="427"/>
      <c r="F95" s="428"/>
      <c r="G95" s="249"/>
      <c r="H95" s="189"/>
      <c r="I95" s="192" t="s">
        <v>622</v>
      </c>
      <c r="J95" s="423"/>
      <c r="K95" s="424"/>
      <c r="L95" s="425"/>
      <c r="Q95" s="19" t="s">
        <v>408</v>
      </c>
    </row>
    <row r="96" spans="2:105" ht="48.75" customHeight="1">
      <c r="B96" s="255" t="s">
        <v>79</v>
      </c>
      <c r="C96" s="426" t="s">
        <v>254</v>
      </c>
      <c r="D96" s="427"/>
      <c r="E96" s="427"/>
      <c r="F96" s="428"/>
      <c r="G96" s="252"/>
      <c r="H96" s="555" t="s">
        <v>575</v>
      </c>
      <c r="I96" s="556"/>
      <c r="J96" s="423"/>
      <c r="K96" s="424"/>
      <c r="L96" s="425"/>
      <c r="Q96" s="19" t="s">
        <v>409</v>
      </c>
    </row>
    <row r="97" spans="2:17" ht="63" customHeight="1">
      <c r="B97" s="255" t="s">
        <v>80</v>
      </c>
      <c r="C97" s="426" t="s">
        <v>255</v>
      </c>
      <c r="D97" s="427"/>
      <c r="E97" s="427"/>
      <c r="F97" s="428"/>
      <c r="G97" s="246"/>
      <c r="H97" s="189"/>
      <c r="I97" s="192" t="s">
        <v>623</v>
      </c>
      <c r="J97" s="411"/>
      <c r="K97" s="412"/>
      <c r="L97" s="413"/>
      <c r="Q97" s="19" t="s">
        <v>410</v>
      </c>
    </row>
    <row r="98" spans="2:17" ht="20.25" customHeight="1">
      <c r="B98" s="420" t="s">
        <v>241</v>
      </c>
      <c r="C98" s="421"/>
      <c r="D98" s="421"/>
      <c r="E98" s="421"/>
      <c r="F98" s="421"/>
      <c r="G98" s="421"/>
      <c r="H98" s="421"/>
      <c r="I98" s="421"/>
      <c r="J98" s="421"/>
      <c r="K98" s="421"/>
      <c r="L98" s="422"/>
    </row>
    <row r="99" spans="2:17" ht="35.25" customHeight="1">
      <c r="B99" s="552" t="s">
        <v>738</v>
      </c>
      <c r="C99" s="553"/>
      <c r="D99" s="553"/>
      <c r="E99" s="553"/>
      <c r="F99" s="553"/>
      <c r="G99" s="553"/>
      <c r="H99" s="553"/>
      <c r="I99" s="553"/>
      <c r="J99" s="553"/>
      <c r="K99" s="553"/>
      <c r="L99" s="554"/>
    </row>
    <row r="100" spans="2:17" ht="69" customHeight="1">
      <c r="B100" s="247" t="s">
        <v>81</v>
      </c>
      <c r="C100" s="397" t="s">
        <v>256</v>
      </c>
      <c r="D100" s="398"/>
      <c r="E100" s="398"/>
      <c r="F100" s="399"/>
      <c r="G100" s="246"/>
      <c r="H100" s="189"/>
      <c r="I100" s="268" t="s">
        <v>677</v>
      </c>
      <c r="J100" s="411"/>
      <c r="K100" s="412"/>
      <c r="L100" s="413"/>
      <c r="Q100" s="19" t="s">
        <v>411</v>
      </c>
    </row>
    <row r="101" spans="2:17" ht="51.75" customHeight="1">
      <c r="B101" s="247" t="s">
        <v>82</v>
      </c>
      <c r="C101" s="397" t="s">
        <v>257</v>
      </c>
      <c r="D101" s="398"/>
      <c r="E101" s="398"/>
      <c r="F101" s="399"/>
      <c r="G101" s="246"/>
      <c r="H101" s="189"/>
      <c r="I101" s="190" t="s">
        <v>678</v>
      </c>
      <c r="J101" s="411"/>
      <c r="K101" s="412"/>
      <c r="L101" s="413"/>
      <c r="Q101" s="19" t="s">
        <v>412</v>
      </c>
    </row>
    <row r="102" spans="2:17" ht="52.5" customHeight="1">
      <c r="B102" s="255" t="s">
        <v>83</v>
      </c>
      <c r="C102" s="426" t="s">
        <v>374</v>
      </c>
      <c r="D102" s="427"/>
      <c r="E102" s="427"/>
      <c r="F102" s="428"/>
      <c r="G102" s="249"/>
      <c r="H102" s="189"/>
      <c r="I102" s="192" t="str">
        <f>IF($B$2="PRELIMINARY SITE VISIT REPORT FINDINGS","Plan for the review of instruments used to evaluate students", "Review of instruments used to evaluate students")</f>
        <v>Review of instruments used to evaluate students</v>
      </c>
      <c r="J102" s="423"/>
      <c r="K102" s="424"/>
      <c r="L102" s="425"/>
      <c r="Q102" s="19" t="s">
        <v>413</v>
      </c>
    </row>
    <row r="103" spans="2:17" ht="56.25" customHeight="1">
      <c r="B103" s="255" t="s">
        <v>84</v>
      </c>
      <c r="C103" s="426" t="s">
        <v>258</v>
      </c>
      <c r="D103" s="427"/>
      <c r="E103" s="427"/>
      <c r="F103" s="428"/>
      <c r="G103" s="249"/>
      <c r="H103" s="189"/>
      <c r="I103" s="192" t="str">
        <f>IF($B$2="PRELIMINARY SITE VISIT REPORT FINDINGS","Plan or evidence of process for Medical Director review and approval", "Evidence of process for Medical Director review and approval")</f>
        <v>Evidence of process for Medical Director review and approval</v>
      </c>
      <c r="J103" s="423"/>
      <c r="K103" s="424"/>
      <c r="L103" s="425"/>
      <c r="Q103" s="19" t="s">
        <v>414</v>
      </c>
    </row>
    <row r="104" spans="2:17" ht="51" customHeight="1">
      <c r="B104" s="247" t="s">
        <v>85</v>
      </c>
      <c r="C104" s="397" t="s">
        <v>259</v>
      </c>
      <c r="D104" s="398"/>
      <c r="E104" s="398"/>
      <c r="F104" s="399"/>
      <c r="G104" s="246"/>
      <c r="H104" s="189"/>
      <c r="I104" s="197" t="str">
        <f>IF($B$2="PRELIMINARY SITE VISIT REPORT FINDINGS","Process to sign Terminal Competency forms", "Signed Terminal Competency forms")</f>
        <v>Signed Terminal Competency forms</v>
      </c>
      <c r="J104" s="411"/>
      <c r="K104" s="412"/>
      <c r="L104" s="413"/>
      <c r="Q104" s="19" t="s">
        <v>415</v>
      </c>
    </row>
    <row r="105" spans="2:17" ht="106.5" customHeight="1">
      <c r="B105" s="255" t="s">
        <v>86</v>
      </c>
      <c r="C105" s="426" t="s">
        <v>260</v>
      </c>
      <c r="D105" s="427"/>
      <c r="E105" s="427"/>
      <c r="F105" s="428"/>
      <c r="G105" s="249"/>
      <c r="H105" s="189"/>
      <c r="I105" s="192" t="s">
        <v>679</v>
      </c>
      <c r="J105" s="423"/>
      <c r="K105" s="424"/>
      <c r="L105" s="425"/>
      <c r="Q105" s="19" t="s">
        <v>416</v>
      </c>
    </row>
    <row r="106" spans="2:17" ht="51" customHeight="1">
      <c r="B106" s="488" t="s">
        <v>261</v>
      </c>
      <c r="C106" s="397" t="s">
        <v>262</v>
      </c>
      <c r="D106" s="398"/>
      <c r="E106" s="398"/>
      <c r="F106" s="399"/>
      <c r="G106" s="500"/>
      <c r="H106" s="189"/>
      <c r="I106" s="192" t="s">
        <v>576</v>
      </c>
      <c r="J106" s="411"/>
      <c r="K106" s="412"/>
      <c r="L106" s="413"/>
      <c r="Q106" s="19" t="s">
        <v>417</v>
      </c>
    </row>
    <row r="107" spans="2:17" ht="35.25" customHeight="1">
      <c r="B107" s="489"/>
      <c r="C107" s="400"/>
      <c r="D107" s="401"/>
      <c r="E107" s="401"/>
      <c r="F107" s="402"/>
      <c r="G107" s="518"/>
      <c r="H107" s="189"/>
      <c r="I107" s="192" t="s">
        <v>680</v>
      </c>
      <c r="J107" s="414"/>
      <c r="K107" s="415"/>
      <c r="L107" s="416"/>
    </row>
    <row r="108" spans="2:17" ht="65.25" customHeight="1">
      <c r="B108" s="255" t="s">
        <v>263</v>
      </c>
      <c r="C108" s="426" t="s">
        <v>264</v>
      </c>
      <c r="D108" s="427"/>
      <c r="E108" s="427"/>
      <c r="F108" s="428"/>
      <c r="G108" s="249"/>
      <c r="H108" s="189"/>
      <c r="I108" s="192" t="s">
        <v>618</v>
      </c>
      <c r="J108" s="423"/>
      <c r="K108" s="424"/>
      <c r="L108" s="425"/>
      <c r="Q108" s="19" t="s">
        <v>418</v>
      </c>
    </row>
    <row r="109" spans="2:17" ht="20.25" customHeight="1">
      <c r="B109" s="499" t="s">
        <v>239</v>
      </c>
      <c r="C109" s="421"/>
      <c r="D109" s="421"/>
      <c r="E109" s="421"/>
      <c r="F109" s="421"/>
      <c r="G109" s="421"/>
      <c r="H109" s="421"/>
      <c r="I109" s="421"/>
      <c r="J109" s="421"/>
      <c r="K109" s="421"/>
      <c r="L109" s="422"/>
    </row>
    <row r="110" spans="2:17" ht="72.75" customHeight="1">
      <c r="B110" s="243" t="s">
        <v>232</v>
      </c>
      <c r="C110" s="426" t="s">
        <v>265</v>
      </c>
      <c r="D110" s="427"/>
      <c r="E110" s="427"/>
      <c r="F110" s="428"/>
      <c r="G110" s="249"/>
      <c r="H110" s="555" t="s">
        <v>577</v>
      </c>
      <c r="I110" s="556"/>
      <c r="J110" s="417"/>
      <c r="K110" s="418"/>
      <c r="L110" s="419"/>
      <c r="Q110" s="19" t="s">
        <v>419</v>
      </c>
    </row>
    <row r="111" spans="2:17" ht="72" customHeight="1">
      <c r="B111" s="243" t="s">
        <v>233</v>
      </c>
      <c r="C111" s="426" t="s">
        <v>582</v>
      </c>
      <c r="D111" s="427"/>
      <c r="E111" s="427"/>
      <c r="F111" s="428"/>
      <c r="G111" s="249"/>
      <c r="H111" s="189"/>
      <c r="I111" s="192" t="s">
        <v>622</v>
      </c>
      <c r="J111" s="423"/>
      <c r="K111" s="424"/>
      <c r="L111" s="425"/>
      <c r="Q111" s="19" t="s">
        <v>420</v>
      </c>
    </row>
    <row r="112" spans="2:17" ht="47.25" customHeight="1">
      <c r="B112" s="243" t="s">
        <v>234</v>
      </c>
      <c r="C112" s="426" t="s">
        <v>243</v>
      </c>
      <c r="D112" s="427"/>
      <c r="E112" s="427"/>
      <c r="F112" s="428"/>
      <c r="G112" s="249"/>
      <c r="H112" s="189"/>
      <c r="I112" s="192" t="s">
        <v>624</v>
      </c>
      <c r="J112" s="423"/>
      <c r="K112" s="424"/>
      <c r="L112" s="425"/>
      <c r="Q112" s="19" t="s">
        <v>421</v>
      </c>
    </row>
    <row r="113" spans="2:17" ht="44.25" customHeight="1">
      <c r="B113" s="243" t="s">
        <v>235</v>
      </c>
      <c r="C113" s="426" t="s">
        <v>87</v>
      </c>
      <c r="D113" s="427"/>
      <c r="E113" s="427"/>
      <c r="F113" s="428"/>
      <c r="G113" s="249"/>
      <c r="H113" s="189"/>
      <c r="I113" s="191" t="s">
        <v>625</v>
      </c>
      <c r="J113" s="423"/>
      <c r="K113" s="424"/>
      <c r="L113" s="425"/>
      <c r="Q113" s="19" t="s">
        <v>422</v>
      </c>
    </row>
    <row r="114" spans="2:17" ht="20.25" customHeight="1">
      <c r="B114" s="499" t="s">
        <v>242</v>
      </c>
      <c r="C114" s="421"/>
      <c r="D114" s="421"/>
      <c r="E114" s="421"/>
      <c r="F114" s="421"/>
      <c r="G114" s="421"/>
      <c r="H114" s="421"/>
      <c r="I114" s="421"/>
      <c r="J114" s="421"/>
      <c r="K114" s="421"/>
      <c r="L114" s="422"/>
    </row>
    <row r="115" spans="2:17" ht="24" customHeight="1">
      <c r="B115" s="631" t="s">
        <v>369</v>
      </c>
      <c r="C115" s="632"/>
      <c r="D115" s="632"/>
      <c r="E115" s="632"/>
      <c r="F115" s="632"/>
      <c r="G115" s="257"/>
      <c r="H115" s="189"/>
      <c r="I115" s="258" t="str">
        <f>IF(G115="N/A", "", "Number of Associate MDs?")</f>
        <v>Number of Associate MDs?</v>
      </c>
      <c r="J115" s="257"/>
      <c r="K115" s="259"/>
      <c r="L115" s="260"/>
    </row>
    <row r="116" spans="2:17" ht="53.1" customHeight="1">
      <c r="B116" s="552" t="str">
        <f>IF(G115="N/A", "", "a. Responsibilities
When the program Medical Director delegates specified responsibilities, the program must designate one or more Associate Medical Directors:")</f>
        <v>a. Responsibilities
When the program Medical Director delegates specified responsibilities, the program must designate one or more Associate Medical Directors:</v>
      </c>
      <c r="C116" s="553"/>
      <c r="D116" s="553"/>
      <c r="E116" s="553"/>
      <c r="F116" s="553"/>
      <c r="G116" s="553"/>
      <c r="H116" s="553"/>
      <c r="I116" s="553"/>
      <c r="J116" s="553"/>
      <c r="K116" s="553"/>
      <c r="L116" s="554"/>
    </row>
    <row r="117" spans="2:17" ht="33" customHeight="1">
      <c r="B117" s="488" t="str">
        <f>IF(G115="N/A", "", "III.B.3.a.1)")</f>
        <v>III.B.3.a.1)</v>
      </c>
      <c r="C117" s="397" t="str">
        <f>IF(G115="N/A", "", "Fulfill responsibilities as delegated by the program Medical Director")</f>
        <v>Fulfill responsibilities as delegated by the program Medical Director</v>
      </c>
      <c r="D117" s="398"/>
      <c r="E117" s="398"/>
      <c r="F117" s="399"/>
      <c r="G117" s="482"/>
      <c r="H117" s="189"/>
      <c r="I117" s="196" t="str">
        <f>IF(G115="N/A", "", "Verified by emails")</f>
        <v>Verified by emails</v>
      </c>
      <c r="J117" s="411"/>
      <c r="K117" s="412"/>
      <c r="L117" s="413"/>
      <c r="Q117" s="19" t="s">
        <v>423</v>
      </c>
    </row>
    <row r="118" spans="2:17" ht="33" customHeight="1">
      <c r="B118" s="489"/>
      <c r="C118" s="403"/>
      <c r="D118" s="404"/>
      <c r="E118" s="404"/>
      <c r="F118" s="405"/>
      <c r="G118" s="483"/>
      <c r="H118" s="189"/>
      <c r="I118" s="200" t="str">
        <f>IF(G115="N/A", "", "Verified by contract")</f>
        <v>Verified by contract</v>
      </c>
      <c r="J118" s="417"/>
      <c r="K118" s="418"/>
      <c r="L118" s="419"/>
    </row>
    <row r="119" spans="2:17" ht="20.25" customHeight="1">
      <c r="B119" s="499" t="str">
        <f>IF(G115="N/A", "", "b. Qualifications (Assoc MD)")</f>
        <v>b. Qualifications (Assoc MD)</v>
      </c>
      <c r="C119" s="421"/>
      <c r="D119" s="421"/>
      <c r="E119" s="421"/>
      <c r="F119" s="421"/>
      <c r="G119" s="421"/>
      <c r="H119" s="421"/>
      <c r="I119" s="421"/>
      <c r="J119" s="421"/>
      <c r="K119" s="421"/>
      <c r="L119" s="422"/>
    </row>
    <row r="120" spans="2:17" ht="64.5" customHeight="1">
      <c r="B120" s="243" t="str">
        <f>IF(G115="N/A", "", "III.B.3.b.1)")</f>
        <v>III.B.3.b.1)</v>
      </c>
      <c r="C120" s="426" t="str">
        <f>IF(G115="N/A", "", "Physician currently licensed and authorized to practice in the location of the program, with experience &amp; current knowledge of emergency care of acutely ill and injured patients")</f>
        <v>Physician currently licensed and authorized to practice in the location of the program, with experience &amp; current knowledge of emergency care of acutely ill and injured patients</v>
      </c>
      <c r="D120" s="427"/>
      <c r="E120" s="427"/>
      <c r="F120" s="428"/>
      <c r="G120" s="253"/>
      <c r="H120" s="189"/>
      <c r="I120" s="192" t="str">
        <f>IF(G115="N/A", "", "Maintained by program")</f>
        <v>Maintained by program</v>
      </c>
      <c r="J120" s="417"/>
      <c r="K120" s="418"/>
      <c r="L120" s="419"/>
      <c r="Q120" s="19" t="s">
        <v>424</v>
      </c>
    </row>
    <row r="121" spans="2:17" ht="81.75" customHeight="1">
      <c r="B121" s="243" t="str">
        <f>IF(G115="N/A", "", "III.B.3.b.2)")</f>
        <v>III.B.3.b.2)</v>
      </c>
      <c r="C121" s="426" t="str">
        <f>IF(G115="N/A", "", "Sufficient training or experience in the delivery of out of hospital emergency care, including the proper care &amp; transport of patients, medical direction, and quality improvement in out of hospital care")</f>
        <v>Sufficient training or experience in the delivery of out of hospital emergency care, including the proper care &amp; transport of patients, medical direction, and quality improvement in out of hospital care</v>
      </c>
      <c r="D121" s="427"/>
      <c r="E121" s="427"/>
      <c r="F121" s="428"/>
      <c r="G121" s="249"/>
      <c r="H121" s="189"/>
      <c r="I121" s="192" t="str">
        <f>IF(G115="N/A", "", "Verified by conversation")</f>
        <v>Verified by conversation</v>
      </c>
      <c r="J121" s="423"/>
      <c r="K121" s="424"/>
      <c r="L121" s="425"/>
      <c r="Q121" s="19" t="s">
        <v>425</v>
      </c>
    </row>
    <row r="122" spans="2:17" ht="48.75" customHeight="1">
      <c r="B122" s="243" t="str">
        <f>IF(G115="N/A", "", "III.B.3.b.3)")</f>
        <v>III.B.3.b.3)</v>
      </c>
      <c r="C122" s="426" t="str">
        <f>IF(G115="N/A", "", "Active member of local medical community &amp; participate in professional activities related to out of hospital care")</f>
        <v>Active member of local medical community &amp; participate in professional activities related to out of hospital care</v>
      </c>
      <c r="D122" s="427"/>
      <c r="E122" s="427"/>
      <c r="F122" s="428"/>
      <c r="G122" s="249"/>
      <c r="H122" s="189"/>
      <c r="I122" s="192" t="str">
        <f>IF(G115="N/A", "", "Verified by conversation")</f>
        <v>Verified by conversation</v>
      </c>
      <c r="J122" s="423"/>
      <c r="K122" s="424"/>
      <c r="L122" s="425"/>
      <c r="Q122" s="19" t="s">
        <v>426</v>
      </c>
    </row>
    <row r="123" spans="2:17" ht="69.75" customHeight="1">
      <c r="B123" s="243" t="str">
        <f>IF(G115="N/A", "", "III.B.3.b.4)")</f>
        <v>III.B.3.b.4)</v>
      </c>
      <c r="C123" s="426" t="str">
        <f>IF(G115="N/A", "", "Knowledge about the education of the EMS Professions, including professional, legislative, and regulatory issues regarding the education of the EMS Professions")</f>
        <v>Knowledge about the education of the EMS Professions, including professional, legislative, and regulatory issues regarding the education of the EMS Professions</v>
      </c>
      <c r="D123" s="427"/>
      <c r="E123" s="427"/>
      <c r="F123" s="428"/>
      <c r="G123" s="249"/>
      <c r="H123" s="189"/>
      <c r="I123" s="191" t="str">
        <f>IF(G115="N/A", "", "Verified by conversation")</f>
        <v>Verified by conversation</v>
      </c>
      <c r="J123" s="423"/>
      <c r="K123" s="424"/>
      <c r="L123" s="425"/>
      <c r="Q123" s="19" t="s">
        <v>427</v>
      </c>
    </row>
    <row r="124" spans="2:17" ht="20.25" customHeight="1">
      <c r="B124" s="499" t="s">
        <v>266</v>
      </c>
      <c r="C124" s="421"/>
      <c r="D124" s="421"/>
      <c r="E124" s="421"/>
      <c r="F124" s="421"/>
      <c r="G124" s="421"/>
      <c r="H124" s="421"/>
      <c r="I124" s="421"/>
      <c r="J124" s="421"/>
      <c r="K124" s="421"/>
      <c r="L124" s="422"/>
    </row>
    <row r="125" spans="2:17" ht="21" customHeight="1">
      <c r="B125" s="515" t="s">
        <v>370</v>
      </c>
      <c r="C125" s="516"/>
      <c r="D125" s="516"/>
      <c r="E125" s="516"/>
      <c r="F125" s="516"/>
      <c r="G125" s="257"/>
      <c r="H125" s="267"/>
      <c r="I125" s="258" t="str">
        <f>IF(G125="N/A", "", "Number of Assistant MDs?")</f>
        <v>Number of Assistant MDs?</v>
      </c>
      <c r="J125" s="222"/>
      <c r="K125" s="259"/>
      <c r="L125" s="260"/>
    </row>
    <row r="126" spans="2:17" ht="54" customHeight="1">
      <c r="B126" s="552" t="str">
        <f>IF(G125="N/A", "", "a. Responsibilities
When the program Medical Director or Associate Medical Director cannot legally provide supervision for out of state location(s) of the educational activities of the program, the sponsor must appoint an Assistant Medical Director:")</f>
        <v>a. Responsibilities
When the program Medical Director or Associate Medical Director cannot legally provide supervision for out of state location(s) of the educational activities of the program, the sponsor must appoint an Assistant Medical Director:</v>
      </c>
      <c r="C126" s="553"/>
      <c r="D126" s="553"/>
      <c r="E126" s="553"/>
      <c r="F126" s="553"/>
      <c r="G126" s="553"/>
      <c r="H126" s="553"/>
      <c r="I126" s="553"/>
      <c r="J126" s="553"/>
      <c r="K126" s="553"/>
      <c r="L126" s="554"/>
    </row>
    <row r="127" spans="2:17" ht="57.75" customHeight="1">
      <c r="B127" s="247" t="str">
        <f>IF(G125="N/A", "", "III.B.4.a.1)")</f>
        <v>III.B.4.a.1)</v>
      </c>
      <c r="C127" s="397" t="str">
        <f>IF(G125="N/A", "", "Medical supervision and oversight of students participating in field experience and/or capstone field internship")</f>
        <v>Medical supervision and oversight of students participating in field experience and/or capstone field internship</v>
      </c>
      <c r="D127" s="398"/>
      <c r="E127" s="398"/>
      <c r="F127" s="399"/>
      <c r="G127" s="246"/>
      <c r="H127" s="189"/>
      <c r="I127" s="196" t="str">
        <f>IF(G125="N/A", "", "Verified by emails")</f>
        <v>Verified by emails</v>
      </c>
      <c r="J127" s="411"/>
      <c r="K127" s="412"/>
      <c r="L127" s="413"/>
      <c r="Q127" s="19" t="s">
        <v>428</v>
      </c>
    </row>
    <row r="128" spans="2:17" ht="20.25" customHeight="1">
      <c r="B128" s="420" t="str">
        <f>IF(G125="N/A", "", "b. Qualifications (Assist MD)")</f>
        <v>b. Qualifications (Assist MD)</v>
      </c>
      <c r="C128" s="421"/>
      <c r="D128" s="421"/>
      <c r="E128" s="421"/>
      <c r="F128" s="421"/>
      <c r="G128" s="421"/>
      <c r="H128" s="421"/>
      <c r="I128" s="421"/>
      <c r="J128" s="421"/>
      <c r="K128" s="421"/>
      <c r="L128" s="422"/>
    </row>
    <row r="129" spans="2:105" ht="81" customHeight="1">
      <c r="B129" s="243" t="str">
        <f>IF(G125="N/A", "", "III.B.4.b.1)")</f>
        <v>III.B.4.b.1)</v>
      </c>
      <c r="C129" s="426" t="str">
        <f>IF(G125="N/A", "", "Physician currently licensed and authorized to practice in the jurisdiction of the location of the student(s), with experience &amp; current knowledge of emergency care of acutely ill and injured patients")</f>
        <v>Physician currently licensed and authorized to practice in the jurisdiction of the location of the student(s), with experience &amp; current knowledge of emergency care of acutely ill and injured patients</v>
      </c>
      <c r="D129" s="427"/>
      <c r="E129" s="427"/>
      <c r="F129" s="428"/>
      <c r="G129" s="253"/>
      <c r="H129" s="189"/>
      <c r="I129" s="192" t="str">
        <f>IF(G125="N/A", "", "Maintained by program")</f>
        <v>Maintained by program</v>
      </c>
      <c r="J129" s="417"/>
      <c r="K129" s="418"/>
      <c r="L129" s="419"/>
      <c r="Q129" s="19" t="s">
        <v>429</v>
      </c>
    </row>
    <row r="130" spans="2:105" ht="74.25" customHeight="1">
      <c r="B130" s="243" t="str">
        <f>IF(G125="N/A", "", "III.B.4.b.2)")</f>
        <v>III.B.4.b.2)</v>
      </c>
      <c r="C130" s="426" t="str">
        <f>IF(G125="N/A", "", "Sufficient training or experience in the delivery of out of hospital emergency care, including the proper care &amp; transport of patients, medical direction, and quality improvement in out of hospital care")</f>
        <v>Sufficient training or experience in the delivery of out of hospital emergency care, including the proper care &amp; transport of patients, medical direction, and quality improvement in out of hospital care</v>
      </c>
      <c r="D130" s="427"/>
      <c r="E130" s="427"/>
      <c r="F130" s="428"/>
      <c r="G130" s="249"/>
      <c r="H130" s="189"/>
      <c r="I130" s="192" t="str">
        <f>IF(G125="N/A", "", "Verified by conversation")</f>
        <v>Verified by conversation</v>
      </c>
      <c r="J130" s="423"/>
      <c r="K130" s="424"/>
      <c r="L130" s="425"/>
      <c r="Q130" s="19" t="s">
        <v>430</v>
      </c>
    </row>
    <row r="131" spans="2:105" ht="53.25" customHeight="1">
      <c r="B131" s="243" t="str">
        <f>IF(G125="N/A", "", "III.B.4.b.3)")</f>
        <v>III.B.4.b.3)</v>
      </c>
      <c r="C131" s="426" t="str">
        <f>IF(G125="N/A", "", "Active member of local medical community &amp; participate in professional activities related to out of hospital care")</f>
        <v>Active member of local medical community &amp; participate in professional activities related to out of hospital care</v>
      </c>
      <c r="D131" s="427"/>
      <c r="E131" s="427"/>
      <c r="F131" s="428"/>
      <c r="G131" s="249"/>
      <c r="H131" s="189"/>
      <c r="I131" s="192" t="str">
        <f>IF(G125="N/A", "", "Verified by conversation")</f>
        <v>Verified by conversation</v>
      </c>
      <c r="J131" s="423"/>
      <c r="K131" s="424"/>
      <c r="L131" s="425"/>
      <c r="Q131" s="19" t="s">
        <v>431</v>
      </c>
    </row>
    <row r="132" spans="2:105" ht="62.25" customHeight="1">
      <c r="B132" s="243" t="str">
        <f>IF(G125="N/A", "", "III.B.4.b.4)")</f>
        <v>III.B.4.b.4)</v>
      </c>
      <c r="C132" s="426" t="str">
        <f>IF(G125="N/A", "", "Knowledge about the education of the EMS Professions, including professional, legislative, and regulatory issues regarding the education of the EMS Professions")</f>
        <v>Knowledge about the education of the EMS Professions, including professional, legislative, and regulatory issues regarding the education of the EMS Professions</v>
      </c>
      <c r="D132" s="427"/>
      <c r="E132" s="427"/>
      <c r="F132" s="428"/>
      <c r="G132" s="249"/>
      <c r="H132" s="189"/>
      <c r="I132" s="191" t="str">
        <f>IF(G125="N/A", "", "Verified by conversation")</f>
        <v>Verified by conversation</v>
      </c>
      <c r="J132" s="423"/>
      <c r="K132" s="424"/>
      <c r="L132" s="425"/>
      <c r="Q132" s="19" t="s">
        <v>432</v>
      </c>
    </row>
    <row r="133" spans="2:105" ht="20.25" customHeight="1">
      <c r="B133" s="420" t="s">
        <v>267</v>
      </c>
      <c r="C133" s="421"/>
      <c r="D133" s="421"/>
      <c r="E133" s="421"/>
      <c r="F133" s="421"/>
      <c r="G133" s="421"/>
      <c r="H133" s="421"/>
      <c r="I133" s="421"/>
      <c r="J133" s="421"/>
      <c r="K133" s="421"/>
      <c r="L133" s="422"/>
    </row>
    <row r="134" spans="2:105" ht="20.25" customHeight="1">
      <c r="B134" s="420" t="s">
        <v>88</v>
      </c>
      <c r="C134" s="421"/>
      <c r="D134" s="421"/>
      <c r="E134" s="421"/>
      <c r="F134" s="421"/>
      <c r="G134" s="421"/>
      <c r="H134" s="421"/>
      <c r="I134" s="421"/>
      <c r="J134" s="421"/>
      <c r="K134" s="421"/>
      <c r="L134" s="422"/>
    </row>
    <row r="135" spans="2:105" ht="55.5" customHeight="1">
      <c r="B135" s="488" t="s">
        <v>236</v>
      </c>
      <c r="C135" s="397" t="s">
        <v>268</v>
      </c>
      <c r="D135" s="398"/>
      <c r="E135" s="398"/>
      <c r="F135" s="399"/>
      <c r="G135" s="482"/>
      <c r="H135" s="189"/>
      <c r="I135" s="193" t="s">
        <v>681</v>
      </c>
      <c r="J135" s="446"/>
      <c r="K135" s="447"/>
      <c r="L135" s="448"/>
      <c r="Q135" s="19" t="s">
        <v>324</v>
      </c>
    </row>
    <row r="136" spans="2:105" s="7" customFormat="1" ht="83.25" customHeight="1">
      <c r="B136" s="489"/>
      <c r="C136" s="400"/>
      <c r="D136" s="401"/>
      <c r="E136" s="401"/>
      <c r="F136" s="402"/>
      <c r="G136" s="509"/>
      <c r="H136" s="189"/>
      <c r="I136" s="192" t="str">
        <f>IF($B$2="PRELIMINARY SITE VISIT REPORT FINDINGS","Plan for program personnel that faculty are assigned to monitor students during the clinical &amp; field internship", "Verified by conversation with program personnel, students, and graduates that faculty is assigned to monitor students during the clinical &amp; field internship")</f>
        <v>Verified by conversation with program personnel, students, and graduates that faculty is assigned to monitor students during the clinical &amp; field internship</v>
      </c>
      <c r="J136" s="449"/>
      <c r="K136" s="450"/>
      <c r="L136" s="451"/>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3"/>
      <c r="CJ136" s="53"/>
      <c r="CK136" s="53"/>
      <c r="CL136" s="53"/>
      <c r="CM136" s="53"/>
      <c r="CN136" s="53"/>
      <c r="CO136" s="53"/>
      <c r="CP136" s="53"/>
      <c r="CQ136" s="53"/>
      <c r="CR136" s="53"/>
      <c r="CS136" s="53"/>
      <c r="CT136" s="53"/>
      <c r="CU136" s="53"/>
      <c r="CV136" s="53"/>
      <c r="CW136" s="53"/>
      <c r="CX136" s="53"/>
      <c r="CY136" s="53"/>
      <c r="CZ136" s="53"/>
      <c r="DA136" s="53"/>
    </row>
    <row r="137" spans="2:105" ht="38.25" hidden="1" customHeight="1">
      <c r="B137" s="489"/>
      <c r="C137" s="400"/>
      <c r="D137" s="401"/>
      <c r="E137" s="401"/>
      <c r="F137" s="402"/>
      <c r="G137" s="509"/>
      <c r="H137" s="195"/>
      <c r="I137" s="203" t="str">
        <f>IF($B$2="PRELIMINARY SITE VISIT REPORT FINDINGS","Plan for sufficient number of faculty for the number of enrolled students", "")</f>
        <v/>
      </c>
      <c r="J137" s="449"/>
      <c r="K137" s="450"/>
      <c r="L137" s="451"/>
    </row>
    <row r="138" spans="2:105" ht="61.5" hidden="1" customHeight="1">
      <c r="B138" s="490"/>
      <c r="C138" s="403"/>
      <c r="D138" s="404"/>
      <c r="E138" s="404"/>
      <c r="F138" s="405"/>
      <c r="G138" s="261" t="str">
        <f>IF(OR(F382="Not Met",I382="Not Met",J382="Not Met",L382="Not Met",N382="Not Met",Q382="Not Met",T382="Not Met",W382="Not Met",Z382="Not Met",AC382="Not Met"),"Not Met",IF(OR(F382="Met",I382="Met",J382="Met",L382="Met",N382="Met",Q382="Met",T382="Met",W382="Met",Z382="Met",AC382="Met"),"Met",""))</f>
        <v/>
      </c>
      <c r="H138" s="526" t="str">
        <f>IF($M$346&lt;&gt;0,"  Satellite Location(s)","")</f>
        <v/>
      </c>
      <c r="I138" s="527"/>
      <c r="J138" s="528" t="str">
        <f>IF(OR(F382="Not Met",I382="Not Met",J382="Not Met",L382="Not Met",N382="Not Met",Q382="Not Met",T382="Not Met",W382="Not Met",Z382="Not Met",AC382="Not Met"),F383&amp;" 
"&amp;I383&amp;" 
"&amp;J383&amp;" 
"&amp;L383&amp;" 
"&amp;N383&amp;" 
"&amp;Q383&amp;" 
"&amp;T383&amp;" 
"&amp;W383&amp;" 
"&amp;Z383&amp;" 
"&amp;AC383,"")</f>
        <v/>
      </c>
      <c r="K138" s="529"/>
      <c r="L138" s="530"/>
      <c r="Q138" s="70" t="s">
        <v>727</v>
      </c>
    </row>
    <row r="139" spans="2:105" ht="20.25" customHeight="1">
      <c r="B139" s="420" t="s">
        <v>73</v>
      </c>
      <c r="C139" s="421"/>
      <c r="D139" s="421"/>
      <c r="E139" s="421"/>
      <c r="F139" s="421"/>
      <c r="G139" s="421"/>
      <c r="H139" s="421"/>
      <c r="I139" s="421"/>
      <c r="J139" s="421"/>
      <c r="K139" s="421"/>
      <c r="L139" s="422"/>
    </row>
    <row r="140" spans="2:105" ht="33" customHeight="1">
      <c r="B140" s="247" t="s">
        <v>237</v>
      </c>
      <c r="C140" s="397" t="s">
        <v>89</v>
      </c>
      <c r="D140" s="398"/>
      <c r="E140" s="398"/>
      <c r="F140" s="399"/>
      <c r="G140" s="246"/>
      <c r="H140" s="189"/>
      <c r="I140" s="265" t="s">
        <v>682</v>
      </c>
      <c r="J140" s="411"/>
      <c r="K140" s="412"/>
      <c r="L140" s="413"/>
      <c r="Q140" s="19" t="s">
        <v>343</v>
      </c>
    </row>
    <row r="141" spans="2:105" ht="54" customHeight="1">
      <c r="B141" s="247" t="s">
        <v>237</v>
      </c>
      <c r="C141" s="397" t="s">
        <v>90</v>
      </c>
      <c r="D141" s="398"/>
      <c r="E141" s="398"/>
      <c r="F141" s="399"/>
      <c r="G141" s="249"/>
      <c r="H141" s="189"/>
      <c r="I141" s="266" t="s">
        <v>683</v>
      </c>
      <c r="J141" s="411"/>
      <c r="K141" s="412"/>
      <c r="L141" s="413"/>
      <c r="Q141" s="19" t="s">
        <v>343</v>
      </c>
    </row>
    <row r="142" spans="2:105" ht="20.25" customHeight="1">
      <c r="B142" s="420" t="s">
        <v>269</v>
      </c>
      <c r="C142" s="421"/>
      <c r="D142" s="421"/>
      <c r="E142" s="421"/>
      <c r="F142" s="421"/>
      <c r="G142" s="421"/>
      <c r="H142" s="421"/>
      <c r="I142" s="421"/>
      <c r="J142" s="421"/>
      <c r="K142" s="421"/>
      <c r="L142" s="422"/>
    </row>
    <row r="143" spans="2:105" ht="21" customHeight="1">
      <c r="B143" s="629" t="s">
        <v>371</v>
      </c>
      <c r="C143" s="630"/>
      <c r="D143" s="630"/>
      <c r="E143" s="630"/>
      <c r="F143" s="630"/>
      <c r="G143" s="222"/>
      <c r="H143" s="153"/>
      <c r="I143" s="154" t="str">
        <f>IF(G143="N/A", "", "Number of Lead Instructors?")</f>
        <v>Number of Lead Instructors?</v>
      </c>
      <c r="J143" s="262"/>
      <c r="K143" s="153"/>
      <c r="L143" s="155"/>
    </row>
    <row r="144" spans="2:105" ht="40.5" customHeight="1">
      <c r="B144" s="420" t="str">
        <f>IF(G143="N/A", "", "a. Responsibilities
    When the Program Director delegates specified responsibilities to a lead instructor, that individual must:")</f>
        <v>a. Responsibilities
    When the Program Director delegates specified responsibilities to a lead instructor, that individual must:</v>
      </c>
      <c r="C144" s="421"/>
      <c r="D144" s="421"/>
      <c r="E144" s="421"/>
      <c r="F144" s="421"/>
      <c r="G144" s="421"/>
      <c r="H144" s="421"/>
      <c r="I144" s="421"/>
      <c r="J144" s="421"/>
      <c r="K144" s="421"/>
      <c r="L144" s="422"/>
    </row>
    <row r="145" spans="2:105" ht="69" customHeight="1">
      <c r="B145" s="488" t="str">
        <f>IF(G143="N/A", "", "III.B.6.a.")</f>
        <v>III.B.6.a.</v>
      </c>
      <c r="C145" s="397" t="str">
        <f>IF(G143="N/A", "", "Performs duties assigned under the direction and delegation of the Program Director")</f>
        <v>Performs duties assigned under the direction and delegation of the Program Director</v>
      </c>
      <c r="D145" s="398"/>
      <c r="E145" s="398"/>
      <c r="F145" s="399"/>
      <c r="G145" s="482"/>
      <c r="H145" s="189"/>
      <c r="I145" s="193" t="str">
        <f>IF(G143="N/A", "", "Verified by by conversation with the Program Director and Lead Instructor")</f>
        <v>Verified by by conversation with the Program Director and Lead Instructor</v>
      </c>
      <c r="J145" s="411"/>
      <c r="K145" s="412"/>
      <c r="L145" s="413"/>
      <c r="Q145" s="19" t="s">
        <v>325</v>
      </c>
    </row>
    <row r="146" spans="2:105" s="7" customFormat="1" ht="15" hidden="1" customHeight="1">
      <c r="B146" s="489"/>
      <c r="C146" s="400"/>
      <c r="D146" s="401"/>
      <c r="E146" s="401"/>
      <c r="F146" s="402"/>
      <c r="G146" s="509"/>
      <c r="H146" s="263"/>
      <c r="I146" s="264"/>
      <c r="J146" s="414"/>
      <c r="K146" s="415"/>
      <c r="L146" s="416"/>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c r="BC146" s="53"/>
      <c r="BD146" s="53"/>
      <c r="BE146" s="53"/>
      <c r="BF146" s="53"/>
      <c r="BG146" s="53"/>
      <c r="BH146" s="53"/>
      <c r="BI146" s="53"/>
      <c r="BJ146" s="53"/>
      <c r="BK146" s="53"/>
      <c r="BL146" s="53"/>
      <c r="BM146" s="53"/>
      <c r="BN146" s="53"/>
      <c r="BO146" s="53"/>
      <c r="BP146" s="53"/>
      <c r="BQ146" s="53"/>
      <c r="BR146" s="53"/>
      <c r="BS146" s="53"/>
      <c r="BT146" s="53"/>
      <c r="BU146" s="53"/>
      <c r="BV146" s="53"/>
      <c r="BW146" s="53"/>
      <c r="BX146" s="53"/>
      <c r="BY146" s="53"/>
      <c r="BZ146" s="53"/>
      <c r="CA146" s="53"/>
      <c r="CB146" s="53"/>
      <c r="CC146" s="53"/>
      <c r="CD146" s="53"/>
      <c r="CE146" s="53"/>
      <c r="CF146" s="53"/>
      <c r="CG146" s="53"/>
      <c r="CH146" s="53"/>
      <c r="CI146" s="53"/>
      <c r="CJ146" s="53"/>
      <c r="CK146" s="53"/>
      <c r="CL146" s="53"/>
      <c r="CM146" s="53"/>
      <c r="CN146" s="53"/>
      <c r="CO146" s="53"/>
      <c r="CP146" s="53"/>
      <c r="CQ146" s="53"/>
      <c r="CR146" s="53"/>
      <c r="CS146" s="53"/>
      <c r="CT146" s="53"/>
      <c r="CU146" s="53"/>
      <c r="CV146" s="53"/>
      <c r="CW146" s="53"/>
      <c r="CX146" s="53"/>
      <c r="CY146" s="53"/>
      <c r="CZ146" s="53"/>
      <c r="DA146" s="53"/>
    </row>
    <row r="147" spans="2:105" ht="20.25" customHeight="1">
      <c r="B147" s="420" t="str">
        <f>IF(G143="N/A", "", "b. Qualifications")</f>
        <v>b. Qualifications</v>
      </c>
      <c r="C147" s="421"/>
      <c r="D147" s="421"/>
      <c r="E147" s="421"/>
      <c r="F147" s="421"/>
      <c r="G147" s="421"/>
      <c r="H147" s="421"/>
      <c r="I147" s="421"/>
      <c r="J147" s="421"/>
      <c r="K147" s="421"/>
      <c r="L147" s="422"/>
    </row>
    <row r="148" spans="2:105" ht="54.75" customHeight="1">
      <c r="B148" s="247" t="str">
        <f>IF(G143="N/A", "", "III.B.6.b.1)")</f>
        <v>III.B.6.b.1)</v>
      </c>
      <c r="C148" s="397" t="str">
        <f>IF(G143="N/A", "", "Minimum of an Associate Degree")</f>
        <v>Minimum of an Associate Degree</v>
      </c>
      <c r="D148" s="398"/>
      <c r="E148" s="398"/>
      <c r="F148" s="399"/>
      <c r="G148" s="249"/>
      <c r="H148" s="493"/>
      <c r="I148" s="510" t="str">
        <f>IF($G$143="N/A", "", "Documentation maintained by program 
(only Satellite Lead Instructors are verified by CoAEMSP)")</f>
        <v>Documentation maintained by program 
(only Satellite Lead Instructors are verified by CoAEMSP)</v>
      </c>
      <c r="J148" s="411"/>
      <c r="K148" s="412"/>
      <c r="L148" s="413"/>
      <c r="Q148" s="19" t="s">
        <v>433</v>
      </c>
    </row>
    <row r="149" spans="2:105" ht="51.75" customHeight="1">
      <c r="B149" s="247" t="str">
        <f>IF(G143="N/A", "", "III.B.6.b.2)")</f>
        <v>III.B.6.b.2)</v>
      </c>
      <c r="C149" s="397" t="str">
        <f>IF(G143="N/A", "", "Professional healthcare credential(s)")</f>
        <v>Professional healthcare credential(s)</v>
      </c>
      <c r="D149" s="398"/>
      <c r="E149" s="398"/>
      <c r="F149" s="399"/>
      <c r="G149" s="249"/>
      <c r="H149" s="494"/>
      <c r="I149" s="511"/>
      <c r="J149" s="411"/>
      <c r="K149" s="412"/>
      <c r="L149" s="413"/>
      <c r="Q149" s="19" t="s">
        <v>434</v>
      </c>
    </row>
    <row r="150" spans="2:105" ht="53.25" customHeight="1">
      <c r="B150" s="247" t="str">
        <f>IF(G143="N/A", "", "III.B.6.b.3)")</f>
        <v>III.B.6.b.3)</v>
      </c>
      <c r="C150" s="397" t="str">
        <f>IF(G143="N/A", "", "Experience in emergency medicine/prehospital care")</f>
        <v>Experience in emergency medicine/prehospital care</v>
      </c>
      <c r="D150" s="398"/>
      <c r="E150" s="398"/>
      <c r="F150" s="399"/>
      <c r="G150" s="249"/>
      <c r="H150" s="494"/>
      <c r="I150" s="511"/>
      <c r="J150" s="411"/>
      <c r="K150" s="412"/>
      <c r="L150" s="413"/>
      <c r="Q150" s="19" t="s">
        <v>435</v>
      </c>
    </row>
    <row r="151" spans="2:105" ht="52.5" customHeight="1">
      <c r="B151" s="247" t="str">
        <f>IF(G143="N/A", "", "III.B.6.b.4)")</f>
        <v>III.B.6.b.4)</v>
      </c>
      <c r="C151" s="397" t="str">
        <f>IF(G143="N/A", "", "Knowledge of instructional methods")</f>
        <v>Knowledge of instructional methods</v>
      </c>
      <c r="D151" s="398"/>
      <c r="E151" s="398"/>
      <c r="F151" s="399"/>
      <c r="G151" s="249"/>
      <c r="H151" s="494"/>
      <c r="I151" s="511"/>
      <c r="J151" s="411"/>
      <c r="K151" s="412"/>
      <c r="L151" s="413"/>
      <c r="Q151" s="19" t="s">
        <v>436</v>
      </c>
    </row>
    <row r="152" spans="2:105" ht="52.5" customHeight="1">
      <c r="B152" s="247" t="str">
        <f>IF(G143="N/A", "", "III.B.6.b.5)")</f>
        <v>III.B.6.b.5)</v>
      </c>
      <c r="C152" s="426" t="str">
        <f>IF(G143="N/A", "", "Teaching experience to deliver content, skills instruction, and remediation")</f>
        <v>Teaching experience to deliver content, skills instruction, and remediation</v>
      </c>
      <c r="D152" s="427"/>
      <c r="E152" s="427"/>
      <c r="F152" s="428"/>
      <c r="G152" s="249"/>
      <c r="H152" s="495"/>
      <c r="I152" s="512"/>
      <c r="J152" s="411"/>
      <c r="K152" s="412"/>
      <c r="L152" s="413"/>
      <c r="Q152" s="19" t="s">
        <v>437</v>
      </c>
    </row>
    <row r="153" spans="2:105" ht="20.25" customHeight="1">
      <c r="B153" s="420" t="s">
        <v>91</v>
      </c>
      <c r="C153" s="421"/>
      <c r="D153" s="421"/>
      <c r="E153" s="421"/>
      <c r="F153" s="421"/>
      <c r="G153" s="421"/>
      <c r="H153" s="421"/>
      <c r="I153" s="421"/>
      <c r="J153" s="421"/>
      <c r="K153" s="421"/>
      <c r="L153" s="422"/>
    </row>
    <row r="154" spans="2:105" ht="86.25" customHeight="1">
      <c r="B154" s="429" t="s">
        <v>92</v>
      </c>
      <c r="C154" s="397" t="s">
        <v>93</v>
      </c>
      <c r="D154" s="398"/>
      <c r="E154" s="398"/>
      <c r="F154" s="399"/>
      <c r="G154" s="244"/>
      <c r="H154" s="217"/>
      <c r="I154" s="192"/>
      <c r="J154" s="423"/>
      <c r="K154" s="424"/>
      <c r="L154" s="425"/>
      <c r="Q154" s="19" t="s">
        <v>326</v>
      </c>
    </row>
    <row r="155" spans="2:105" ht="129.75" hidden="1" customHeight="1">
      <c r="B155" s="430"/>
      <c r="C155" s="403"/>
      <c r="D155" s="404"/>
      <c r="E155" s="404"/>
      <c r="F155" s="405"/>
      <c r="G155" s="250" t="str">
        <f>IF(OR(F386="Not Met",I386="Not Met",J386="Not Met",L386="Not Met",N386="Not Met",Q386="Not Met",T386="Not Met",W386="Not Met",Z386="Not Met",AC386="Not Met"),"Not Met",IF(OR(F386="Met",I386="Met",J386="Met",L386="Met",N386="Met",Q386="Met",T386="Met",W386="Met",Z386="Met",AC386="Met"),"Met",""))</f>
        <v/>
      </c>
      <c r="H155" s="406" t="str">
        <f>IF($M$346&lt;&gt;0,"  Satellite Location(s)","")</f>
        <v/>
      </c>
      <c r="I155" s="407"/>
      <c r="J155" s="523" t="str">
        <f>IF(OR(F386="Not Met",I386="Not Met",J386="Not Met",L386="Not Met",N386="Not Met",Q386="Not Met",T386="Not Met",W386="Not Met",Z386="Not Met",AC386="Not Met"),F387&amp;" 
"&amp;I387&amp;" 
"&amp;J387&amp;" 
"&amp;L387&amp;" 
"&amp;N387&amp;" 
"&amp;Q387&amp;" 
"&amp;T387&amp;" 
"&amp;W387&amp;" 
"&amp;Z387&amp;" 
"&amp;AC387,"")</f>
        <v/>
      </c>
      <c r="K155" s="524"/>
      <c r="L155" s="525"/>
      <c r="Q155" s="70" t="s">
        <v>728</v>
      </c>
    </row>
    <row r="156" spans="2:105" ht="33" customHeight="1">
      <c r="B156" s="429" t="s">
        <v>92</v>
      </c>
      <c r="C156" s="397" t="s">
        <v>373</v>
      </c>
      <c r="D156" s="398"/>
      <c r="E156" s="398"/>
      <c r="F156" s="399"/>
      <c r="G156" s="517"/>
      <c r="H156" s="217"/>
      <c r="I156" s="192" t="s">
        <v>578</v>
      </c>
      <c r="J156" s="411"/>
      <c r="K156" s="412"/>
      <c r="L156" s="413"/>
      <c r="Q156" s="19" t="s">
        <v>326</v>
      </c>
    </row>
    <row r="157" spans="2:105" ht="28.5">
      <c r="B157" s="622"/>
      <c r="C157" s="400"/>
      <c r="D157" s="401"/>
      <c r="E157" s="401"/>
      <c r="F157" s="402"/>
      <c r="G157" s="517"/>
      <c r="H157" s="217"/>
      <c r="I157" s="192" t="s">
        <v>147</v>
      </c>
      <c r="J157" s="417"/>
      <c r="K157" s="418"/>
      <c r="L157" s="419"/>
    </row>
    <row r="158" spans="2:105" ht="114" hidden="1" customHeight="1">
      <c r="B158" s="430"/>
      <c r="C158" s="403"/>
      <c r="D158" s="404"/>
      <c r="E158" s="404"/>
      <c r="F158" s="405"/>
      <c r="G158" s="250" t="str">
        <f>IF(OR(F384="Not Met",I384="Not Met",J384="Not Met",L384="Not Met",N384="Not Met",Q384="Not Met",T384="Not Met",W384="Not Met",Z384="Not Met",AC384="Not Met"),"Not Met",IF(OR(F384="Met",I384="Met",J384="Met",L384="Met",N384="Met",Q384="Met",T384="Met",W384="Met",Z384="Met",AC384="Met"),"Met",""))</f>
        <v/>
      </c>
      <c r="H158" s="652" t="str">
        <f>IF($M$346&lt;&gt;0,"  Satellite Location(s)","")</f>
        <v/>
      </c>
      <c r="I158" s="653"/>
      <c r="J158" s="523" t="str">
        <f>IF(OR(F384="Not Met",I384="Not Met",J384="Not Met",L384="Not Met",N384="Not Met",Q384="Not Met",T384="Not Met",W384="Not Met",Z384="Not Met",AC384="Not Met"),F385&amp;" 
"&amp;I385&amp;" 
"&amp;J385&amp;" 
"&amp;L385&amp;" 
"&amp;N385&amp;" 
"&amp;Q385&amp;" 
"&amp;T385&amp;" 
"&amp;W385&amp;" 
"&amp;Z385&amp;" 
"&amp;AC385,"")</f>
        <v/>
      </c>
      <c r="K158" s="524"/>
      <c r="L158" s="525"/>
      <c r="Q158" s="70" t="s">
        <v>728</v>
      </c>
    </row>
    <row r="159" spans="2:105" ht="80.25" customHeight="1">
      <c r="B159" s="255" t="s">
        <v>92</v>
      </c>
      <c r="C159" s="403" t="s">
        <v>270</v>
      </c>
      <c r="D159" s="404"/>
      <c r="E159" s="404"/>
      <c r="F159" s="405"/>
      <c r="G159" s="248"/>
      <c r="H159" s="217"/>
      <c r="I159" s="192" t="s">
        <v>684</v>
      </c>
      <c r="J159" s="417"/>
      <c r="K159" s="418"/>
      <c r="L159" s="419"/>
      <c r="Q159" s="19" t="s">
        <v>326</v>
      </c>
    </row>
    <row r="160" spans="2:105" ht="144.75" customHeight="1">
      <c r="B160" s="488" t="s">
        <v>92</v>
      </c>
      <c r="C160" s="397" t="s">
        <v>271</v>
      </c>
      <c r="D160" s="398"/>
      <c r="E160" s="398"/>
      <c r="F160" s="399"/>
      <c r="G160" s="633"/>
      <c r="H160" s="217"/>
      <c r="I160" s="192" t="s">
        <v>716</v>
      </c>
      <c r="J160" s="446"/>
      <c r="K160" s="447"/>
      <c r="L160" s="448"/>
      <c r="Q160" s="19" t="s">
        <v>326</v>
      </c>
    </row>
    <row r="161" spans="2:105" ht="83.25" customHeight="1">
      <c r="B161" s="489"/>
      <c r="C161" s="400"/>
      <c r="D161" s="401"/>
      <c r="E161" s="401"/>
      <c r="F161" s="402"/>
      <c r="G161" s="634"/>
      <c r="H161" s="217"/>
      <c r="I161" s="194" t="s">
        <v>717</v>
      </c>
      <c r="J161" s="449"/>
      <c r="K161" s="450"/>
      <c r="L161" s="451"/>
    </row>
    <row r="162" spans="2:105" ht="83.25" hidden="1" customHeight="1">
      <c r="B162" s="489"/>
      <c r="C162" s="400"/>
      <c r="D162" s="401"/>
      <c r="E162" s="401"/>
      <c r="F162" s="402"/>
      <c r="G162" s="250" t="str">
        <f>IF(OR(F380="Not Met",I380="Not Met",J380="Not Met",L380="Not Met",N380="Not Met",Q380="Not Met",T380="Not Met",W380="Not Met",Z380="Not Met",AC380="Not Met"),"Not Met",IF(OR(F380="Met",I380="Met",J380="Met",L380="Met",N380="Met",Q380="Met",T380="Met",W380="Met",Z380="Met",AC380="Met"),"Met",""))</f>
        <v/>
      </c>
      <c r="H162" s="406" t="str">
        <f>IF($M$346&lt;&gt;0,"  Satellite Location(s)","")</f>
        <v/>
      </c>
      <c r="I162" s="407"/>
      <c r="J162" s="523" t="str">
        <f>IF(OR(F380="Not Met",I380="Not Met",J380="Not Met",L380="Not Met",N380="Not Met",Q380="Not Met",T380="Not Met",W380="Not Met",Z380="Not Met",AC380="Not Met"),F381&amp;" 
"&amp;I381&amp;" 
"&amp;J381&amp;" 
"&amp;L381&amp;" 
"&amp;N381&amp;" 
"&amp;Q381&amp;" 
"&amp;T381&amp;" 
"&amp;W381&amp;" 
"&amp;Z381&amp;" 
"&amp;AC381,"")</f>
        <v/>
      </c>
      <c r="K162" s="524"/>
      <c r="L162" s="525"/>
      <c r="Q162" s="70" t="s">
        <v>728</v>
      </c>
    </row>
    <row r="163" spans="2:105" ht="33" customHeight="1">
      <c r="B163" s="429" t="s">
        <v>92</v>
      </c>
      <c r="C163" s="398" t="s">
        <v>272</v>
      </c>
      <c r="D163" s="398"/>
      <c r="E163" s="398"/>
      <c r="F163" s="398"/>
      <c r="G163" s="482"/>
      <c r="H163" s="217"/>
      <c r="I163" s="192" t="s">
        <v>146</v>
      </c>
      <c r="J163" s="411"/>
      <c r="K163" s="412"/>
      <c r="L163" s="413"/>
      <c r="Q163" s="19" t="s">
        <v>326</v>
      </c>
    </row>
    <row r="164" spans="2:105" ht="65.25" customHeight="1">
      <c r="B164" s="622"/>
      <c r="C164" s="401"/>
      <c r="D164" s="401"/>
      <c r="E164" s="401"/>
      <c r="F164" s="401"/>
      <c r="G164" s="509"/>
      <c r="H164" s="217"/>
      <c r="I164" s="192" t="s">
        <v>685</v>
      </c>
      <c r="J164" s="414"/>
      <c r="K164" s="415"/>
      <c r="L164" s="416"/>
    </row>
    <row r="165" spans="2:105" ht="33" customHeight="1">
      <c r="B165" s="622"/>
      <c r="C165" s="401"/>
      <c r="D165" s="401"/>
      <c r="E165" s="401"/>
      <c r="F165" s="401"/>
      <c r="G165" s="509"/>
      <c r="H165" s="217"/>
      <c r="I165" s="192" t="s">
        <v>145</v>
      </c>
      <c r="J165" s="414"/>
      <c r="K165" s="415"/>
      <c r="L165" s="416"/>
    </row>
    <row r="166" spans="2:105" ht="78" hidden="1" customHeight="1">
      <c r="B166" s="430"/>
      <c r="C166" s="404"/>
      <c r="D166" s="404"/>
      <c r="E166" s="404"/>
      <c r="F166" s="404"/>
      <c r="G166" s="250" t="str">
        <f>IF(OR(F378="Not Met",I378="Not Met",J378="Not Met",L378="Not Met",N378="Not Met",Q378="Not Met",T378="Not Met",W378="Not Met",Z378="Not Met",AC378="Not Met"),"Not Met",IF(OR(F378="Met",I378="Met",J378="Met",L378="Met",N378="Met",Q378="Met",T378="Met",W378="Met",Z378="Met",AC378="Met"),"Met",""))</f>
        <v/>
      </c>
      <c r="H166" s="652" t="str">
        <f>IF($M$346&lt;&gt;0,"  Satellite Location(s)","")</f>
        <v/>
      </c>
      <c r="I166" s="653"/>
      <c r="J166" s="523" t="str">
        <f>IF(OR(F378="Not Met",I378="Not Met",J378="Not Met",L378="Not Met",N378="Not Met",Q378="Not Met",T378="Not Met",W378="Not Met",Z378="Not Met",AC378="Not Met"),F379&amp;" 
"&amp;I379&amp;" 
"&amp;J379&amp;" 
"&amp;L379&amp;" 
"&amp;N379&amp;" 
"&amp;Q379&amp;" 
"&amp;T379&amp;" 
"&amp;W379&amp;" 
"&amp;Z379&amp;" 
"&amp;AC379,"")</f>
        <v/>
      </c>
      <c r="K166" s="524"/>
      <c r="L166" s="525"/>
      <c r="Q166" s="70" t="s">
        <v>728</v>
      </c>
    </row>
    <row r="167" spans="2:105" ht="20.25" customHeight="1">
      <c r="B167" s="420" t="s">
        <v>379</v>
      </c>
      <c r="C167" s="421"/>
      <c r="D167" s="421"/>
      <c r="E167" s="421"/>
      <c r="F167" s="421"/>
      <c r="G167" s="421"/>
      <c r="H167" s="421"/>
      <c r="I167" s="421"/>
      <c r="J167" s="421"/>
      <c r="K167" s="421"/>
      <c r="L167" s="422"/>
    </row>
    <row r="168" spans="2:105" ht="79.5" customHeight="1">
      <c r="B168" s="429" t="s">
        <v>94</v>
      </c>
      <c r="C168" s="397" t="s">
        <v>583</v>
      </c>
      <c r="D168" s="398"/>
      <c r="E168" s="398"/>
      <c r="F168" s="399"/>
      <c r="G168" s="482"/>
      <c r="H168" s="217"/>
      <c r="I168" s="192" t="s">
        <v>686</v>
      </c>
      <c r="J168" s="411"/>
      <c r="K168" s="412"/>
      <c r="L168" s="413"/>
      <c r="Q168" s="19" t="s">
        <v>327</v>
      </c>
    </row>
    <row r="169" spans="2:105" ht="47.25" customHeight="1">
      <c r="B169" s="622"/>
      <c r="C169" s="400"/>
      <c r="D169" s="401"/>
      <c r="E169" s="401"/>
      <c r="F169" s="402"/>
      <c r="G169" s="509"/>
      <c r="H169" s="189"/>
      <c r="I169" s="192" t="s">
        <v>687</v>
      </c>
      <c r="J169" s="414"/>
      <c r="K169" s="415"/>
      <c r="L169" s="416"/>
    </row>
    <row r="170" spans="2:105" ht="47.25" hidden="1" customHeight="1">
      <c r="B170" s="430"/>
      <c r="C170" s="403"/>
      <c r="D170" s="404"/>
      <c r="E170" s="404"/>
      <c r="F170" s="405"/>
      <c r="G170" s="250" t="str">
        <f>IF(OR(F390="Not Met",I390="Not Met",J390="Not Met",L390="Not Met",N390="Not Met",Q390="Not Met",T390="Not Met",W390="Not Met",Z390="Not Met",AC390="Not Met"),"Not Met",IF(OR(F390="Met",I390="Met",J390="Met",L390="Met",N390="Met",Q390="Met",T390="Met",W390="Met",Z390="Met",AC390="Met"),"Met",""))</f>
        <v/>
      </c>
      <c r="H170" s="406" t="str">
        <f>IF($M$346&lt;&gt;0,"  Satellite Location(s)","")</f>
        <v/>
      </c>
      <c r="I170" s="407"/>
      <c r="J170" s="523" t="str">
        <f>IF(OR(F390="Not Met",I390="Not Met",J390="Not Met",L390="Not Met",N390="Not Met",Q390="Not Met",T390="Not Met",W390="Not Met",Z390="Not Met",AC390="Not Met"),F391&amp;" 
"&amp;I391&amp;" 
"&amp;J391&amp;" 
"&amp;L391&amp;" 
"&amp;N391&amp;" 
"&amp;Q391&amp;" 
"&amp;T391&amp;" 
"&amp;W391&amp;" 
"&amp;Z391&amp;" 
"&amp;AC391,"")</f>
        <v/>
      </c>
      <c r="K170" s="524"/>
      <c r="L170" s="525"/>
      <c r="Q170" s="70" t="s">
        <v>729</v>
      </c>
    </row>
    <row r="171" spans="2:105" ht="20.25" customHeight="1">
      <c r="B171" s="420" t="s">
        <v>293</v>
      </c>
      <c r="C171" s="421"/>
      <c r="D171" s="421"/>
      <c r="E171" s="421"/>
      <c r="F171" s="421"/>
      <c r="G171" s="421"/>
      <c r="H171" s="421"/>
      <c r="I171" s="421"/>
      <c r="J171" s="421"/>
      <c r="K171" s="421"/>
      <c r="L171" s="422"/>
    </row>
    <row r="172" spans="2:105" ht="49.5" customHeight="1">
      <c r="B172" s="488" t="s">
        <v>95</v>
      </c>
      <c r="C172" s="397" t="s">
        <v>579</v>
      </c>
      <c r="D172" s="398"/>
      <c r="E172" s="398"/>
      <c r="F172" s="399"/>
      <c r="G172" s="500"/>
      <c r="H172" s="189"/>
      <c r="I172" s="191" t="s">
        <v>688</v>
      </c>
      <c r="J172" s="411"/>
      <c r="K172" s="412"/>
      <c r="L172" s="413"/>
      <c r="Q172" s="19" t="s">
        <v>328</v>
      </c>
    </row>
    <row r="173" spans="2:105" ht="55.5" customHeight="1">
      <c r="B173" s="489"/>
      <c r="C173" s="400"/>
      <c r="D173" s="401"/>
      <c r="E173" s="401"/>
      <c r="F173" s="402"/>
      <c r="G173" s="518"/>
      <c r="H173" s="189"/>
      <c r="I173" s="192" t="s">
        <v>689</v>
      </c>
      <c r="J173" s="414"/>
      <c r="K173" s="415"/>
      <c r="L173" s="416"/>
    </row>
    <row r="174" spans="2:105" ht="20.25" customHeight="1">
      <c r="B174" s="420" t="s">
        <v>722</v>
      </c>
      <c r="C174" s="421"/>
      <c r="D174" s="421"/>
      <c r="E174" s="421"/>
      <c r="F174" s="421"/>
      <c r="G174" s="421"/>
      <c r="H174" s="421"/>
      <c r="I174" s="421"/>
      <c r="J174" s="421"/>
      <c r="K174" s="421"/>
      <c r="L174" s="422"/>
    </row>
    <row r="175" spans="2:105" s="11" customFormat="1" ht="59.25" customHeight="1">
      <c r="B175" s="488" t="s">
        <v>96</v>
      </c>
      <c r="C175" s="397" t="s">
        <v>97</v>
      </c>
      <c r="D175" s="398"/>
      <c r="E175" s="398"/>
      <c r="F175" s="399"/>
      <c r="G175" s="633"/>
      <c r="H175" s="189"/>
      <c r="I175" s="196" t="str">
        <f>IF($B$2="PRELIMINARY SITE VISIT REPORT FINDINGS", "Plan to complete the Resourse Assessment Matrix [RAM] annually", "Completed Resource Assessment Matrix [RAM] for the last three (3) years")</f>
        <v>Completed Resource Assessment Matrix [RAM] for the last three (3) years</v>
      </c>
      <c r="J175" s="446"/>
      <c r="K175" s="447"/>
      <c r="L175" s="448"/>
      <c r="M175" s="19"/>
      <c r="N175" s="19"/>
      <c r="O175" s="19"/>
      <c r="P175" s="19"/>
      <c r="Q175" s="19" t="s">
        <v>329</v>
      </c>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c r="BH175" s="19"/>
      <c r="BI175" s="19"/>
      <c r="BJ175" s="19"/>
      <c r="BK175" s="19"/>
      <c r="BL175" s="19"/>
      <c r="BM175" s="19"/>
      <c r="BN175" s="19"/>
      <c r="BO175" s="19"/>
      <c r="BP175" s="19"/>
      <c r="BQ175" s="19"/>
      <c r="BR175" s="19"/>
      <c r="BS175" s="19"/>
      <c r="BT175" s="19"/>
      <c r="BU175" s="19"/>
      <c r="BV175" s="19"/>
      <c r="BW175" s="19"/>
      <c r="BX175" s="19"/>
      <c r="BY175" s="19"/>
      <c r="BZ175" s="19"/>
      <c r="CA175" s="19"/>
      <c r="CB175" s="19"/>
      <c r="CC175" s="19"/>
      <c r="CD175" s="19"/>
      <c r="CE175" s="19"/>
      <c r="CF175" s="19"/>
      <c r="CG175" s="19"/>
      <c r="CH175" s="19"/>
      <c r="CI175" s="19"/>
      <c r="CJ175" s="19"/>
      <c r="CK175" s="19"/>
      <c r="CL175" s="19"/>
      <c r="CM175" s="19"/>
      <c r="CN175" s="19"/>
      <c r="CO175" s="19"/>
      <c r="CP175" s="19"/>
      <c r="CQ175" s="19"/>
      <c r="CR175" s="19"/>
      <c r="CS175" s="19"/>
      <c r="CT175" s="19"/>
      <c r="CU175" s="19"/>
      <c r="CV175" s="19"/>
      <c r="CW175" s="19"/>
      <c r="CX175" s="19"/>
      <c r="CY175" s="19"/>
      <c r="CZ175" s="19"/>
      <c r="DA175" s="19"/>
    </row>
    <row r="176" spans="2:105" ht="56.25" customHeight="1">
      <c r="B176" s="489"/>
      <c r="C176" s="400"/>
      <c r="D176" s="401"/>
      <c r="E176" s="401"/>
      <c r="F176" s="402"/>
      <c r="G176" s="634"/>
      <c r="H176" s="189"/>
      <c r="I176" s="192" t="s">
        <v>690</v>
      </c>
      <c r="J176" s="449"/>
      <c r="K176" s="450"/>
      <c r="L176" s="451"/>
    </row>
    <row r="177" spans="2:17" ht="56.25" customHeight="1">
      <c r="B177" s="489"/>
      <c r="C177" s="400"/>
      <c r="D177" s="401"/>
      <c r="E177" s="401"/>
      <c r="F177" s="402"/>
      <c r="G177" s="634"/>
      <c r="H177" s="189"/>
      <c r="I177" s="193" t="s">
        <v>691</v>
      </c>
      <c r="J177" s="449"/>
      <c r="K177" s="450"/>
      <c r="L177" s="451"/>
    </row>
    <row r="178" spans="2:17" ht="56.25" hidden="1" customHeight="1">
      <c r="B178" s="490"/>
      <c r="C178" s="403"/>
      <c r="D178" s="404"/>
      <c r="E178" s="404"/>
      <c r="F178" s="405"/>
      <c r="G178" s="250" t="str">
        <f>IF(OR(F363="Not Met",I363="Not Met",J363="Not Met",L363="Not Met",N363="Not Met",Q363="Not Met",T363="Not Met",W363="Not Met",Z363="Not Met",AC363="Not Met"),"Not Met",IF(OR(F363="Met",I363="Met",J363="Met",L363="Met",N363="Met",Q363="Met",T363="Met",W363="Met",Z363="Met",AC363="Met"),"Met",""))</f>
        <v/>
      </c>
      <c r="H178" s="406" t="str">
        <f>IF($M$346&lt;&gt;0,"  Satellite Location(s)","")</f>
        <v/>
      </c>
      <c r="I178" s="407"/>
      <c r="J178" s="519" t="str">
        <f>IF(OR(F363="Not Met",I363="Not Met",J363="Not Met",L363="Not Met",N363="Not Met",Q363="Not Met",T363="Not Met",W363="Not Met",Z363="Not Met",AC363="Not Met"),"RAM not completed in conjunction with main campus","")</f>
        <v/>
      </c>
      <c r="K178" s="520"/>
      <c r="L178" s="521"/>
      <c r="Q178" s="70" t="s">
        <v>731</v>
      </c>
    </row>
    <row r="179" spans="2:17" ht="65.25" customHeight="1">
      <c r="B179" s="255" t="s">
        <v>96</v>
      </c>
      <c r="C179" s="426" t="s">
        <v>273</v>
      </c>
      <c r="D179" s="427"/>
      <c r="E179" s="427"/>
      <c r="F179" s="428"/>
      <c r="G179" s="249"/>
      <c r="H179" s="189"/>
      <c r="I179" s="192" t="s">
        <v>225</v>
      </c>
      <c r="J179" s="423"/>
      <c r="K179" s="424"/>
      <c r="L179" s="425"/>
      <c r="Q179" s="19" t="s">
        <v>730</v>
      </c>
    </row>
    <row r="180" spans="2:17" ht="39" customHeight="1">
      <c r="B180" s="255" t="s">
        <v>96</v>
      </c>
      <c r="C180" s="426" t="s">
        <v>98</v>
      </c>
      <c r="D180" s="427"/>
      <c r="E180" s="427"/>
      <c r="F180" s="428"/>
      <c r="G180" s="249"/>
      <c r="H180" s="189"/>
      <c r="I180" s="192" t="s">
        <v>692</v>
      </c>
      <c r="J180" s="423"/>
      <c r="K180" s="424"/>
      <c r="L180" s="425"/>
      <c r="Q180" s="19" t="s">
        <v>329</v>
      </c>
    </row>
    <row r="181" spans="2:17" ht="39" customHeight="1">
      <c r="B181" s="255" t="s">
        <v>96</v>
      </c>
      <c r="C181" s="426" t="s">
        <v>99</v>
      </c>
      <c r="D181" s="427"/>
      <c r="E181" s="427"/>
      <c r="F181" s="428"/>
      <c r="G181" s="249"/>
      <c r="H181" s="189"/>
      <c r="I181" s="191" t="s">
        <v>693</v>
      </c>
      <c r="J181" s="411"/>
      <c r="K181" s="412"/>
      <c r="L181" s="413"/>
      <c r="Q181" s="19" t="s">
        <v>329</v>
      </c>
    </row>
    <row r="182" spans="2:17" ht="20.25" customHeight="1">
      <c r="B182" s="443" t="s">
        <v>100</v>
      </c>
      <c r="C182" s="444"/>
      <c r="D182" s="444"/>
      <c r="E182" s="444"/>
      <c r="F182" s="444"/>
      <c r="G182" s="444"/>
      <c r="H182" s="444"/>
      <c r="I182" s="444"/>
      <c r="J182" s="444"/>
      <c r="K182" s="444"/>
      <c r="L182" s="445"/>
    </row>
    <row r="183" spans="2:17" ht="20.25" customHeight="1">
      <c r="B183" s="420" t="s">
        <v>101</v>
      </c>
      <c r="C183" s="421"/>
      <c r="D183" s="421"/>
      <c r="E183" s="421"/>
      <c r="F183" s="421"/>
      <c r="G183" s="421"/>
      <c r="H183" s="421"/>
      <c r="I183" s="421"/>
      <c r="J183" s="421"/>
      <c r="K183" s="421"/>
      <c r="L183" s="422"/>
    </row>
    <row r="184" spans="2:17" ht="20.25" customHeight="1">
      <c r="B184" s="420" t="s">
        <v>102</v>
      </c>
      <c r="C184" s="421"/>
      <c r="D184" s="421"/>
      <c r="E184" s="421"/>
      <c r="F184" s="421"/>
      <c r="G184" s="421"/>
      <c r="H184" s="421"/>
      <c r="I184" s="421"/>
      <c r="J184" s="421"/>
      <c r="K184" s="421"/>
      <c r="L184" s="422"/>
    </row>
    <row r="185" spans="2:17" ht="52.5" customHeight="1">
      <c r="B185" s="429" t="s">
        <v>103</v>
      </c>
      <c r="C185" s="397" t="s">
        <v>104</v>
      </c>
      <c r="D185" s="398"/>
      <c r="E185" s="398"/>
      <c r="F185" s="399"/>
      <c r="G185" s="517"/>
      <c r="H185" s="189"/>
      <c r="I185" s="192" t="str">
        <f>IF($B$2="PRELIMINARY SITE VISIT REPORT FINDINGS","Plan to assess the validity and reliability of program exams","Validity and reliability assessments of  
program exams completed")</f>
        <v>Validity and reliability assessments of  
program exams completed</v>
      </c>
      <c r="J185" s="411"/>
      <c r="K185" s="412"/>
      <c r="L185" s="413"/>
      <c r="Q185" s="19" t="s">
        <v>330</v>
      </c>
    </row>
    <row r="186" spans="2:17" ht="73.5" customHeight="1">
      <c r="B186" s="622"/>
      <c r="C186" s="400"/>
      <c r="D186" s="401"/>
      <c r="E186" s="401"/>
      <c r="F186" s="402"/>
      <c r="G186" s="517"/>
      <c r="H186" s="189"/>
      <c r="I186" s="192"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186" s="414"/>
      <c r="K186" s="415"/>
      <c r="L186" s="416"/>
    </row>
    <row r="187" spans="2:17" ht="51.75" customHeight="1">
      <c r="B187" s="622"/>
      <c r="C187" s="400"/>
      <c r="D187" s="401"/>
      <c r="E187" s="401"/>
      <c r="F187" s="402"/>
      <c r="G187" s="517"/>
      <c r="H187" s="189"/>
      <c r="I187" s="192"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187" s="414"/>
      <c r="K187" s="415"/>
      <c r="L187" s="416"/>
    </row>
    <row r="188" spans="2:17" ht="45" customHeight="1">
      <c r="B188" s="622"/>
      <c r="C188" s="400"/>
      <c r="D188" s="401"/>
      <c r="E188" s="401"/>
      <c r="F188" s="402"/>
      <c r="G188" s="517"/>
      <c r="H188" s="189"/>
      <c r="I188" s="192" t="s">
        <v>694</v>
      </c>
      <c r="J188" s="417"/>
      <c r="K188" s="418"/>
      <c r="L188" s="419"/>
    </row>
    <row r="189" spans="2:17" ht="101.25" hidden="1" customHeight="1">
      <c r="B189" s="430"/>
      <c r="C189" s="403"/>
      <c r="D189" s="404"/>
      <c r="E189" s="404"/>
      <c r="F189" s="405"/>
      <c r="G189" s="250" t="str">
        <f>IF(OR(F388="Not Met",I388="Not Met",J388="Not Met",L388="Not Met",N388="Not Met",Q388="Not Met",T388="Not Met",W388="Not Met",Z388="Not Met",AC388="Not Met"),"Not Met",IF(OR(F388="Met",I388="Met",J388="Met",L388="Met",N388="Met",Q388="Met",T388="Met",W388="Met",Z388="Met",AC388="Met"),"Met",""))</f>
        <v/>
      </c>
      <c r="H189" s="654" t="str">
        <f>IF($M$346&lt;&gt;0,"  Satellite Location(s)","")</f>
        <v/>
      </c>
      <c r="I189" s="654"/>
      <c r="J189" s="523" t="str">
        <f>IF(OR(F388="Not Met",I388="Not Met",J388="Not Met",L388="Not Met",N388="Not Met",Q388="Not Met",T388="Not Met",W388="Not Met",Z388="Not Met",AC388="Not Met"),F389&amp;" 
"&amp;I389&amp;" 
"&amp;J389&amp;" 
"&amp;L389&amp;" 
"&amp;N389&amp;" 
"&amp;Q389&amp;" 
"&amp;T389&amp;" 
"&amp;W389&amp;" 
"&amp;Z389&amp;" 
"&amp;AC389,"")</f>
        <v/>
      </c>
      <c r="K189" s="524"/>
      <c r="L189" s="525"/>
      <c r="Q189" s="70" t="s">
        <v>718</v>
      </c>
    </row>
    <row r="190" spans="2:17" ht="86.25" customHeight="1">
      <c r="B190" s="429" t="s">
        <v>103</v>
      </c>
      <c r="C190" s="397" t="s">
        <v>274</v>
      </c>
      <c r="D190" s="398"/>
      <c r="E190" s="398"/>
      <c r="F190" s="399"/>
      <c r="G190" s="517"/>
      <c r="H190" s="189"/>
      <c r="I190" s="192" t="s">
        <v>695</v>
      </c>
      <c r="J190" s="411"/>
      <c r="K190" s="412"/>
      <c r="L190" s="413"/>
      <c r="Q190" s="19" t="s">
        <v>330</v>
      </c>
    </row>
    <row r="191" spans="2:17" ht="66.75" customHeight="1">
      <c r="B191" s="622"/>
      <c r="C191" s="400"/>
      <c r="D191" s="401"/>
      <c r="E191" s="401"/>
      <c r="F191" s="402"/>
      <c r="G191" s="517"/>
      <c r="H191" s="189"/>
      <c r="I191" s="192" t="str">
        <f>IF($B$2="PRELIMINARY SITE VISIT REPORT FINDINGS","Plan for documentation of summative competency assessment for cognitive, clinical, and field components", "Documentation of summative competency assessment for cognitive, clinical, and field components")</f>
        <v>Documentation of summative competency assessment for cognitive, clinical, and field components</v>
      </c>
      <c r="J191" s="414"/>
      <c r="K191" s="415"/>
      <c r="L191" s="416"/>
    </row>
    <row r="192" spans="2:17" ht="45" customHeight="1">
      <c r="B192" s="622"/>
      <c r="C192" s="403"/>
      <c r="D192" s="404"/>
      <c r="E192" s="404"/>
      <c r="F192" s="405"/>
      <c r="G192" s="517"/>
      <c r="H192" s="189"/>
      <c r="I192" s="192" t="s">
        <v>696</v>
      </c>
      <c r="J192" s="417"/>
      <c r="K192" s="418"/>
      <c r="L192" s="419"/>
    </row>
    <row r="193" spans="2:17" ht="20.25" customHeight="1">
      <c r="B193" s="420" t="s">
        <v>105</v>
      </c>
      <c r="C193" s="421"/>
      <c r="D193" s="421"/>
      <c r="E193" s="421"/>
      <c r="F193" s="421"/>
      <c r="G193" s="421"/>
      <c r="H193" s="421"/>
      <c r="I193" s="421"/>
      <c r="J193" s="421"/>
      <c r="K193" s="421"/>
      <c r="L193" s="422"/>
    </row>
    <row r="194" spans="2:17" ht="96" customHeight="1">
      <c r="B194" s="147" t="s">
        <v>276</v>
      </c>
      <c r="C194" s="513" t="s">
        <v>275</v>
      </c>
      <c r="D194" s="513"/>
      <c r="E194" s="513"/>
      <c r="F194" s="514"/>
      <c r="G194" s="186"/>
      <c r="H194" s="207"/>
      <c r="I194" s="208" t="str">
        <f>IF($B$2="PRELIMINARY SITE VISIT REPORT FINDINGS","Conversation regarding documents for student records","Reviewed student records")</f>
        <v>Reviewed student records</v>
      </c>
      <c r="J194" s="539"/>
      <c r="K194" s="540"/>
      <c r="L194" s="541"/>
      <c r="Q194" s="19" t="s">
        <v>438</v>
      </c>
    </row>
    <row r="195" spans="2:17" ht="77.25" customHeight="1">
      <c r="B195" s="42" t="s">
        <v>277</v>
      </c>
      <c r="C195" s="522" t="s">
        <v>278</v>
      </c>
      <c r="D195" s="522"/>
      <c r="E195" s="522"/>
      <c r="F195" s="522"/>
      <c r="G195" s="187"/>
      <c r="H195" s="207"/>
      <c r="I195" s="209" t="s">
        <v>697</v>
      </c>
      <c r="J195" s="502"/>
      <c r="K195" s="503"/>
      <c r="L195" s="504"/>
      <c r="Q195" s="19" t="s">
        <v>439</v>
      </c>
    </row>
    <row r="196" spans="2:17" ht="20.25" customHeight="1">
      <c r="B196" s="420" t="s">
        <v>108</v>
      </c>
      <c r="C196" s="421"/>
      <c r="D196" s="421"/>
      <c r="E196" s="421"/>
      <c r="F196" s="421"/>
      <c r="G196" s="421"/>
      <c r="H196" s="421"/>
      <c r="I196" s="421"/>
      <c r="J196" s="421"/>
      <c r="K196" s="421"/>
      <c r="L196" s="422"/>
    </row>
    <row r="197" spans="2:17" ht="20.25" customHeight="1">
      <c r="B197" s="420" t="s">
        <v>106</v>
      </c>
      <c r="C197" s="421"/>
      <c r="D197" s="421"/>
      <c r="E197" s="421"/>
      <c r="F197" s="421"/>
      <c r="G197" s="421"/>
      <c r="H197" s="421"/>
      <c r="I197" s="421"/>
      <c r="J197" s="421"/>
      <c r="K197" s="421"/>
      <c r="L197" s="422"/>
    </row>
    <row r="198" spans="2:17" ht="46.5" customHeight="1">
      <c r="B198" s="655" t="s">
        <v>107</v>
      </c>
      <c r="C198" s="597" t="s">
        <v>226</v>
      </c>
      <c r="D198" s="598"/>
      <c r="E198" s="598"/>
      <c r="F198" s="599"/>
      <c r="G198" s="505"/>
      <c r="H198" s="507" t="str">
        <f>IF($B$2="PRELIMINARY SITE VISIT REPORT FINDINGS","", "NA should only be selected for programs seeking Initial Accreditation")</f>
        <v>NA should only be selected for programs seeking Initial Accreditation</v>
      </c>
      <c r="I198" s="508"/>
      <c r="J198" s="663"/>
      <c r="K198" s="664"/>
      <c r="L198" s="665"/>
      <c r="Q198" s="19" t="s">
        <v>331</v>
      </c>
    </row>
    <row r="199" spans="2:17" ht="46.5" customHeight="1">
      <c r="B199" s="656"/>
      <c r="C199" s="614"/>
      <c r="D199" s="615"/>
      <c r="E199" s="615"/>
      <c r="F199" s="616"/>
      <c r="G199" s="506"/>
      <c r="H199" s="189"/>
      <c r="I199" s="199" t="str">
        <f>IF($B$2="PRELIMINARY SITE VISIT REPORT FINDINGS","Plan to assess the program's goal to prepare competent entry-level Paramedics", "Reviewed tools used to assess program outcomes")</f>
        <v>Reviewed tools used to assess program outcomes</v>
      </c>
      <c r="J199" s="666"/>
      <c r="K199" s="667"/>
      <c r="L199" s="668"/>
      <c r="Q199" s="19" t="s">
        <v>331</v>
      </c>
    </row>
    <row r="200" spans="2:17" ht="33.75" customHeight="1">
      <c r="B200" s="152" t="s">
        <v>107</v>
      </c>
      <c r="C200" s="669" t="s">
        <v>367</v>
      </c>
      <c r="D200" s="670"/>
      <c r="E200" s="670"/>
      <c r="F200" s="671"/>
      <c r="G200" s="188"/>
      <c r="H200" s="189"/>
      <c r="I200" s="199" t="str">
        <f>IF(AND($B$2="PRELIMINARY SITE VISIT REPORT FINDINGS",H200="N/A"),"N/A - Seeking the Letter of Review", "Reviewed program's analysis and action plans")</f>
        <v>Reviewed program's analysis and action plans</v>
      </c>
      <c r="J200" s="663"/>
      <c r="K200" s="664"/>
      <c r="L200" s="665"/>
      <c r="Q200" s="19" t="s">
        <v>331</v>
      </c>
    </row>
    <row r="201" spans="2:17" ht="70.5" customHeight="1">
      <c r="B201" s="655" t="s">
        <v>107</v>
      </c>
      <c r="C201" s="657" t="s">
        <v>279</v>
      </c>
      <c r="D201" s="658"/>
      <c r="E201" s="658"/>
      <c r="F201" s="659"/>
      <c r="G201" s="505"/>
      <c r="H201" s="189"/>
      <c r="I201" s="199" t="str">
        <f>IF($B$2="PRELIMINARY SITE VISIT REPORT FINDINGS","N/A - Seeking the Letter of Review", "Reviewed implemented changes based on analysis and action plans rom the Annual Reports")</f>
        <v>Reviewed implemented changes based on analysis and action plans rom the Annual Reports</v>
      </c>
      <c r="J201" s="663"/>
      <c r="K201" s="664"/>
      <c r="L201" s="665"/>
      <c r="Q201" s="19" t="s">
        <v>331</v>
      </c>
    </row>
    <row r="202" spans="2:17" ht="70.5" customHeight="1">
      <c r="B202" s="656"/>
      <c r="C202" s="660"/>
      <c r="D202" s="661"/>
      <c r="E202" s="661"/>
      <c r="F202" s="662"/>
      <c r="G202" s="506"/>
      <c r="H202" s="189"/>
      <c r="I202" s="199" t="str">
        <f>IF($B$2="PRELIMINARY SITE VISIT REPORT FINDINGS","", "Reviewed Annual Report and the recent NREMT or state exam results")</f>
        <v>Reviewed Annual Report and the recent NREMT or state exam results</v>
      </c>
      <c r="J202" s="666"/>
      <c r="K202" s="667"/>
      <c r="L202" s="668"/>
      <c r="Q202" s="19" t="s">
        <v>331</v>
      </c>
    </row>
    <row r="203" spans="2:17" ht="20.25" customHeight="1">
      <c r="B203" s="420" t="s">
        <v>109</v>
      </c>
      <c r="C203" s="421"/>
      <c r="D203" s="421"/>
      <c r="E203" s="421"/>
      <c r="F203" s="421"/>
      <c r="G203" s="421"/>
      <c r="H203" s="421"/>
      <c r="I203" s="421"/>
      <c r="J203" s="421"/>
      <c r="K203" s="421"/>
      <c r="L203" s="422"/>
    </row>
    <row r="204" spans="2:17" ht="57.95" customHeight="1">
      <c r="B204" s="655" t="s">
        <v>110</v>
      </c>
      <c r="C204" s="597" t="s">
        <v>280</v>
      </c>
      <c r="D204" s="598"/>
      <c r="E204" s="598"/>
      <c r="F204" s="599"/>
      <c r="G204" s="505"/>
      <c r="H204" s="507" t="str">
        <f>IF($B$2="PRELIMINARY SITE VISIT REPORT FINDINGS","", "NA should only be selected for programs seeking Initial Accreditation")</f>
        <v>NA should only be selected for programs seeking Initial Accreditation</v>
      </c>
      <c r="I204" s="508"/>
      <c r="J204" s="663"/>
      <c r="K204" s="664"/>
      <c r="L204" s="665"/>
      <c r="M204" s="64"/>
      <c r="N204" s="64"/>
      <c r="O204" s="64"/>
      <c r="P204" s="64"/>
      <c r="Q204" s="19" t="s">
        <v>587</v>
      </c>
    </row>
    <row r="205" spans="2:17" ht="87" customHeight="1">
      <c r="B205" s="656"/>
      <c r="C205" s="614"/>
      <c r="D205" s="615"/>
      <c r="E205" s="615"/>
      <c r="F205" s="616"/>
      <c r="G205" s="506"/>
      <c r="H205" s="210"/>
      <c r="I205" s="211" t="str">
        <f>IF($B$2="PRELIMINARY SITE VISIT REPORT FINDINGS","N/A - Seeking the Letter of Review
Educate the program about the CoAEMSP Annual Report which is due May of each year", "Validate that the outcomes in the Annual Report match outcomes posted on the program's website")</f>
        <v>Validate that the outcomes in the Annual Report match outcomes posted on the program's website</v>
      </c>
      <c r="J205" s="666"/>
      <c r="K205" s="667"/>
      <c r="L205" s="668"/>
      <c r="M205" s="64"/>
      <c r="N205" s="64"/>
      <c r="O205" s="64"/>
      <c r="P205" s="64"/>
      <c r="Q205" s="19" t="s">
        <v>587</v>
      </c>
    </row>
    <row r="206" spans="2:17" ht="20.25" customHeight="1">
      <c r="B206" s="443" t="s">
        <v>111</v>
      </c>
      <c r="C206" s="444"/>
      <c r="D206" s="444"/>
      <c r="E206" s="444"/>
      <c r="F206" s="444"/>
      <c r="G206" s="444"/>
      <c r="H206" s="444"/>
      <c r="I206" s="444"/>
      <c r="J206" s="444"/>
      <c r="K206" s="444"/>
      <c r="L206" s="445"/>
    </row>
    <row r="207" spans="2:17" ht="20.25" customHeight="1">
      <c r="B207" s="420" t="s">
        <v>112</v>
      </c>
      <c r="C207" s="421"/>
      <c r="D207" s="421"/>
      <c r="E207" s="421"/>
      <c r="F207" s="421"/>
      <c r="G207" s="421"/>
      <c r="H207" s="421"/>
      <c r="I207" s="421"/>
      <c r="J207" s="421"/>
      <c r="K207" s="421"/>
      <c r="L207" s="422"/>
    </row>
    <row r="208" spans="2:17" ht="53.25" customHeight="1">
      <c r="B208" s="251" t="s">
        <v>113</v>
      </c>
      <c r="C208" s="491" t="s">
        <v>281</v>
      </c>
      <c r="D208" s="491"/>
      <c r="E208" s="491"/>
      <c r="F208" s="491"/>
      <c r="G208" s="253"/>
      <c r="H208" s="507" t="s">
        <v>698</v>
      </c>
      <c r="I208" s="508"/>
      <c r="J208" s="417"/>
      <c r="K208" s="418"/>
      <c r="L208" s="419"/>
      <c r="Q208" s="19" t="s">
        <v>440</v>
      </c>
    </row>
    <row r="209" spans="2:17" ht="63.75" customHeight="1">
      <c r="B209" s="255" t="s">
        <v>114</v>
      </c>
      <c r="C209" s="491" t="s">
        <v>739</v>
      </c>
      <c r="D209" s="491"/>
      <c r="E209" s="491"/>
      <c r="F209" s="491"/>
      <c r="G209" s="252"/>
      <c r="H209" s="493"/>
      <c r="I209" s="496"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09" s="423"/>
      <c r="K209" s="424"/>
      <c r="L209" s="425"/>
      <c r="Q209" s="19" t="s">
        <v>441</v>
      </c>
    </row>
    <row r="210" spans="2:17" ht="39" customHeight="1">
      <c r="B210" s="255" t="s">
        <v>114</v>
      </c>
      <c r="C210" s="491" t="s">
        <v>128</v>
      </c>
      <c r="D210" s="491"/>
      <c r="E210" s="491"/>
      <c r="F210" s="491"/>
      <c r="G210" s="252"/>
      <c r="H210" s="494"/>
      <c r="I210" s="497"/>
      <c r="J210" s="423"/>
      <c r="K210" s="424"/>
      <c r="L210" s="425"/>
      <c r="Q210" s="19" t="s">
        <v>441</v>
      </c>
    </row>
    <row r="211" spans="2:17" ht="39" customHeight="1">
      <c r="B211" s="255" t="s">
        <v>114</v>
      </c>
      <c r="C211" s="491" t="s">
        <v>129</v>
      </c>
      <c r="D211" s="491"/>
      <c r="E211" s="491"/>
      <c r="F211" s="491"/>
      <c r="G211" s="252"/>
      <c r="H211" s="494"/>
      <c r="I211" s="497"/>
      <c r="J211" s="423"/>
      <c r="K211" s="424"/>
      <c r="L211" s="425"/>
      <c r="Q211" s="19" t="s">
        <v>441</v>
      </c>
    </row>
    <row r="212" spans="2:17" ht="39" customHeight="1">
      <c r="B212" s="255" t="s">
        <v>114</v>
      </c>
      <c r="C212" s="491" t="s">
        <v>368</v>
      </c>
      <c r="D212" s="491"/>
      <c r="E212" s="491"/>
      <c r="F212" s="491"/>
      <c r="G212" s="252"/>
      <c r="H212" s="494"/>
      <c r="I212" s="497"/>
      <c r="J212" s="423"/>
      <c r="K212" s="424"/>
      <c r="L212" s="425"/>
      <c r="Q212" s="19" t="s">
        <v>441</v>
      </c>
    </row>
    <row r="213" spans="2:17" ht="39" customHeight="1">
      <c r="B213" s="255" t="s">
        <v>114</v>
      </c>
      <c r="C213" s="491" t="s">
        <v>130</v>
      </c>
      <c r="D213" s="491"/>
      <c r="E213" s="491"/>
      <c r="F213" s="491"/>
      <c r="G213" s="252"/>
      <c r="H213" s="494"/>
      <c r="I213" s="497"/>
      <c r="J213" s="423"/>
      <c r="K213" s="424"/>
      <c r="L213" s="425"/>
      <c r="Q213" s="19" t="s">
        <v>441</v>
      </c>
    </row>
    <row r="214" spans="2:17" ht="39" customHeight="1">
      <c r="B214" s="255" t="s">
        <v>114</v>
      </c>
      <c r="C214" s="491" t="s">
        <v>131</v>
      </c>
      <c r="D214" s="491"/>
      <c r="E214" s="491"/>
      <c r="F214" s="491"/>
      <c r="G214" s="252"/>
      <c r="H214" s="494"/>
      <c r="I214" s="497"/>
      <c r="J214" s="423"/>
      <c r="K214" s="424"/>
      <c r="L214" s="425"/>
      <c r="Q214" s="19" t="s">
        <v>441</v>
      </c>
    </row>
    <row r="215" spans="2:17" ht="39" customHeight="1">
      <c r="B215" s="255" t="s">
        <v>114</v>
      </c>
      <c r="C215" s="491" t="s">
        <v>132</v>
      </c>
      <c r="D215" s="491"/>
      <c r="E215" s="491"/>
      <c r="F215" s="491"/>
      <c r="G215" s="252"/>
      <c r="H215" s="494"/>
      <c r="I215" s="497"/>
      <c r="J215" s="423"/>
      <c r="K215" s="424"/>
      <c r="L215" s="425"/>
      <c r="Q215" s="19" t="s">
        <v>441</v>
      </c>
    </row>
    <row r="216" spans="2:17" ht="39" customHeight="1">
      <c r="B216" s="255" t="s">
        <v>114</v>
      </c>
      <c r="C216" s="491" t="s">
        <v>282</v>
      </c>
      <c r="D216" s="491"/>
      <c r="E216" s="491"/>
      <c r="F216" s="491"/>
      <c r="G216" s="252"/>
      <c r="H216" s="494"/>
      <c r="I216" s="497"/>
      <c r="J216" s="423"/>
      <c r="K216" s="424"/>
      <c r="L216" s="425"/>
      <c r="Q216" s="19" t="s">
        <v>441</v>
      </c>
    </row>
    <row r="217" spans="2:17" ht="53.1" customHeight="1">
      <c r="B217" s="255" t="s">
        <v>114</v>
      </c>
      <c r="C217" s="491" t="s">
        <v>283</v>
      </c>
      <c r="D217" s="491"/>
      <c r="E217" s="491"/>
      <c r="F217" s="491"/>
      <c r="G217" s="252"/>
      <c r="H217" s="494"/>
      <c r="I217" s="497"/>
      <c r="J217" s="423"/>
      <c r="K217" s="424"/>
      <c r="L217" s="425"/>
      <c r="Q217" s="19" t="s">
        <v>441</v>
      </c>
    </row>
    <row r="218" spans="2:17" ht="53.1" customHeight="1">
      <c r="B218" s="255" t="s">
        <v>114</v>
      </c>
      <c r="C218" s="491" t="s">
        <v>733</v>
      </c>
      <c r="D218" s="491"/>
      <c r="E218" s="491"/>
      <c r="F218" s="491"/>
      <c r="G218" s="252"/>
      <c r="H218" s="495"/>
      <c r="I218" s="498"/>
      <c r="J218" s="423"/>
      <c r="K218" s="424"/>
      <c r="L218" s="425"/>
      <c r="Q218" s="19" t="s">
        <v>441</v>
      </c>
    </row>
    <row r="219" spans="2:17" ht="53.1" customHeight="1">
      <c r="B219" s="243" t="s">
        <v>115</v>
      </c>
      <c r="C219" s="491" t="s">
        <v>740</v>
      </c>
      <c r="D219" s="491"/>
      <c r="E219" s="491"/>
      <c r="F219" s="491"/>
      <c r="G219" s="252"/>
      <c r="H219" s="493"/>
      <c r="I219" s="496"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19" s="423"/>
      <c r="K219" s="424"/>
      <c r="L219" s="425"/>
      <c r="Q219" s="19" t="s">
        <v>442</v>
      </c>
    </row>
    <row r="220" spans="2:17" ht="53.1" customHeight="1">
      <c r="B220" s="243" t="s">
        <v>115</v>
      </c>
      <c r="C220" s="491" t="s">
        <v>126</v>
      </c>
      <c r="D220" s="491"/>
      <c r="E220" s="491"/>
      <c r="F220" s="491"/>
      <c r="G220" s="252"/>
      <c r="H220" s="494"/>
      <c r="I220" s="497"/>
      <c r="J220" s="423"/>
      <c r="K220" s="424"/>
      <c r="L220" s="425"/>
      <c r="Q220" s="19" t="s">
        <v>442</v>
      </c>
    </row>
    <row r="221" spans="2:17" ht="53.1" customHeight="1">
      <c r="B221" s="488" t="s">
        <v>115</v>
      </c>
      <c r="C221" s="491" t="s">
        <v>363</v>
      </c>
      <c r="D221" s="491"/>
      <c r="E221" s="491"/>
      <c r="F221" s="491"/>
      <c r="G221" s="482"/>
      <c r="H221" s="494"/>
      <c r="I221" s="497"/>
      <c r="J221" s="411"/>
      <c r="K221" s="412"/>
      <c r="L221" s="413"/>
      <c r="Q221" s="19" t="s">
        <v>442</v>
      </c>
    </row>
    <row r="222" spans="2:17" ht="53.1" customHeight="1">
      <c r="B222" s="490"/>
      <c r="C222" s="491"/>
      <c r="D222" s="491"/>
      <c r="E222" s="491"/>
      <c r="F222" s="491"/>
      <c r="G222" s="483"/>
      <c r="H222" s="494"/>
      <c r="I222" s="497"/>
      <c r="J222" s="417"/>
      <c r="K222" s="418"/>
      <c r="L222" s="419"/>
      <c r="Q222" s="19" t="s">
        <v>442</v>
      </c>
    </row>
    <row r="223" spans="2:17" ht="53.1" customHeight="1">
      <c r="B223" s="243" t="s">
        <v>115</v>
      </c>
      <c r="C223" s="491" t="s">
        <v>127</v>
      </c>
      <c r="D223" s="491"/>
      <c r="E223" s="491"/>
      <c r="F223" s="491"/>
      <c r="G223" s="252"/>
      <c r="H223" s="495"/>
      <c r="I223" s="498"/>
      <c r="J223" s="423"/>
      <c r="K223" s="424"/>
      <c r="L223" s="425"/>
      <c r="Q223" s="19" t="s">
        <v>442</v>
      </c>
    </row>
    <row r="224" spans="2:17" ht="79.5" hidden="1" customHeight="1">
      <c r="B224" s="243" t="s">
        <v>115</v>
      </c>
      <c r="C224" s="491"/>
      <c r="D224" s="491"/>
      <c r="E224" s="491"/>
      <c r="F224" s="491"/>
      <c r="G224" s="250" t="str">
        <f>IF(OR(F367="Not Met",I367="Not Met",J367="Not Met",L367="Not Met",N367="Not Met",Q367="Not Met",T367="Not Met",W367="Not Met",Z367="Not Met",AC367="Not Met"),"Not Met",IF(OR(F367="Met",I367="Met",J367="Met",L367="Met",N367="Met",Q367="Met",T367="Met",W367="Met",Z367="Met",AC367="Met"),"Met",""))</f>
        <v/>
      </c>
      <c r="H224" s="406" t="str">
        <f>IF($M$346&lt;&gt;0,"  Satellite Location(s)","")</f>
        <v/>
      </c>
      <c r="I224" s="407"/>
      <c r="J224" s="523" t="str">
        <f>IF(OR(F367="Not Met",I367="Not Met",J367="Not Met",L367="Not Met",N367="Not Met",Q367="Not Met",T367="Not Met",W367="Not Met",Z367="Not Met",AC367="Not Met"),F368&amp;" 
"&amp;I368&amp;" 
"&amp;J368&amp;" 
"&amp;L368&amp;" 
"&amp;N368&amp;" 
"&amp;Q368&amp;" 
"&amp;T368&amp;" 
"&amp;W368&amp;" 
"&amp;Z368&amp;" 
"&amp;AC368,"")</f>
        <v/>
      </c>
      <c r="K224" s="524"/>
      <c r="L224" s="525"/>
      <c r="Q224" s="70" t="s">
        <v>732</v>
      </c>
    </row>
    <row r="225" spans="2:17" ht="79.5" customHeight="1">
      <c r="B225" s="243" t="s">
        <v>284</v>
      </c>
      <c r="C225" s="491" t="s">
        <v>285</v>
      </c>
      <c r="D225" s="491"/>
      <c r="E225" s="491"/>
      <c r="F225" s="491"/>
      <c r="G225" s="252"/>
      <c r="H225" s="189"/>
      <c r="I225" s="199"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25" s="423"/>
      <c r="K225" s="424"/>
      <c r="L225" s="425"/>
      <c r="Q225" s="19" t="s">
        <v>443</v>
      </c>
    </row>
    <row r="226" spans="2:17" ht="20.25" customHeight="1">
      <c r="B226" s="420" t="s">
        <v>286</v>
      </c>
      <c r="C226" s="421"/>
      <c r="D226" s="421"/>
      <c r="E226" s="421"/>
      <c r="F226" s="421"/>
      <c r="G226" s="421"/>
      <c r="H226" s="421"/>
      <c r="I226" s="421"/>
      <c r="J226" s="421"/>
      <c r="K226" s="421"/>
      <c r="L226" s="422"/>
    </row>
    <row r="227" spans="2:17" ht="26.25" customHeight="1">
      <c r="B227" s="488" t="s">
        <v>116</v>
      </c>
      <c r="C227" s="491" t="s">
        <v>287</v>
      </c>
      <c r="D227" s="491"/>
      <c r="E227" s="491"/>
      <c r="F227" s="491"/>
      <c r="G227" s="480"/>
      <c r="H227" s="213"/>
      <c r="I227" s="199" t="s">
        <v>699</v>
      </c>
      <c r="J227" s="411"/>
      <c r="K227" s="412"/>
      <c r="L227" s="413"/>
      <c r="Q227" s="19" t="s">
        <v>332</v>
      </c>
    </row>
    <row r="228" spans="2:17" ht="29.25" customHeight="1">
      <c r="B228" s="489"/>
      <c r="C228" s="491"/>
      <c r="D228" s="491"/>
      <c r="E228" s="491"/>
      <c r="F228" s="491"/>
      <c r="G228" s="481"/>
      <c r="H228" s="214"/>
      <c r="I228" s="199" t="s">
        <v>700</v>
      </c>
      <c r="J228" s="414"/>
      <c r="K228" s="415"/>
      <c r="L228" s="416"/>
    </row>
    <row r="229" spans="2:17" ht="25.5" customHeight="1">
      <c r="B229" s="490"/>
      <c r="C229" s="491"/>
      <c r="D229" s="491"/>
      <c r="E229" s="491"/>
      <c r="F229" s="491"/>
      <c r="G229" s="481"/>
      <c r="H229" s="215"/>
      <c r="I229" s="211" t="s">
        <v>701</v>
      </c>
      <c r="J229" s="417"/>
      <c r="K229" s="418"/>
      <c r="L229" s="419"/>
    </row>
    <row r="230" spans="2:17" ht="29.25" customHeight="1">
      <c r="B230" s="488" t="s">
        <v>116</v>
      </c>
      <c r="C230" s="491" t="s">
        <v>117</v>
      </c>
      <c r="D230" s="491"/>
      <c r="E230" s="491"/>
      <c r="F230" s="491"/>
      <c r="G230" s="482"/>
      <c r="H230" s="213"/>
      <c r="I230" s="212" t="s">
        <v>702</v>
      </c>
      <c r="J230" s="411"/>
      <c r="K230" s="412"/>
      <c r="L230" s="413"/>
      <c r="Q230" s="19" t="s">
        <v>332</v>
      </c>
    </row>
    <row r="231" spans="2:17" ht="30" customHeight="1">
      <c r="B231" s="490"/>
      <c r="C231" s="491"/>
      <c r="D231" s="491"/>
      <c r="E231" s="491"/>
      <c r="F231" s="491"/>
      <c r="G231" s="483"/>
      <c r="H231" s="214"/>
      <c r="I231" s="199" t="s">
        <v>703</v>
      </c>
      <c r="J231" s="417"/>
      <c r="K231" s="418"/>
      <c r="L231" s="419"/>
    </row>
    <row r="232" spans="2:17" ht="18.75" customHeight="1">
      <c r="B232" s="488" t="s">
        <v>116</v>
      </c>
      <c r="C232" s="491" t="s">
        <v>288</v>
      </c>
      <c r="D232" s="491"/>
      <c r="E232" s="491"/>
      <c r="F232" s="491"/>
      <c r="G232" s="482"/>
      <c r="H232" s="493"/>
      <c r="I232" s="510" t="s">
        <v>580</v>
      </c>
      <c r="J232" s="411"/>
      <c r="K232" s="412"/>
      <c r="L232" s="413"/>
      <c r="Q232" s="19" t="s">
        <v>332</v>
      </c>
    </row>
    <row r="233" spans="2:17" ht="28.5" customHeight="1">
      <c r="B233" s="490"/>
      <c r="C233" s="491"/>
      <c r="D233" s="491"/>
      <c r="E233" s="491"/>
      <c r="F233" s="491"/>
      <c r="G233" s="483"/>
      <c r="H233" s="495"/>
      <c r="I233" s="512"/>
      <c r="J233" s="417"/>
      <c r="K233" s="418"/>
      <c r="L233" s="419"/>
    </row>
    <row r="234" spans="2:17" ht="18">
      <c r="B234" s="420" t="s">
        <v>118</v>
      </c>
      <c r="C234" s="421"/>
      <c r="D234" s="421"/>
      <c r="E234" s="421"/>
      <c r="F234" s="421"/>
      <c r="G234" s="421"/>
      <c r="H234" s="421"/>
      <c r="I234" s="421"/>
      <c r="J234" s="421"/>
      <c r="K234" s="421"/>
      <c r="L234" s="422"/>
    </row>
    <row r="235" spans="2:17" ht="47.1" customHeight="1">
      <c r="B235" s="488" t="s">
        <v>119</v>
      </c>
      <c r="C235" s="491" t="s">
        <v>584</v>
      </c>
      <c r="D235" s="491"/>
      <c r="E235" s="491"/>
      <c r="F235" s="491"/>
      <c r="G235" s="500"/>
      <c r="H235" s="189"/>
      <c r="I235" s="192" t="str">
        <f>IF($B$2="PRELIMINARY SITE VISIT REPORT FINDINGS","If students are or were enrolled, evidence of a policy regarding the health and safety of all participants"&amp;"
If no students are enrolled, plan of a policy regarding the health and safety of all participant", "Evidence of a policy regarding the health and safety of all participants")</f>
        <v>Evidence of a policy regarding the health and safety of all participants</v>
      </c>
      <c r="J235" s="411"/>
      <c r="K235" s="412"/>
      <c r="L235" s="413"/>
      <c r="Q235" s="19" t="s">
        <v>333</v>
      </c>
    </row>
    <row r="236" spans="2:17" ht="47.1" customHeight="1">
      <c r="B236" s="489"/>
      <c r="C236" s="491"/>
      <c r="D236" s="491"/>
      <c r="E236" s="491"/>
      <c r="F236" s="491"/>
      <c r="G236" s="501"/>
      <c r="H236" s="189"/>
      <c r="I236" s="193" t="s">
        <v>704</v>
      </c>
      <c r="J236" s="417"/>
      <c r="K236" s="418"/>
      <c r="L236" s="419"/>
    </row>
    <row r="237" spans="2:17" ht="66.95" customHeight="1">
      <c r="B237" s="255" t="s">
        <v>119</v>
      </c>
      <c r="C237" s="491" t="s">
        <v>120</v>
      </c>
      <c r="D237" s="491"/>
      <c r="E237" s="491"/>
      <c r="F237" s="491"/>
      <c r="G237" s="249"/>
      <c r="H237" s="189"/>
      <c r="I237" s="191" t="str">
        <f>IF($B$2="PRELIMINARY SITE VISIT REPORT FINDINGS","If students are or were enrolled, confirm a policy that students are not substituted for paid staff (i.e., are a student 3rd rider)"&amp;"
If no students are enrolled, plan to ensure students are not substituted for paid staff (i.e., are a student 3rd rider)", "Reviewed a policy that students are not substituted for paid staff (i.e., are a student 3rd rider)")</f>
        <v>Reviewed a policy that students are not substituted for paid staff (i.e., are a student 3rd rider)</v>
      </c>
      <c r="J237" s="423"/>
      <c r="K237" s="424"/>
      <c r="L237" s="425"/>
      <c r="Q237" s="19" t="s">
        <v>333</v>
      </c>
    </row>
    <row r="238" spans="2:17" ht="18">
      <c r="B238" s="420" t="s">
        <v>121</v>
      </c>
      <c r="C238" s="421"/>
      <c r="D238" s="421"/>
      <c r="E238" s="421"/>
      <c r="F238" s="421"/>
      <c r="G238" s="421"/>
      <c r="H238" s="421"/>
      <c r="I238" s="421"/>
      <c r="J238" s="421"/>
      <c r="K238" s="421"/>
      <c r="L238" s="422"/>
    </row>
    <row r="239" spans="2:17" ht="33.950000000000003" customHeight="1">
      <c r="B239" s="255" t="s">
        <v>122</v>
      </c>
      <c r="C239" s="426" t="s">
        <v>741</v>
      </c>
      <c r="D239" s="427"/>
      <c r="E239" s="427"/>
      <c r="F239" s="428"/>
      <c r="G239" s="216"/>
      <c r="H239" s="214"/>
      <c r="I239" s="496" t="s">
        <v>705</v>
      </c>
      <c r="J239" s="417"/>
      <c r="K239" s="418"/>
      <c r="L239" s="419"/>
      <c r="Q239" s="19" t="s">
        <v>334</v>
      </c>
    </row>
    <row r="240" spans="2:17" ht="33.950000000000003" customHeight="1">
      <c r="B240" s="255" t="s">
        <v>122</v>
      </c>
      <c r="C240" s="426" t="s">
        <v>123</v>
      </c>
      <c r="D240" s="427"/>
      <c r="E240" s="427"/>
      <c r="F240" s="428"/>
      <c r="G240" s="217"/>
      <c r="H240" s="218"/>
      <c r="I240" s="497"/>
      <c r="J240" s="423"/>
      <c r="K240" s="424"/>
      <c r="L240" s="425"/>
      <c r="Q240" s="19" t="s">
        <v>334</v>
      </c>
    </row>
    <row r="241" spans="2:21" ht="33.950000000000003" customHeight="1">
      <c r="B241" s="255" t="s">
        <v>122</v>
      </c>
      <c r="C241" s="426" t="s">
        <v>124</v>
      </c>
      <c r="D241" s="427"/>
      <c r="E241" s="427"/>
      <c r="F241" s="428"/>
      <c r="G241" s="217"/>
      <c r="H241" s="214"/>
      <c r="I241" s="497"/>
      <c r="J241" s="423"/>
      <c r="K241" s="424"/>
      <c r="L241" s="425"/>
      <c r="Q241" s="19" t="s">
        <v>334</v>
      </c>
    </row>
    <row r="242" spans="2:21" ht="33.950000000000003" customHeight="1">
      <c r="B242" s="255" t="s">
        <v>122</v>
      </c>
      <c r="C242" s="426" t="s">
        <v>125</v>
      </c>
      <c r="D242" s="427"/>
      <c r="E242" s="427"/>
      <c r="F242" s="428"/>
      <c r="G242" s="217"/>
      <c r="H242" s="218"/>
      <c r="I242" s="498"/>
      <c r="J242" s="423"/>
      <c r="K242" s="424"/>
      <c r="L242" s="425"/>
      <c r="Q242" s="19" t="s">
        <v>334</v>
      </c>
    </row>
    <row r="243" spans="2:21" ht="33.950000000000003" customHeight="1">
      <c r="B243" s="429" t="s">
        <v>122</v>
      </c>
      <c r="C243" s="398" t="s">
        <v>138</v>
      </c>
      <c r="D243" s="398"/>
      <c r="E243" s="398"/>
      <c r="F243" s="398"/>
      <c r="G243" s="493"/>
      <c r="H243" s="189"/>
      <c r="I243" s="192" t="s">
        <v>706</v>
      </c>
      <c r="J243" s="411"/>
      <c r="K243" s="412"/>
      <c r="L243" s="413"/>
      <c r="Q243" s="19" t="s">
        <v>334</v>
      </c>
    </row>
    <row r="244" spans="2:21" ht="33.950000000000003" customHeight="1">
      <c r="B244" s="622"/>
      <c r="C244" s="401"/>
      <c r="D244" s="401"/>
      <c r="E244" s="401"/>
      <c r="F244" s="401"/>
      <c r="G244" s="495"/>
      <c r="H244" s="189"/>
      <c r="I244" s="193" t="s">
        <v>619</v>
      </c>
      <c r="J244" s="417"/>
      <c r="K244" s="418"/>
      <c r="L244" s="419"/>
    </row>
    <row r="245" spans="2:21" ht="92.25" hidden="1" customHeight="1">
      <c r="B245" s="430"/>
      <c r="C245" s="404"/>
      <c r="D245" s="404"/>
      <c r="E245" s="404"/>
      <c r="F245" s="404"/>
      <c r="G245" s="219" t="str">
        <f>IF(OR(F375="Not Met",I375="Not Met",J375="Not Met",L375="Not Met",N375="Not Met",Q375="Not Met",T375="Not Met",W375="Not Met",Z375="Not Met",AC375="Not Met"),"Not Met",IF(OR(F375="Met",I375="Met",J375="Met",L375="Met",N375="Met",Q375="Met",T375="Met",W375="Met",Z375="Met",AC375="Met"),"Met",""))</f>
        <v/>
      </c>
      <c r="H245" s="406" t="str">
        <f>IF($M$346&lt;&gt;0,"  Satellite Location(s)","")</f>
        <v/>
      </c>
      <c r="I245" s="407"/>
      <c r="J245" s="523" t="str">
        <f>IF(OR(F375="Not Met",I375="Not Met",J375="Not Met",L375="Not Met",N375="Not Met",Q375="Not Met",T375="Not Met",W375="Not Met",Z375="Not Met",AC375="Not Met"),F376&amp;" 
"&amp;I376&amp;"
"&amp;J376&amp;" 
"&amp;L376&amp;" 
"&amp;N376&amp;" 
"&amp;Q376&amp;" 
"&amp;T376&amp;" 
"&amp;W376&amp;" 
"&amp;Z376&amp;" 
"&amp;AC376,"")</f>
        <v/>
      </c>
      <c r="K245" s="524"/>
      <c r="L245" s="525"/>
      <c r="Q245" s="19" t="s">
        <v>719</v>
      </c>
    </row>
    <row r="246" spans="2:21" ht="18">
      <c r="B246" s="420" t="s">
        <v>133</v>
      </c>
      <c r="C246" s="421"/>
      <c r="D246" s="421"/>
      <c r="E246" s="421"/>
      <c r="F246" s="421"/>
      <c r="G246" s="421"/>
      <c r="H246" s="421"/>
      <c r="I246" s="421"/>
      <c r="J246" s="421"/>
      <c r="K246" s="421"/>
      <c r="L246" s="422"/>
    </row>
    <row r="247" spans="2:21" ht="39" customHeight="1">
      <c r="B247" s="492" t="s">
        <v>134</v>
      </c>
      <c r="C247" s="397" t="s">
        <v>289</v>
      </c>
      <c r="D247" s="398"/>
      <c r="E247" s="398"/>
      <c r="F247" s="399"/>
      <c r="G247" s="493"/>
      <c r="H247" s="220"/>
      <c r="I247" s="192" t="s">
        <v>617</v>
      </c>
      <c r="J247" s="411"/>
      <c r="K247" s="412"/>
      <c r="L247" s="413"/>
      <c r="Q247" s="19" t="s">
        <v>335</v>
      </c>
    </row>
    <row r="248" spans="2:21" ht="39" customHeight="1">
      <c r="B248" s="492"/>
      <c r="C248" s="400"/>
      <c r="D248" s="401"/>
      <c r="E248" s="401"/>
      <c r="F248" s="402"/>
      <c r="G248" s="494"/>
      <c r="H248" s="220"/>
      <c r="I248" s="192" t="s">
        <v>708</v>
      </c>
      <c r="J248" s="414"/>
      <c r="K248" s="415"/>
      <c r="L248" s="416"/>
    </row>
    <row r="249" spans="2:21" ht="39" customHeight="1">
      <c r="B249" s="492"/>
      <c r="C249" s="400"/>
      <c r="D249" s="401"/>
      <c r="E249" s="401"/>
      <c r="F249" s="402"/>
      <c r="G249" s="494"/>
      <c r="H249" s="220"/>
      <c r="I249" s="192" t="s">
        <v>707</v>
      </c>
      <c r="J249" s="414"/>
      <c r="K249" s="415"/>
      <c r="L249" s="416"/>
    </row>
    <row r="250" spans="2:21" ht="39" customHeight="1">
      <c r="B250" s="492"/>
      <c r="C250" s="403"/>
      <c r="D250" s="404"/>
      <c r="E250" s="404"/>
      <c r="F250" s="405"/>
      <c r="G250" s="495"/>
      <c r="H250" s="220"/>
      <c r="I250" s="192" t="s">
        <v>616</v>
      </c>
      <c r="J250" s="417"/>
      <c r="K250" s="418"/>
      <c r="L250" s="419"/>
    </row>
    <row r="251" spans="2:21" ht="20.25" customHeight="1">
      <c r="B251" s="420" t="s">
        <v>135</v>
      </c>
      <c r="C251" s="421"/>
      <c r="D251" s="421"/>
      <c r="E251" s="421"/>
      <c r="F251" s="421"/>
      <c r="G251" s="421"/>
      <c r="H251" s="421"/>
      <c r="I251" s="421"/>
      <c r="J251" s="421"/>
      <c r="K251" s="421"/>
      <c r="L251" s="422"/>
    </row>
    <row r="252" spans="2:21" ht="83.25" customHeight="1">
      <c r="B252" s="243" t="s">
        <v>136</v>
      </c>
      <c r="C252" s="426" t="s">
        <v>290</v>
      </c>
      <c r="D252" s="427"/>
      <c r="E252" s="427"/>
      <c r="F252" s="428"/>
      <c r="G252" s="253"/>
      <c r="H252" s="210"/>
      <c r="I252" s="221" t="s">
        <v>709</v>
      </c>
      <c r="J252" s="417"/>
      <c r="K252" s="418"/>
      <c r="L252" s="419"/>
      <c r="Q252" s="19" t="s">
        <v>336</v>
      </c>
    </row>
    <row r="253" spans="2:21" ht="20.25" customHeight="1">
      <c r="B253" s="635" t="s">
        <v>588</v>
      </c>
      <c r="C253" s="636"/>
      <c r="D253" s="636"/>
      <c r="E253" s="636"/>
      <c r="F253" s="636"/>
      <c r="G253" s="636"/>
      <c r="H253" s="636"/>
      <c r="I253" s="636"/>
      <c r="J253" s="636"/>
      <c r="K253" s="636"/>
      <c r="L253" s="637"/>
    </row>
    <row r="254" spans="2:21" ht="38.85" customHeight="1">
      <c r="B254" s="485" t="s">
        <v>711</v>
      </c>
      <c r="C254" s="638"/>
      <c r="D254" s="638"/>
      <c r="E254" s="638"/>
      <c r="F254" s="639"/>
      <c r="G254" s="269" t="s">
        <v>159</v>
      </c>
      <c r="H254" s="74"/>
      <c r="I254" s="113" t="s">
        <v>159</v>
      </c>
      <c r="J254" s="113">
        <v>1</v>
      </c>
      <c r="K254" s="113">
        <v>2</v>
      </c>
      <c r="L254" s="113">
        <v>3</v>
      </c>
      <c r="M254" s="114">
        <v>4</v>
      </c>
      <c r="N254" s="114">
        <v>5</v>
      </c>
      <c r="O254" s="114">
        <v>6</v>
      </c>
      <c r="P254" s="114">
        <v>7</v>
      </c>
      <c r="Q254" s="111">
        <v>8</v>
      </c>
      <c r="R254" s="111">
        <v>9</v>
      </c>
      <c r="S254" s="111">
        <v>10</v>
      </c>
      <c r="T254" s="111">
        <v>11</v>
      </c>
      <c r="U254" s="111">
        <v>12</v>
      </c>
    </row>
    <row r="255" spans="2:21" ht="36" customHeight="1">
      <c r="B255" s="485" t="s">
        <v>712</v>
      </c>
      <c r="C255" s="486"/>
      <c r="D255" s="486"/>
      <c r="E255" s="486"/>
      <c r="F255" s="487"/>
      <c r="G255" s="269" t="s">
        <v>159</v>
      </c>
      <c r="H255" s="74"/>
      <c r="I255" s="113" t="s">
        <v>159</v>
      </c>
      <c r="J255" s="113">
        <v>1</v>
      </c>
      <c r="K255" s="113">
        <v>2</v>
      </c>
      <c r="L255" s="113">
        <v>3</v>
      </c>
      <c r="M255" s="114">
        <v>4</v>
      </c>
      <c r="N255" s="114">
        <v>5</v>
      </c>
      <c r="O255" s="114">
        <v>6</v>
      </c>
      <c r="P255" s="114">
        <v>7</v>
      </c>
      <c r="Q255" s="111">
        <v>8</v>
      </c>
      <c r="R255" s="111">
        <v>9</v>
      </c>
      <c r="S255" s="111">
        <v>10</v>
      </c>
      <c r="T255" s="111">
        <v>11</v>
      </c>
      <c r="U255" s="111">
        <v>12</v>
      </c>
    </row>
    <row r="256" spans="2:21" ht="53.25" customHeight="1">
      <c r="B256" s="460" t="s">
        <v>710</v>
      </c>
      <c r="C256" s="461"/>
      <c r="D256" s="461"/>
      <c r="E256" s="461"/>
      <c r="F256" s="462"/>
      <c r="G256" s="269" t="s">
        <v>159</v>
      </c>
      <c r="H256" s="117"/>
      <c r="I256" s="118"/>
      <c r="J256" s="116"/>
      <c r="K256" s="117"/>
      <c r="L256" s="117"/>
    </row>
    <row r="257" spans="2:105" s="233" customFormat="1" ht="34.700000000000003" customHeight="1">
      <c r="B257" s="640" t="str">
        <f>IF(G256&lt;&gt;"N/A", "Number of satellite locations not approved:","")</f>
        <v/>
      </c>
      <c r="C257" s="640"/>
      <c r="D257" s="640"/>
      <c r="E257" s="640"/>
      <c r="F257" s="640"/>
      <c r="G257" s="270"/>
      <c r="H257" s="271"/>
      <c r="I257" s="272"/>
      <c r="J257" s="273"/>
      <c r="K257" s="271"/>
      <c r="L257" s="271"/>
    </row>
    <row r="258" spans="2:105" s="233" customFormat="1"/>
    <row r="259" spans="2:105" ht="20.25" customHeight="1">
      <c r="B259" s="484" t="str">
        <f>IF(AND(M346&gt;0, B262&lt;&gt;""),"Scroll down to complete both the Consortium Addendum (row 247) and the Satellite Addendum (row 329)",IF(AND(M346&gt;0,B262=""),"Scroll down to complete the Satellite Addendum (row 329)",IF(AND(M346=0,B262&lt;&gt;""),"Scroll down to complete the Consortium Addendum (row 247)", "The Site Visit Report is Completed")))</f>
        <v>The Site Visit Report is Completed</v>
      </c>
      <c r="C259" s="484"/>
      <c r="D259" s="484"/>
      <c r="E259" s="484"/>
      <c r="F259" s="484"/>
      <c r="G259" s="484"/>
      <c r="H259" s="484"/>
      <c r="I259" s="484"/>
      <c r="J259" s="484"/>
      <c r="K259" s="484"/>
      <c r="L259" s="484"/>
    </row>
    <row r="262" spans="2:105" ht="26.25">
      <c r="B262" s="459" t="str">
        <f>IF(LEFT(C10,3)="I.B", "Consortium Addendum (on-site checklist)","")</f>
        <v/>
      </c>
      <c r="C262" s="459"/>
      <c r="D262" s="459"/>
      <c r="E262" s="459"/>
      <c r="F262" s="459"/>
      <c r="G262" s="459"/>
      <c r="H262" s="459"/>
      <c r="I262" s="459"/>
      <c r="J262" s="459"/>
      <c r="K262" s="459"/>
      <c r="L262" s="459"/>
    </row>
    <row r="263" spans="2:105">
      <c r="B263" s="148"/>
      <c r="C263" s="148"/>
      <c r="D263" s="148"/>
      <c r="E263" s="148"/>
      <c r="F263" s="148"/>
      <c r="G263" s="148"/>
      <c r="H263" s="148"/>
      <c r="I263" s="148"/>
      <c r="J263" s="148"/>
      <c r="K263" s="148"/>
      <c r="L263" s="148"/>
    </row>
    <row r="264" spans="2:105" s="7" customFormat="1" ht="42.75" customHeight="1">
      <c r="B264" s="471" t="str">
        <f>IF(LEFT(C10,3)="I.B", "Does the consortium name match the name on file with the CoAEMSP?","")</f>
        <v/>
      </c>
      <c r="C264" s="471"/>
      <c r="D264" s="471"/>
      <c r="E264" s="471"/>
      <c r="F264" s="471"/>
      <c r="G264" s="156"/>
      <c r="H264" s="157"/>
      <c r="I264" s="157"/>
      <c r="J264" s="157"/>
      <c r="K264" s="157"/>
      <c r="L264" s="157"/>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53"/>
      <c r="AO264" s="53"/>
      <c r="AP264" s="53"/>
      <c r="AQ264" s="53"/>
      <c r="AR264" s="53"/>
      <c r="AS264" s="53"/>
      <c r="AT264" s="53"/>
      <c r="AU264" s="53"/>
      <c r="AV264" s="53"/>
      <c r="AW264" s="53"/>
      <c r="AX264" s="53"/>
      <c r="AY264" s="53"/>
      <c r="AZ264" s="53"/>
      <c r="BA264" s="53"/>
      <c r="BB264" s="53"/>
      <c r="BC264" s="53"/>
      <c r="BD264" s="53"/>
      <c r="BE264" s="53"/>
      <c r="BF264" s="53"/>
      <c r="BG264" s="53"/>
      <c r="BH264" s="53"/>
      <c r="BI264" s="53"/>
      <c r="BJ264" s="53"/>
      <c r="BK264" s="53"/>
      <c r="BL264" s="53"/>
      <c r="BM264" s="53"/>
      <c r="BN264" s="53"/>
      <c r="BO264" s="53"/>
      <c r="BP264" s="53"/>
      <c r="BQ264" s="53"/>
      <c r="BR264" s="53"/>
      <c r="BS264" s="53"/>
      <c r="BT264" s="53"/>
      <c r="BU264" s="53"/>
      <c r="BV264" s="53"/>
      <c r="BW264" s="53"/>
      <c r="BX264" s="53"/>
      <c r="BY264" s="53"/>
      <c r="BZ264" s="53"/>
      <c r="CA264" s="53"/>
      <c r="CB264" s="53"/>
      <c r="CC264" s="53"/>
      <c r="CD264" s="53"/>
      <c r="CE264" s="53"/>
      <c r="CF264" s="53"/>
      <c r="CG264" s="53"/>
      <c r="CH264" s="53"/>
      <c r="CI264" s="53"/>
      <c r="CJ264" s="53"/>
      <c r="CK264" s="53"/>
      <c r="CL264" s="53"/>
      <c r="CM264" s="53"/>
      <c r="CN264" s="53"/>
      <c r="CO264" s="53"/>
      <c r="CP264" s="53"/>
      <c r="CQ264" s="53"/>
      <c r="CR264" s="53"/>
      <c r="CS264" s="53"/>
      <c r="CT264" s="53"/>
      <c r="CU264" s="53"/>
      <c r="CV264" s="53"/>
      <c r="CW264" s="53"/>
      <c r="CX264" s="53"/>
      <c r="CY264" s="53"/>
      <c r="CZ264" s="53"/>
      <c r="DA264" s="53"/>
    </row>
    <row r="265" spans="2:105" ht="21.75" customHeight="1">
      <c r="B265" s="470" t="str">
        <f>IF(LEFT(C10,3)="I.B", "Consortium Name on file with the CoAEMSP:","")</f>
        <v/>
      </c>
      <c r="C265" s="470"/>
      <c r="D265" s="470"/>
      <c r="E265" s="470"/>
      <c r="F265" s="476" t="str">
        <f>IF(LEFT(C10,3)="I.B",'Cover Page'!D10, "")</f>
        <v/>
      </c>
      <c r="G265" s="476"/>
      <c r="H265" s="476"/>
      <c r="I265" s="476"/>
      <c r="J265" s="476"/>
      <c r="K265" s="476"/>
      <c r="L265" s="148"/>
    </row>
    <row r="266" spans="2:105">
      <c r="B266" s="148"/>
      <c r="C266" s="148"/>
      <c r="D266" s="148"/>
      <c r="E266" s="148"/>
      <c r="F266" s="148"/>
      <c r="G266" s="148"/>
      <c r="H266" s="148"/>
      <c r="I266" s="148"/>
      <c r="J266" s="148"/>
      <c r="K266" s="148"/>
      <c r="L266" s="148"/>
    </row>
    <row r="267" spans="2:105" ht="21.75" customHeight="1">
      <c r="B267" s="470" t="str">
        <f>IF(G264="No", "Consortium Name Program Uses:","")</f>
        <v/>
      </c>
      <c r="C267" s="470"/>
      <c r="D267" s="470"/>
      <c r="E267" s="470"/>
      <c r="F267" s="467"/>
      <c r="G267" s="467"/>
      <c r="H267" s="467"/>
      <c r="I267" s="467"/>
      <c r="J267" s="467"/>
      <c r="K267" s="467"/>
      <c r="L267" s="148"/>
      <c r="P267" s="52"/>
    </row>
    <row r="268" spans="2:105">
      <c r="B268" s="148"/>
      <c r="C268" s="148"/>
      <c r="D268" s="148"/>
      <c r="E268" s="148"/>
      <c r="F268" s="148"/>
      <c r="G268" s="148"/>
      <c r="H268" s="148"/>
      <c r="I268" s="148"/>
      <c r="J268" s="148"/>
      <c r="K268" s="148"/>
      <c r="L268" s="148"/>
    </row>
    <row r="269" spans="2:105">
      <c r="B269" s="148"/>
      <c r="C269" s="148"/>
      <c r="D269" s="148"/>
      <c r="E269" s="148"/>
      <c r="F269" s="148"/>
      <c r="G269" s="148"/>
      <c r="H269" s="148"/>
      <c r="I269" s="148"/>
      <c r="J269" s="148"/>
      <c r="K269" s="148"/>
      <c r="L269" s="148"/>
    </row>
    <row r="270" spans="2:105" ht="30.75" customHeight="1">
      <c r="B270" s="478" t="str">
        <f>IF(LEFT(C10,3)="I.B", "List the member organizations of the consortium.  Indicate whether or not each member organization meets Standard I.A. (either paragraph 1,2,3,4,).","")</f>
        <v/>
      </c>
      <c r="C270" s="478"/>
      <c r="D270" s="478"/>
      <c r="E270" s="478"/>
      <c r="F270" s="478"/>
      <c r="G270" s="478"/>
      <c r="H270" s="478"/>
      <c r="I270" s="478"/>
      <c r="J270" s="478"/>
      <c r="K270" s="478"/>
      <c r="L270" s="478"/>
    </row>
    <row r="271" spans="2:105" ht="19.5" customHeight="1">
      <c r="B271" s="148"/>
      <c r="C271" s="479" t="str">
        <f>IF(LEFT(C10,3)="I.B", "          Member Organization","")</f>
        <v/>
      </c>
      <c r="D271" s="479"/>
      <c r="E271" s="479"/>
      <c r="F271" s="479"/>
      <c r="G271" s="479"/>
      <c r="H271" s="479"/>
      <c r="I271" s="479"/>
      <c r="J271" s="158"/>
      <c r="K271" s="159" t="str">
        <f>IF(LEFT(C10,3)="I.B", "Meets Standard I.A","")</f>
        <v/>
      </c>
      <c r="L271" s="148"/>
    </row>
    <row r="272" spans="2:105" ht="20.25" customHeight="1">
      <c r="B272" s="160" t="str">
        <f>IF(LEFT(C10,3)="I.B", "1)  ","")</f>
        <v/>
      </c>
      <c r="C272" s="467"/>
      <c r="D272" s="467"/>
      <c r="E272" s="467"/>
      <c r="F272" s="467"/>
      <c r="G272" s="467"/>
      <c r="H272" s="467"/>
      <c r="I272" s="467"/>
      <c r="J272" s="148"/>
      <c r="K272" s="156"/>
      <c r="L272" s="148"/>
    </row>
    <row r="273" spans="2:12" ht="20.25" customHeight="1">
      <c r="B273" s="160" t="str">
        <f>IF(LEFT(C10,3)="I.B", "2)  ","")</f>
        <v/>
      </c>
      <c r="C273" s="467"/>
      <c r="D273" s="467"/>
      <c r="E273" s="467"/>
      <c r="F273" s="467"/>
      <c r="G273" s="467"/>
      <c r="H273" s="467"/>
      <c r="I273" s="467"/>
      <c r="J273" s="148"/>
      <c r="K273" s="156"/>
      <c r="L273" s="148"/>
    </row>
    <row r="274" spans="2:12" ht="20.25" customHeight="1">
      <c r="B274" s="160" t="str">
        <f>IF(LEFT(C10,3)="I.B", "3)  ","")</f>
        <v/>
      </c>
      <c r="C274" s="467"/>
      <c r="D274" s="467"/>
      <c r="E274" s="467"/>
      <c r="F274" s="467"/>
      <c r="G274" s="467"/>
      <c r="H274" s="467"/>
      <c r="I274" s="467"/>
      <c r="J274" s="148"/>
      <c r="K274" s="156"/>
      <c r="L274" s="148"/>
    </row>
    <row r="275" spans="2:12">
      <c r="B275" s="160"/>
      <c r="C275" s="148"/>
      <c r="D275" s="148"/>
      <c r="E275" s="148"/>
      <c r="F275" s="148"/>
      <c r="G275" s="148"/>
      <c r="H275" s="148"/>
      <c r="I275" s="148"/>
      <c r="J275" s="148"/>
      <c r="K275" s="148"/>
      <c r="L275" s="148"/>
    </row>
    <row r="276" spans="2:12">
      <c r="B276" s="148"/>
      <c r="C276" s="148"/>
      <c r="D276" s="148"/>
      <c r="E276" s="148"/>
      <c r="F276" s="148"/>
      <c r="G276" s="148"/>
      <c r="H276" s="148"/>
      <c r="I276" s="148"/>
      <c r="J276" s="148"/>
      <c r="K276" s="148"/>
      <c r="L276" s="148"/>
    </row>
    <row r="277" spans="2:12">
      <c r="B277" s="148"/>
      <c r="C277" s="148"/>
      <c r="D277" s="148"/>
      <c r="E277" s="148"/>
      <c r="F277" s="148"/>
      <c r="G277" s="148"/>
      <c r="H277" s="148"/>
      <c r="I277" s="148"/>
      <c r="J277" s="148"/>
      <c r="K277" s="148"/>
      <c r="L277" s="148"/>
    </row>
    <row r="278" spans="2:12" ht="25.5" customHeight="1">
      <c r="B278" s="458" t="str">
        <f>IF(LEFT(C10,3)="I.B", "Decision Making Board / Governing Committee","")</f>
        <v/>
      </c>
      <c r="C278" s="458"/>
      <c r="D278" s="458"/>
      <c r="E278" s="458"/>
      <c r="F278" s="458"/>
      <c r="G278" s="458"/>
      <c r="H278" s="458"/>
      <c r="I278" s="458"/>
      <c r="J278" s="458"/>
      <c r="K278" s="458"/>
      <c r="L278" s="458"/>
    </row>
    <row r="279" spans="2:12" ht="25.5" customHeight="1">
      <c r="B279" s="161"/>
      <c r="C279" s="477" t="str">
        <f>IF(LEFT(C10,3)="I.B", "Name / Title","")</f>
        <v/>
      </c>
      <c r="D279" s="477"/>
      <c r="E279" s="477"/>
      <c r="F279" s="477"/>
      <c r="G279" s="477"/>
      <c r="H279" s="477"/>
      <c r="I279" s="477" t="str">
        <f>IF(LEFT(C10,3)="I.B", "Member Organization Represented","")</f>
        <v/>
      </c>
      <c r="J279" s="477"/>
      <c r="K279" s="477"/>
      <c r="L279" s="477"/>
    </row>
    <row r="280" spans="2:12" ht="18.75" customHeight="1">
      <c r="B280" s="162" t="str">
        <f>IF(LEFT(C10,3)="I.B", "CEO/Chair:","")</f>
        <v/>
      </c>
      <c r="C280" s="473"/>
      <c r="D280" s="473"/>
      <c r="E280" s="473"/>
      <c r="F280" s="473"/>
      <c r="G280" s="473"/>
      <c r="H280" s="473"/>
      <c r="I280" s="467"/>
      <c r="J280" s="467"/>
      <c r="K280" s="467"/>
      <c r="L280" s="467"/>
    </row>
    <row r="281" spans="2:12" ht="18" customHeight="1">
      <c r="B281" s="162" t="str">
        <f>IF(LEFT(C10,3)="I.B", "Members:","")</f>
        <v/>
      </c>
      <c r="C281" s="473"/>
      <c r="D281" s="473"/>
      <c r="E281" s="473"/>
      <c r="F281" s="473"/>
      <c r="G281" s="473"/>
      <c r="H281" s="473"/>
      <c r="I281" s="467"/>
      <c r="J281" s="467"/>
      <c r="K281" s="467"/>
      <c r="L281" s="467"/>
    </row>
    <row r="282" spans="2:12" ht="18" customHeight="1">
      <c r="B282" s="148"/>
      <c r="C282" s="473"/>
      <c r="D282" s="473"/>
      <c r="E282" s="473"/>
      <c r="F282" s="473"/>
      <c r="G282" s="473"/>
      <c r="H282" s="473"/>
      <c r="I282" s="467"/>
      <c r="J282" s="467"/>
      <c r="K282" s="467"/>
      <c r="L282" s="467"/>
    </row>
    <row r="283" spans="2:12" ht="18" customHeight="1">
      <c r="B283" s="148"/>
      <c r="C283" s="473"/>
      <c r="D283" s="473"/>
      <c r="E283" s="473"/>
      <c r="F283" s="473"/>
      <c r="G283" s="473"/>
      <c r="H283" s="473"/>
      <c r="I283" s="467"/>
      <c r="J283" s="467"/>
      <c r="K283" s="467"/>
      <c r="L283" s="467"/>
    </row>
    <row r="284" spans="2:12" ht="18" customHeight="1">
      <c r="B284" s="148"/>
      <c r="C284" s="473"/>
      <c r="D284" s="473"/>
      <c r="E284" s="473"/>
      <c r="F284" s="473"/>
      <c r="G284" s="473"/>
      <c r="H284" s="473"/>
      <c r="I284" s="467"/>
      <c r="J284" s="467"/>
      <c r="K284" s="467"/>
      <c r="L284" s="467"/>
    </row>
    <row r="285" spans="2:12" ht="18" customHeight="1">
      <c r="B285" s="148"/>
      <c r="C285" s="473"/>
      <c r="D285" s="473"/>
      <c r="E285" s="473"/>
      <c r="F285" s="473"/>
      <c r="G285" s="473"/>
      <c r="H285" s="473"/>
      <c r="I285" s="467"/>
      <c r="J285" s="467"/>
      <c r="K285" s="467"/>
      <c r="L285" s="467"/>
    </row>
    <row r="286" spans="2:12" ht="18" customHeight="1">
      <c r="B286" s="148"/>
      <c r="C286" s="473"/>
      <c r="D286" s="473"/>
      <c r="E286" s="473"/>
      <c r="F286" s="473"/>
      <c r="G286" s="473"/>
      <c r="H286" s="473"/>
      <c r="I286" s="467"/>
      <c r="J286" s="467"/>
      <c r="K286" s="467"/>
      <c r="L286" s="467"/>
    </row>
    <row r="287" spans="2:12" ht="18" customHeight="1">
      <c r="B287" s="148"/>
      <c r="C287" s="473"/>
      <c r="D287" s="473"/>
      <c r="E287" s="473"/>
      <c r="F287" s="473"/>
      <c r="G287" s="473"/>
      <c r="H287" s="473"/>
      <c r="I287" s="467"/>
      <c r="J287" s="467"/>
      <c r="K287" s="467"/>
      <c r="L287" s="467"/>
    </row>
    <row r="288" spans="2:12" ht="18" customHeight="1">
      <c r="B288" s="148"/>
      <c r="C288" s="473"/>
      <c r="D288" s="473"/>
      <c r="E288" s="473"/>
      <c r="F288" s="473"/>
      <c r="G288" s="473"/>
      <c r="H288" s="473"/>
      <c r="I288" s="467"/>
      <c r="J288" s="467"/>
      <c r="K288" s="467"/>
      <c r="L288" s="467"/>
    </row>
    <row r="289" spans="2:105" ht="18" customHeight="1">
      <c r="B289" s="148"/>
      <c r="C289" s="473"/>
      <c r="D289" s="473"/>
      <c r="E289" s="473"/>
      <c r="F289" s="473"/>
      <c r="G289" s="473"/>
      <c r="H289" s="473"/>
      <c r="I289" s="467"/>
      <c r="J289" s="467"/>
      <c r="K289" s="467"/>
      <c r="L289" s="467"/>
    </row>
    <row r="290" spans="2:105" ht="18" customHeight="1">
      <c r="B290" s="148"/>
      <c r="C290" s="473"/>
      <c r="D290" s="473"/>
      <c r="E290" s="473"/>
      <c r="F290" s="473"/>
      <c r="G290" s="473"/>
      <c r="H290" s="473"/>
      <c r="I290" s="467"/>
      <c r="J290" s="467"/>
      <c r="K290" s="467"/>
      <c r="L290" s="467"/>
    </row>
    <row r="291" spans="2:105" ht="18" customHeight="1">
      <c r="B291" s="148"/>
      <c r="C291" s="473"/>
      <c r="D291" s="473"/>
      <c r="E291" s="473"/>
      <c r="F291" s="473"/>
      <c r="G291" s="473"/>
      <c r="H291" s="473"/>
      <c r="I291" s="467"/>
      <c r="J291" s="467"/>
      <c r="K291" s="467"/>
      <c r="L291" s="467"/>
    </row>
    <row r="292" spans="2:105">
      <c r="B292" s="148"/>
      <c r="C292" s="148"/>
      <c r="D292" s="148"/>
      <c r="E292" s="148"/>
      <c r="F292" s="148"/>
      <c r="G292" s="148"/>
      <c r="H292" s="148"/>
      <c r="I292" s="148"/>
      <c r="J292" s="148"/>
      <c r="K292" s="148"/>
      <c r="L292" s="148"/>
    </row>
    <row r="293" spans="2:105">
      <c r="B293" s="148"/>
      <c r="C293" s="148"/>
      <c r="D293" s="148"/>
      <c r="E293" s="148"/>
      <c r="F293" s="148"/>
      <c r="G293" s="148"/>
      <c r="H293" s="148"/>
      <c r="I293" s="148"/>
      <c r="J293" s="148"/>
      <c r="K293" s="148"/>
      <c r="L293" s="148"/>
    </row>
    <row r="294" spans="2:105" s="7" customFormat="1" ht="30" customHeight="1">
      <c r="B294" s="471" t="str">
        <f>IF(LEFT(C10,3)="I.B", "Does the above composition match the provision in the consortium agreement?","")</f>
        <v/>
      </c>
      <c r="C294" s="471"/>
      <c r="D294" s="471"/>
      <c r="E294" s="471"/>
      <c r="F294" s="471"/>
      <c r="G294" s="471"/>
      <c r="H294" s="471"/>
      <c r="I294" s="471"/>
      <c r="J294" s="156"/>
      <c r="K294" s="157"/>
      <c r="L294" s="157"/>
      <c r="M294" s="53"/>
      <c r="N294" s="53"/>
      <c r="O294" s="53"/>
      <c r="P294" s="53"/>
      <c r="Q294" s="53"/>
      <c r="R294" s="53"/>
      <c r="S294" s="53"/>
      <c r="T294" s="53"/>
      <c r="U294" s="53"/>
      <c r="V294" s="53"/>
      <c r="W294" s="53"/>
      <c r="X294" s="53"/>
      <c r="Y294" s="53"/>
      <c r="Z294" s="53"/>
      <c r="AA294" s="53"/>
      <c r="AB294" s="53"/>
      <c r="AC294" s="53"/>
      <c r="AD294" s="53"/>
      <c r="AE294" s="53"/>
      <c r="AF294" s="53"/>
      <c r="AG294" s="53"/>
      <c r="AH294" s="53"/>
      <c r="AI294" s="53"/>
      <c r="AJ294" s="53"/>
      <c r="AK294" s="53"/>
      <c r="AL294" s="53"/>
      <c r="AM294" s="53"/>
      <c r="AN294" s="53"/>
      <c r="AO294" s="53"/>
      <c r="AP294" s="53"/>
      <c r="AQ294" s="53"/>
      <c r="AR294" s="53"/>
      <c r="AS294" s="53"/>
      <c r="AT294" s="53"/>
      <c r="AU294" s="53"/>
      <c r="AV294" s="53"/>
      <c r="AW294" s="53"/>
      <c r="AX294" s="53"/>
      <c r="AY294" s="53"/>
      <c r="AZ294" s="53"/>
      <c r="BA294" s="53"/>
      <c r="BB294" s="53"/>
      <c r="BC294" s="53"/>
      <c r="BD294" s="53"/>
      <c r="BE294" s="53"/>
      <c r="BF294" s="53"/>
      <c r="BG294" s="53"/>
      <c r="BH294" s="53"/>
      <c r="BI294" s="53"/>
      <c r="BJ294" s="53"/>
      <c r="BK294" s="53"/>
      <c r="BL294" s="53"/>
      <c r="BM294" s="53"/>
      <c r="BN294" s="53"/>
      <c r="BO294" s="53"/>
      <c r="BP294" s="53"/>
      <c r="BQ294" s="53"/>
      <c r="BR294" s="53"/>
      <c r="BS294" s="53"/>
      <c r="BT294" s="53"/>
      <c r="BU294" s="53"/>
      <c r="BV294" s="53"/>
      <c r="BW294" s="53"/>
      <c r="BX294" s="53"/>
      <c r="BY294" s="53"/>
      <c r="BZ294" s="53"/>
      <c r="CA294" s="53"/>
      <c r="CB294" s="53"/>
      <c r="CC294" s="53"/>
      <c r="CD294" s="53"/>
      <c r="CE294" s="53"/>
      <c r="CF294" s="53"/>
      <c r="CG294" s="53"/>
      <c r="CH294" s="53"/>
      <c r="CI294" s="53"/>
      <c r="CJ294" s="53"/>
      <c r="CK294" s="53"/>
      <c r="CL294" s="53"/>
      <c r="CM294" s="53"/>
      <c r="CN294" s="53"/>
      <c r="CO294" s="53"/>
      <c r="CP294" s="53"/>
      <c r="CQ294" s="53"/>
      <c r="CR294" s="53"/>
      <c r="CS294" s="53"/>
      <c r="CT294" s="53"/>
      <c r="CU294" s="53"/>
      <c r="CV294" s="53"/>
      <c r="CW294" s="53"/>
      <c r="CX294" s="53"/>
      <c r="CY294" s="53"/>
      <c r="CZ294" s="53"/>
      <c r="DA294" s="53"/>
    </row>
    <row r="295" spans="2:105">
      <c r="B295" s="148" t="str">
        <f>IF(J294="No", "Explain:","")</f>
        <v/>
      </c>
      <c r="C295" s="148"/>
      <c r="D295" s="148"/>
      <c r="E295" s="148"/>
      <c r="F295" s="148"/>
      <c r="G295" s="148"/>
      <c r="H295" s="148"/>
      <c r="I295" s="148"/>
      <c r="J295" s="148"/>
      <c r="K295" s="148"/>
      <c r="L295" s="148"/>
    </row>
    <row r="296" spans="2:105" ht="70.5" customHeight="1">
      <c r="B296" s="469"/>
      <c r="C296" s="469"/>
      <c r="D296" s="469"/>
      <c r="E296" s="469"/>
      <c r="F296" s="469"/>
      <c r="G296" s="469"/>
      <c r="H296" s="469"/>
      <c r="I296" s="469"/>
      <c r="J296" s="469"/>
      <c r="K296" s="469"/>
      <c r="L296" s="469"/>
    </row>
    <row r="297" spans="2:105" ht="7.5" customHeight="1">
      <c r="B297" s="148"/>
      <c r="C297" s="148"/>
      <c r="D297" s="148"/>
      <c r="E297" s="148"/>
      <c r="F297" s="148"/>
      <c r="G297" s="148"/>
      <c r="H297" s="148"/>
      <c r="I297" s="148"/>
      <c r="J297" s="148"/>
      <c r="K297" s="148"/>
      <c r="L297" s="148"/>
    </row>
    <row r="298" spans="2:105" s="7" customFormat="1" ht="30" customHeight="1">
      <c r="B298" s="471" t="str">
        <f>IF(LEFT(C10,3)="I.B", "Is there a separate Advisory Committee for the program?","")</f>
        <v/>
      </c>
      <c r="C298" s="471"/>
      <c r="D298" s="471"/>
      <c r="E298" s="471"/>
      <c r="F298" s="471"/>
      <c r="G298" s="471"/>
      <c r="H298" s="471"/>
      <c r="I298" s="471"/>
      <c r="J298" s="156"/>
      <c r="K298" s="157"/>
      <c r="L298" s="157"/>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c r="AJ298" s="53"/>
      <c r="AK298" s="53"/>
      <c r="AL298" s="53"/>
      <c r="AM298" s="53"/>
      <c r="AN298" s="53"/>
      <c r="AO298" s="53"/>
      <c r="AP298" s="53"/>
      <c r="AQ298" s="53"/>
      <c r="AR298" s="53"/>
      <c r="AS298" s="53"/>
      <c r="AT298" s="53"/>
      <c r="AU298" s="53"/>
      <c r="AV298" s="53"/>
      <c r="AW298" s="53"/>
      <c r="AX298" s="53"/>
      <c r="AY298" s="53"/>
      <c r="AZ298" s="53"/>
      <c r="BA298" s="53"/>
      <c r="BB298" s="53"/>
      <c r="BC298" s="53"/>
      <c r="BD298" s="53"/>
      <c r="BE298" s="53"/>
      <c r="BF298" s="53"/>
      <c r="BG298" s="53"/>
      <c r="BH298" s="53"/>
      <c r="BI298" s="53"/>
      <c r="BJ298" s="53"/>
      <c r="BK298" s="53"/>
      <c r="BL298" s="53"/>
      <c r="BM298" s="53"/>
      <c r="BN298" s="53"/>
      <c r="BO298" s="53"/>
      <c r="BP298" s="53"/>
      <c r="BQ298" s="53"/>
      <c r="BR298" s="53"/>
      <c r="BS298" s="53"/>
      <c r="BT298" s="53"/>
      <c r="BU298" s="53"/>
      <c r="BV298" s="53"/>
      <c r="BW298" s="53"/>
      <c r="BX298" s="53"/>
      <c r="BY298" s="53"/>
      <c r="BZ298" s="53"/>
      <c r="CA298" s="53"/>
      <c r="CB298" s="53"/>
      <c r="CC298" s="53"/>
      <c r="CD298" s="53"/>
      <c r="CE298" s="53"/>
      <c r="CF298" s="53"/>
      <c r="CG298" s="53"/>
      <c r="CH298" s="53"/>
      <c r="CI298" s="53"/>
      <c r="CJ298" s="53"/>
      <c r="CK298" s="53"/>
      <c r="CL298" s="53"/>
      <c r="CM298" s="53"/>
      <c r="CN298" s="53"/>
      <c r="CO298" s="53"/>
      <c r="CP298" s="53"/>
      <c r="CQ298" s="53"/>
      <c r="CR298" s="53"/>
      <c r="CS298" s="53"/>
      <c r="CT298" s="53"/>
      <c r="CU298" s="53"/>
      <c r="CV298" s="53"/>
      <c r="CW298" s="53"/>
      <c r="CX298" s="53"/>
      <c r="CY298" s="53"/>
      <c r="CZ298" s="53"/>
      <c r="DA298" s="53"/>
    </row>
    <row r="299" spans="2:105" ht="7.5" customHeight="1">
      <c r="B299" s="148"/>
      <c r="C299" s="148"/>
      <c r="D299" s="148"/>
      <c r="E299" s="148"/>
      <c r="F299" s="148"/>
      <c r="G299" s="148"/>
      <c r="H299" s="148"/>
      <c r="I299" s="148"/>
      <c r="J299" s="148"/>
      <c r="K299" s="148"/>
      <c r="L299" s="148"/>
    </row>
    <row r="300" spans="2:105" s="7" customFormat="1" ht="30" customHeight="1">
      <c r="B300" s="471" t="str">
        <f>IF(LEFT(C10,3)="I.B", "Does the organizational chart on-site match the one presented in the self-study report?","")</f>
        <v/>
      </c>
      <c r="C300" s="471"/>
      <c r="D300" s="471"/>
      <c r="E300" s="471"/>
      <c r="F300" s="471"/>
      <c r="G300" s="471"/>
      <c r="H300" s="471"/>
      <c r="I300" s="471"/>
      <c r="J300" s="156"/>
      <c r="K300" s="157"/>
      <c r="L300" s="157"/>
      <c r="M300" s="53"/>
      <c r="N300" s="53"/>
      <c r="O300" s="53"/>
      <c r="P300" s="53"/>
      <c r="Q300" s="53"/>
      <c r="R300" s="53"/>
      <c r="S300" s="53"/>
      <c r="T300" s="53"/>
      <c r="U300" s="53"/>
      <c r="V300" s="53"/>
      <c r="W300" s="53"/>
      <c r="X300" s="53"/>
      <c r="Y300" s="53"/>
      <c r="Z300" s="53"/>
      <c r="AA300" s="53"/>
      <c r="AB300" s="53"/>
      <c r="AC300" s="53"/>
      <c r="AD300" s="53"/>
      <c r="AE300" s="53"/>
      <c r="AF300" s="53"/>
      <c r="AG300" s="53"/>
      <c r="AH300" s="53"/>
      <c r="AI300" s="53"/>
      <c r="AJ300" s="53"/>
      <c r="AK300" s="53"/>
      <c r="AL300" s="53"/>
      <c r="AM300" s="53"/>
      <c r="AN300" s="53"/>
      <c r="AO300" s="53"/>
      <c r="AP300" s="53"/>
      <c r="AQ300" s="53"/>
      <c r="AR300" s="53"/>
      <c r="AS300" s="53"/>
      <c r="AT300" s="53"/>
      <c r="AU300" s="53"/>
      <c r="AV300" s="53"/>
      <c r="AW300" s="53"/>
      <c r="AX300" s="53"/>
      <c r="AY300" s="53"/>
      <c r="AZ300" s="53"/>
      <c r="BA300" s="53"/>
      <c r="BB300" s="53"/>
      <c r="BC300" s="53"/>
      <c r="BD300" s="53"/>
      <c r="BE300" s="53"/>
      <c r="BF300" s="53"/>
      <c r="BG300" s="53"/>
      <c r="BH300" s="53"/>
      <c r="BI300" s="53"/>
      <c r="BJ300" s="53"/>
      <c r="BK300" s="53"/>
      <c r="BL300" s="53"/>
      <c r="BM300" s="53"/>
      <c r="BN300" s="53"/>
      <c r="BO300" s="53"/>
      <c r="BP300" s="53"/>
      <c r="BQ300" s="53"/>
      <c r="BR300" s="53"/>
      <c r="BS300" s="53"/>
      <c r="BT300" s="53"/>
      <c r="BU300" s="53"/>
      <c r="BV300" s="53"/>
      <c r="BW300" s="53"/>
      <c r="BX300" s="53"/>
      <c r="BY300" s="53"/>
      <c r="BZ300" s="53"/>
      <c r="CA300" s="53"/>
      <c r="CB300" s="53"/>
      <c r="CC300" s="53"/>
      <c r="CD300" s="53"/>
      <c r="CE300" s="53"/>
      <c r="CF300" s="53"/>
      <c r="CG300" s="53"/>
      <c r="CH300" s="53"/>
      <c r="CI300" s="53"/>
      <c r="CJ300" s="53"/>
      <c r="CK300" s="53"/>
      <c r="CL300" s="53"/>
      <c r="CM300" s="53"/>
      <c r="CN300" s="53"/>
      <c r="CO300" s="53"/>
      <c r="CP300" s="53"/>
      <c r="CQ300" s="53"/>
      <c r="CR300" s="53"/>
      <c r="CS300" s="53"/>
      <c r="CT300" s="53"/>
      <c r="CU300" s="53"/>
      <c r="CV300" s="53"/>
      <c r="CW300" s="53"/>
      <c r="CX300" s="53"/>
      <c r="CY300" s="53"/>
      <c r="CZ300" s="53"/>
      <c r="DA300" s="53"/>
    </row>
    <row r="301" spans="2:105">
      <c r="B301" s="148" t="str">
        <f>IF(J300="No", "Explain:","")</f>
        <v/>
      </c>
      <c r="C301" s="148"/>
      <c r="D301" s="148"/>
      <c r="E301" s="148"/>
      <c r="F301" s="148"/>
      <c r="G301" s="148"/>
      <c r="H301" s="148"/>
      <c r="I301" s="148"/>
      <c r="J301" s="148"/>
      <c r="K301" s="148"/>
      <c r="L301" s="148"/>
    </row>
    <row r="302" spans="2:105" ht="70.5" customHeight="1">
      <c r="B302" s="469"/>
      <c r="C302" s="469"/>
      <c r="D302" s="469"/>
      <c r="E302" s="469"/>
      <c r="F302" s="469"/>
      <c r="G302" s="469"/>
      <c r="H302" s="469"/>
      <c r="I302" s="469"/>
      <c r="J302" s="469"/>
      <c r="K302" s="469"/>
      <c r="L302" s="469"/>
    </row>
    <row r="303" spans="2:105" ht="7.5" customHeight="1">
      <c r="B303" s="148"/>
      <c r="C303" s="148"/>
      <c r="D303" s="148"/>
      <c r="E303" s="148"/>
      <c r="F303" s="148"/>
      <c r="G303" s="148"/>
      <c r="H303" s="148"/>
      <c r="I303" s="148"/>
      <c r="J303" s="148"/>
      <c r="K303" s="148"/>
      <c r="L303" s="148"/>
    </row>
    <row r="304" spans="2:105" s="7" customFormat="1" ht="30" customHeight="1">
      <c r="B304" s="471" t="str">
        <f>IF(LEFT(C10,3)="I.B", "Does the actual operation of the program match the lines of authority stated in the consortium agreement and organizational chart?","")</f>
        <v/>
      </c>
      <c r="C304" s="471"/>
      <c r="D304" s="471"/>
      <c r="E304" s="471"/>
      <c r="F304" s="471"/>
      <c r="G304" s="471"/>
      <c r="H304" s="471"/>
      <c r="I304" s="471"/>
      <c r="J304" s="156"/>
      <c r="K304" s="157"/>
      <c r="L304" s="157"/>
      <c r="M304" s="53"/>
      <c r="N304" s="53"/>
      <c r="O304" s="53"/>
      <c r="P304" s="53"/>
      <c r="Q304" s="53"/>
      <c r="R304" s="53"/>
      <c r="S304" s="53"/>
      <c r="T304" s="53"/>
      <c r="U304" s="53"/>
      <c r="V304" s="53"/>
      <c r="W304" s="53"/>
      <c r="X304" s="53"/>
      <c r="Y304" s="53"/>
      <c r="Z304" s="53"/>
      <c r="AA304" s="53"/>
      <c r="AB304" s="53"/>
      <c r="AC304" s="53"/>
      <c r="AD304" s="53"/>
      <c r="AE304" s="53"/>
      <c r="AF304" s="53"/>
      <c r="AG304" s="53"/>
      <c r="AH304" s="53"/>
      <c r="AI304" s="53"/>
      <c r="AJ304" s="53"/>
      <c r="AK304" s="53"/>
      <c r="AL304" s="53"/>
      <c r="AM304" s="53"/>
      <c r="AN304" s="53"/>
      <c r="AO304" s="53"/>
      <c r="AP304" s="53"/>
      <c r="AQ304" s="53"/>
      <c r="AR304" s="53"/>
      <c r="AS304" s="53"/>
      <c r="AT304" s="53"/>
      <c r="AU304" s="53"/>
      <c r="AV304" s="53"/>
      <c r="AW304" s="53"/>
      <c r="AX304" s="53"/>
      <c r="AY304" s="53"/>
      <c r="AZ304" s="53"/>
      <c r="BA304" s="53"/>
      <c r="BB304" s="53"/>
      <c r="BC304" s="53"/>
      <c r="BD304" s="53"/>
      <c r="BE304" s="53"/>
      <c r="BF304" s="53"/>
      <c r="BG304" s="53"/>
      <c r="BH304" s="53"/>
      <c r="BI304" s="53"/>
      <c r="BJ304" s="53"/>
      <c r="BK304" s="53"/>
      <c r="BL304" s="53"/>
      <c r="BM304" s="53"/>
      <c r="BN304" s="53"/>
      <c r="BO304" s="53"/>
      <c r="BP304" s="53"/>
      <c r="BQ304" s="53"/>
      <c r="BR304" s="53"/>
      <c r="BS304" s="53"/>
      <c r="BT304" s="53"/>
      <c r="BU304" s="53"/>
      <c r="BV304" s="53"/>
      <c r="BW304" s="53"/>
      <c r="BX304" s="53"/>
      <c r="BY304" s="53"/>
      <c r="BZ304" s="53"/>
      <c r="CA304" s="53"/>
      <c r="CB304" s="53"/>
      <c r="CC304" s="53"/>
      <c r="CD304" s="53"/>
      <c r="CE304" s="53"/>
      <c r="CF304" s="53"/>
      <c r="CG304" s="53"/>
      <c r="CH304" s="53"/>
      <c r="CI304" s="53"/>
      <c r="CJ304" s="53"/>
      <c r="CK304" s="53"/>
      <c r="CL304" s="53"/>
      <c r="CM304" s="53"/>
      <c r="CN304" s="53"/>
      <c r="CO304" s="53"/>
      <c r="CP304" s="53"/>
      <c r="CQ304" s="53"/>
      <c r="CR304" s="53"/>
      <c r="CS304" s="53"/>
      <c r="CT304" s="53"/>
      <c r="CU304" s="53"/>
      <c r="CV304" s="53"/>
      <c r="CW304" s="53"/>
      <c r="CX304" s="53"/>
      <c r="CY304" s="53"/>
      <c r="CZ304" s="53"/>
      <c r="DA304" s="53"/>
    </row>
    <row r="305" spans="2:105">
      <c r="B305" s="148" t="str">
        <f>IF(J304="No", "Explain:","")</f>
        <v/>
      </c>
      <c r="C305" s="148"/>
      <c r="D305" s="148"/>
      <c r="E305" s="148"/>
      <c r="F305" s="148"/>
      <c r="G305" s="148"/>
      <c r="H305" s="148"/>
      <c r="I305" s="148"/>
      <c r="J305" s="148"/>
      <c r="K305" s="148"/>
      <c r="L305" s="148"/>
    </row>
    <row r="306" spans="2:105" ht="70.5" customHeight="1">
      <c r="B306" s="469"/>
      <c r="C306" s="469"/>
      <c r="D306" s="469"/>
      <c r="E306" s="469"/>
      <c r="F306" s="469"/>
      <c r="G306" s="469"/>
      <c r="H306" s="469"/>
      <c r="I306" s="469"/>
      <c r="J306" s="469"/>
      <c r="K306" s="469"/>
      <c r="L306" s="469"/>
    </row>
    <row r="307" spans="2:105" ht="7.5" customHeight="1">
      <c r="B307" s="148"/>
      <c r="C307" s="148"/>
      <c r="D307" s="148"/>
      <c r="E307" s="148"/>
      <c r="F307" s="148"/>
      <c r="G307" s="148"/>
      <c r="H307" s="148"/>
      <c r="I307" s="148"/>
      <c r="J307" s="148"/>
      <c r="K307" s="148"/>
      <c r="L307" s="148"/>
    </row>
    <row r="308" spans="2:105" ht="21.75" customHeight="1">
      <c r="B308" s="475" t="str">
        <f>IF(LEFT(C10,3)="I.B", "To whom does the program director report on a day-to-day basis?","")</f>
        <v/>
      </c>
      <c r="C308" s="475"/>
      <c r="D308" s="475"/>
      <c r="E308" s="475"/>
      <c r="F308" s="475"/>
      <c r="G308" s="475"/>
      <c r="H308" s="469"/>
      <c r="I308" s="469"/>
      <c r="J308" s="469"/>
      <c r="K308" s="469"/>
      <c r="L308" s="148"/>
    </row>
    <row r="309" spans="2:105" ht="7.5" customHeight="1">
      <c r="B309" s="148"/>
      <c r="C309" s="148"/>
      <c r="D309" s="148"/>
      <c r="E309" s="148"/>
      <c r="F309" s="148"/>
      <c r="G309" s="148"/>
      <c r="H309" s="148"/>
      <c r="I309" s="148"/>
      <c r="J309" s="148"/>
      <c r="K309" s="148"/>
      <c r="L309" s="148"/>
    </row>
    <row r="310" spans="2:105" s="7" customFormat="1" ht="30" customHeight="1">
      <c r="B310" s="471" t="str">
        <f>IF(LEFT(C10,3)="I.B", "Are there written policies and procedures that the program follows?","")</f>
        <v/>
      </c>
      <c r="C310" s="471"/>
      <c r="D310" s="471"/>
      <c r="E310" s="471"/>
      <c r="F310" s="471"/>
      <c r="G310" s="471"/>
      <c r="H310" s="471"/>
      <c r="I310" s="471"/>
      <c r="J310" s="156"/>
      <c r="K310" s="157"/>
      <c r="L310" s="157"/>
      <c r="M310" s="53"/>
      <c r="N310" s="53"/>
      <c r="O310" s="53"/>
      <c r="P310" s="53"/>
      <c r="Q310" s="53"/>
      <c r="R310" s="53"/>
      <c r="S310" s="53"/>
      <c r="T310" s="53"/>
      <c r="U310" s="53"/>
      <c r="V310" s="53"/>
      <c r="W310" s="53"/>
      <c r="X310" s="53"/>
      <c r="Y310" s="53"/>
      <c r="Z310" s="53"/>
      <c r="AA310" s="53"/>
      <c r="AB310" s="53"/>
      <c r="AC310" s="53"/>
      <c r="AD310" s="53"/>
      <c r="AE310" s="53"/>
      <c r="AF310" s="53"/>
      <c r="AG310" s="53"/>
      <c r="AH310" s="53"/>
      <c r="AI310" s="53"/>
      <c r="AJ310" s="53"/>
      <c r="AK310" s="53"/>
      <c r="AL310" s="53"/>
      <c r="AM310" s="53"/>
      <c r="AN310" s="53"/>
      <c r="AO310" s="53"/>
      <c r="AP310" s="53"/>
      <c r="AQ310" s="53"/>
      <c r="AR310" s="53"/>
      <c r="AS310" s="53"/>
      <c r="AT310" s="53"/>
      <c r="AU310" s="53"/>
      <c r="AV310" s="53"/>
      <c r="AW310" s="53"/>
      <c r="AX310" s="53"/>
      <c r="AY310" s="53"/>
      <c r="AZ310" s="53"/>
      <c r="BA310" s="53"/>
      <c r="BB310" s="53"/>
      <c r="BC310" s="53"/>
      <c r="BD310" s="53"/>
      <c r="BE310" s="53"/>
      <c r="BF310" s="53"/>
      <c r="BG310" s="53"/>
      <c r="BH310" s="53"/>
      <c r="BI310" s="53"/>
      <c r="BJ310" s="53"/>
      <c r="BK310" s="53"/>
      <c r="BL310" s="53"/>
      <c r="BM310" s="53"/>
      <c r="BN310" s="53"/>
      <c r="BO310" s="53"/>
      <c r="BP310" s="53"/>
      <c r="BQ310" s="53"/>
      <c r="BR310" s="53"/>
      <c r="BS310" s="53"/>
      <c r="BT310" s="53"/>
      <c r="BU310" s="53"/>
      <c r="BV310" s="53"/>
      <c r="BW310" s="53"/>
      <c r="BX310" s="53"/>
      <c r="BY310" s="53"/>
      <c r="BZ310" s="53"/>
      <c r="CA310" s="53"/>
      <c r="CB310" s="53"/>
      <c r="CC310" s="53"/>
      <c r="CD310" s="53"/>
      <c r="CE310" s="53"/>
      <c r="CF310" s="53"/>
      <c r="CG310" s="53"/>
      <c r="CH310" s="53"/>
      <c r="CI310" s="53"/>
      <c r="CJ310" s="53"/>
      <c r="CK310" s="53"/>
      <c r="CL310" s="53"/>
      <c r="CM310" s="53"/>
      <c r="CN310" s="53"/>
      <c r="CO310" s="53"/>
      <c r="CP310" s="53"/>
      <c r="CQ310" s="53"/>
      <c r="CR310" s="53"/>
      <c r="CS310" s="53"/>
      <c r="CT310" s="53"/>
      <c r="CU310" s="53"/>
      <c r="CV310" s="53"/>
      <c r="CW310" s="53"/>
      <c r="CX310" s="53"/>
      <c r="CY310" s="53"/>
      <c r="CZ310" s="53"/>
      <c r="DA310" s="53"/>
    </row>
    <row r="311" spans="2:105">
      <c r="B311" s="148" t="str">
        <f>IF(J310="No", "Explain:","")</f>
        <v/>
      </c>
      <c r="C311" s="148"/>
      <c r="D311" s="148"/>
      <c r="E311" s="148"/>
      <c r="F311" s="148"/>
      <c r="G311" s="148"/>
      <c r="H311" s="148"/>
      <c r="I311" s="148"/>
      <c r="J311" s="148"/>
      <c r="K311" s="148"/>
      <c r="L311" s="148"/>
    </row>
    <row r="312" spans="2:105" ht="70.5" customHeight="1">
      <c r="B312" s="469"/>
      <c r="C312" s="469"/>
      <c r="D312" s="469"/>
      <c r="E312" s="469"/>
      <c r="F312" s="469"/>
      <c r="G312" s="469"/>
      <c r="H312" s="469"/>
      <c r="I312" s="469"/>
      <c r="J312" s="469"/>
      <c r="K312" s="469"/>
      <c r="L312" s="469"/>
    </row>
    <row r="313" spans="2:105" ht="7.5" customHeight="1">
      <c r="B313" s="148"/>
      <c r="C313" s="148"/>
      <c r="D313" s="148"/>
      <c r="E313" s="148"/>
      <c r="F313" s="148"/>
      <c r="G313" s="148"/>
      <c r="H313" s="148"/>
      <c r="I313" s="148"/>
      <c r="J313" s="148"/>
      <c r="K313" s="148"/>
      <c r="L313" s="148"/>
    </row>
    <row r="314" spans="2:105" s="7" customFormat="1" ht="30" customHeight="1">
      <c r="B314" s="471" t="str">
        <f>IF(LEFT(C10,3)="I.B", "Has the governing body met at least annually?","")</f>
        <v/>
      </c>
      <c r="C314" s="471"/>
      <c r="D314" s="471"/>
      <c r="E314" s="471"/>
      <c r="F314" s="471"/>
      <c r="G314" s="471"/>
      <c r="H314" s="471"/>
      <c r="I314" s="471"/>
      <c r="J314" s="156"/>
      <c r="K314" s="157"/>
      <c r="L314" s="157"/>
      <c r="M314" s="53"/>
      <c r="N314" s="53"/>
      <c r="O314" s="53"/>
      <c r="P314" s="53"/>
      <c r="Q314" s="53"/>
      <c r="R314" s="53"/>
      <c r="S314" s="53"/>
      <c r="T314" s="53"/>
      <c r="U314" s="53"/>
      <c r="V314" s="53"/>
      <c r="W314" s="53"/>
      <c r="X314" s="53"/>
      <c r="Y314" s="53"/>
      <c r="Z314" s="53"/>
      <c r="AA314" s="53"/>
      <c r="AB314" s="53"/>
      <c r="AC314" s="53"/>
      <c r="AD314" s="53"/>
      <c r="AE314" s="53"/>
      <c r="AF314" s="53"/>
      <c r="AG314" s="53"/>
      <c r="AH314" s="53"/>
      <c r="AI314" s="53"/>
      <c r="AJ314" s="53"/>
      <c r="AK314" s="53"/>
      <c r="AL314" s="53"/>
      <c r="AM314" s="53"/>
      <c r="AN314" s="53"/>
      <c r="AO314" s="53"/>
      <c r="AP314" s="53"/>
      <c r="AQ314" s="53"/>
      <c r="AR314" s="53"/>
      <c r="AS314" s="53"/>
      <c r="AT314" s="53"/>
      <c r="AU314" s="53"/>
      <c r="AV314" s="53"/>
      <c r="AW314" s="53"/>
      <c r="AX314" s="53"/>
      <c r="AY314" s="53"/>
      <c r="AZ314" s="53"/>
      <c r="BA314" s="53"/>
      <c r="BB314" s="53"/>
      <c r="BC314" s="53"/>
      <c r="BD314" s="53"/>
      <c r="BE314" s="53"/>
      <c r="BF314" s="53"/>
      <c r="BG314" s="53"/>
      <c r="BH314" s="53"/>
      <c r="BI314" s="53"/>
      <c r="BJ314" s="53"/>
      <c r="BK314" s="53"/>
      <c r="BL314" s="53"/>
      <c r="BM314" s="53"/>
      <c r="BN314" s="53"/>
      <c r="BO314" s="53"/>
      <c r="BP314" s="53"/>
      <c r="BQ314" s="53"/>
      <c r="BR314" s="53"/>
      <c r="BS314" s="53"/>
      <c r="BT314" s="53"/>
      <c r="BU314" s="53"/>
      <c r="BV314" s="53"/>
      <c r="BW314" s="53"/>
      <c r="BX314" s="53"/>
      <c r="BY314" s="53"/>
      <c r="BZ314" s="53"/>
      <c r="CA314" s="53"/>
      <c r="CB314" s="53"/>
      <c r="CC314" s="53"/>
      <c r="CD314" s="53"/>
      <c r="CE314" s="53"/>
      <c r="CF314" s="53"/>
      <c r="CG314" s="53"/>
      <c r="CH314" s="53"/>
      <c r="CI314" s="53"/>
      <c r="CJ314" s="53"/>
      <c r="CK314" s="53"/>
      <c r="CL314" s="53"/>
      <c r="CM314" s="53"/>
      <c r="CN314" s="53"/>
      <c r="CO314" s="53"/>
      <c r="CP314" s="53"/>
      <c r="CQ314" s="53"/>
      <c r="CR314" s="53"/>
      <c r="CS314" s="53"/>
      <c r="CT314" s="53"/>
      <c r="CU314" s="53"/>
      <c r="CV314" s="53"/>
      <c r="CW314" s="53"/>
      <c r="CX314" s="53"/>
      <c r="CY314" s="53"/>
      <c r="CZ314" s="53"/>
      <c r="DA314" s="53"/>
    </row>
    <row r="315" spans="2:105" ht="7.5" customHeight="1">
      <c r="B315" s="148"/>
      <c r="C315" s="148"/>
      <c r="D315" s="148"/>
      <c r="E315" s="148"/>
      <c r="F315" s="148"/>
      <c r="G315" s="148"/>
      <c r="H315" s="148"/>
      <c r="I315" s="148"/>
      <c r="J315" s="148"/>
      <c r="K315" s="148"/>
      <c r="L315" s="148"/>
    </row>
    <row r="316" spans="2:105" ht="21.75" customHeight="1">
      <c r="B316" s="472" t="str">
        <f>IF(LEFT(C10,3)="I.B", "Dates (last 3-yrs):     ","")</f>
        <v/>
      </c>
      <c r="C316" s="472"/>
      <c r="D316" s="472"/>
      <c r="E316" s="472"/>
      <c r="F316" s="472"/>
      <c r="G316" s="472"/>
      <c r="H316" s="469"/>
      <c r="I316" s="469"/>
      <c r="J316" s="469"/>
      <c r="K316" s="469"/>
      <c r="L316" s="148"/>
    </row>
    <row r="317" spans="2:105" ht="7.5" customHeight="1">
      <c r="B317" s="148"/>
      <c r="C317" s="148"/>
      <c r="D317" s="148"/>
      <c r="E317" s="148"/>
      <c r="F317" s="148"/>
      <c r="G317" s="148"/>
      <c r="H317" s="148"/>
      <c r="I317" s="148"/>
      <c r="J317" s="148"/>
      <c r="K317" s="148"/>
      <c r="L317" s="148"/>
    </row>
    <row r="318" spans="2:105" s="7" customFormat="1" ht="30" customHeight="1">
      <c r="B318" s="471" t="str">
        <f>IF(LEFT(C10,3)="I.B", "Did you review governing body meeting minutes?","")</f>
        <v/>
      </c>
      <c r="C318" s="471"/>
      <c r="D318" s="471"/>
      <c r="E318" s="471"/>
      <c r="F318" s="471"/>
      <c r="G318" s="471"/>
      <c r="H318" s="471"/>
      <c r="I318" s="471"/>
      <c r="J318" s="156"/>
      <c r="K318" s="157"/>
      <c r="L318" s="157"/>
      <c r="M318" s="53"/>
      <c r="N318" s="53"/>
      <c r="O318" s="53"/>
      <c r="P318" s="53"/>
      <c r="Q318" s="53"/>
      <c r="R318" s="53"/>
      <c r="S318" s="53"/>
      <c r="T318" s="53"/>
      <c r="U318" s="53"/>
      <c r="V318" s="53"/>
      <c r="W318" s="53"/>
      <c r="X318" s="53"/>
      <c r="Y318" s="53"/>
      <c r="Z318" s="53"/>
      <c r="AA318" s="53"/>
      <c r="AB318" s="53"/>
      <c r="AC318" s="53"/>
      <c r="AD318" s="53"/>
      <c r="AE318" s="53"/>
      <c r="AF318" s="53"/>
      <c r="AG318" s="53"/>
      <c r="AH318" s="53"/>
      <c r="AI318" s="53"/>
      <c r="AJ318" s="53"/>
      <c r="AK318" s="53"/>
      <c r="AL318" s="53"/>
      <c r="AM318" s="53"/>
      <c r="AN318" s="53"/>
      <c r="AO318" s="53"/>
      <c r="AP318" s="53"/>
      <c r="AQ318" s="53"/>
      <c r="AR318" s="53"/>
      <c r="AS318" s="53"/>
      <c r="AT318" s="53"/>
      <c r="AU318" s="53"/>
      <c r="AV318" s="53"/>
      <c r="AW318" s="53"/>
      <c r="AX318" s="53"/>
      <c r="AY318" s="53"/>
      <c r="AZ318" s="53"/>
      <c r="BA318" s="53"/>
      <c r="BB318" s="53"/>
      <c r="BC318" s="53"/>
      <c r="BD318" s="53"/>
      <c r="BE318" s="53"/>
      <c r="BF318" s="53"/>
      <c r="BG318" s="53"/>
      <c r="BH318" s="53"/>
      <c r="BI318" s="53"/>
      <c r="BJ318" s="53"/>
      <c r="BK318" s="53"/>
      <c r="BL318" s="53"/>
      <c r="BM318" s="53"/>
      <c r="BN318" s="53"/>
      <c r="BO318" s="53"/>
      <c r="BP318" s="53"/>
      <c r="BQ318" s="53"/>
      <c r="BR318" s="53"/>
      <c r="BS318" s="53"/>
      <c r="BT318" s="53"/>
      <c r="BU318" s="53"/>
      <c r="BV318" s="53"/>
      <c r="BW318" s="53"/>
      <c r="BX318" s="53"/>
      <c r="BY318" s="53"/>
      <c r="BZ318" s="53"/>
      <c r="CA318" s="53"/>
      <c r="CB318" s="53"/>
      <c r="CC318" s="53"/>
      <c r="CD318" s="53"/>
      <c r="CE318" s="53"/>
      <c r="CF318" s="53"/>
      <c r="CG318" s="53"/>
      <c r="CH318" s="53"/>
      <c r="CI318" s="53"/>
      <c r="CJ318" s="53"/>
      <c r="CK318" s="53"/>
      <c r="CL318" s="53"/>
      <c r="CM318" s="53"/>
      <c r="CN318" s="53"/>
      <c r="CO318" s="53"/>
      <c r="CP318" s="53"/>
      <c r="CQ318" s="53"/>
      <c r="CR318" s="53"/>
      <c r="CS318" s="53"/>
      <c r="CT318" s="53"/>
      <c r="CU318" s="53"/>
      <c r="CV318" s="53"/>
      <c r="CW318" s="53"/>
      <c r="CX318" s="53"/>
      <c r="CY318" s="53"/>
      <c r="CZ318" s="53"/>
      <c r="DA318" s="53"/>
    </row>
    <row r="319" spans="2:105" ht="7.5" customHeight="1">
      <c r="B319" s="148"/>
      <c r="C319" s="148"/>
      <c r="D319" s="148"/>
      <c r="E319" s="148"/>
      <c r="F319" s="148"/>
      <c r="G319" s="148"/>
      <c r="H319" s="148"/>
      <c r="I319" s="148"/>
      <c r="J319" s="148"/>
      <c r="K319" s="148"/>
      <c r="L319" s="148"/>
    </row>
    <row r="320" spans="2:105" ht="21.75" customHeight="1">
      <c r="B320" s="472" t="str">
        <f>IF(LEFT(C10,3)="I.B", "Which meetings?   ","")</f>
        <v/>
      </c>
      <c r="C320" s="472"/>
      <c r="D320" s="472"/>
      <c r="E320" s="472"/>
      <c r="F320" s="472"/>
      <c r="G320" s="472"/>
      <c r="H320" s="469"/>
      <c r="I320" s="469"/>
      <c r="J320" s="469"/>
      <c r="K320" s="469"/>
      <c r="L320" s="148"/>
    </row>
    <row r="321" spans="2:105" ht="7.5" customHeight="1">
      <c r="B321" s="148"/>
      <c r="C321" s="148"/>
      <c r="D321" s="148"/>
      <c r="E321" s="148"/>
      <c r="F321" s="148"/>
      <c r="G321" s="148"/>
      <c r="H321" s="148"/>
      <c r="I321" s="148"/>
      <c r="J321" s="148"/>
      <c r="K321" s="148"/>
      <c r="L321" s="148"/>
    </row>
    <row r="322" spans="2:105" s="7" customFormat="1" ht="24" customHeight="1">
      <c r="B322" s="474" t="str">
        <f>IF(LEFT(C10,3)="I.B", "Do the minutes of the governing body substantiate that the consortium (i.e. sponsor) is:","")</f>
        <v/>
      </c>
      <c r="C322" s="474"/>
      <c r="D322" s="474"/>
      <c r="E322" s="474"/>
      <c r="F322" s="474"/>
      <c r="G322" s="474"/>
      <c r="H322" s="474"/>
      <c r="I322" s="474"/>
      <c r="J322" s="157"/>
      <c r="K322" s="157"/>
      <c r="L322" s="157"/>
      <c r="M322" s="53"/>
      <c r="N322" s="53"/>
      <c r="O322" s="53"/>
      <c r="P322" s="53"/>
      <c r="Q322" s="53"/>
      <c r="R322" s="53"/>
      <c r="S322" s="53"/>
      <c r="T322" s="53"/>
      <c r="U322" s="53"/>
      <c r="V322" s="53"/>
      <c r="W322" s="53"/>
      <c r="X322" s="53"/>
      <c r="Y322" s="53"/>
      <c r="Z322" s="53"/>
      <c r="AA322" s="53"/>
      <c r="AB322" s="53"/>
      <c r="AC322" s="53"/>
      <c r="AD322" s="53"/>
      <c r="AE322" s="53"/>
      <c r="AF322" s="53"/>
      <c r="AG322" s="53"/>
      <c r="AH322" s="53"/>
      <c r="AI322" s="53"/>
      <c r="AJ322" s="53"/>
      <c r="AK322" s="53"/>
      <c r="AL322" s="53"/>
      <c r="AM322" s="53"/>
      <c r="AN322" s="53"/>
      <c r="AO322" s="53"/>
      <c r="AP322" s="53"/>
      <c r="AQ322" s="53"/>
      <c r="AR322" s="53"/>
      <c r="AS322" s="53"/>
      <c r="AT322" s="53"/>
      <c r="AU322" s="53"/>
      <c r="AV322" s="53"/>
      <c r="AW322" s="53"/>
      <c r="AX322" s="53"/>
      <c r="AY322" s="53"/>
      <c r="AZ322" s="53"/>
      <c r="BA322" s="53"/>
      <c r="BB322" s="53"/>
      <c r="BC322" s="53"/>
      <c r="BD322" s="53"/>
      <c r="BE322" s="53"/>
      <c r="BF322" s="53"/>
      <c r="BG322" s="53"/>
      <c r="BH322" s="53"/>
      <c r="BI322" s="53"/>
      <c r="BJ322" s="53"/>
      <c r="BK322" s="53"/>
      <c r="BL322" s="53"/>
      <c r="BM322" s="53"/>
      <c r="BN322" s="53"/>
      <c r="BO322" s="53"/>
      <c r="BP322" s="53"/>
      <c r="BQ322" s="53"/>
      <c r="BR322" s="53"/>
      <c r="BS322" s="53"/>
      <c r="BT322" s="53"/>
      <c r="BU322" s="53"/>
      <c r="BV322" s="53"/>
      <c r="BW322" s="53"/>
      <c r="BX322" s="53"/>
      <c r="BY322" s="53"/>
      <c r="BZ322" s="53"/>
      <c r="CA322" s="53"/>
      <c r="CB322" s="53"/>
      <c r="CC322" s="53"/>
      <c r="CD322" s="53"/>
      <c r="CE322" s="53"/>
      <c r="CF322" s="53"/>
      <c r="CG322" s="53"/>
      <c r="CH322" s="53"/>
      <c r="CI322" s="53"/>
      <c r="CJ322" s="53"/>
      <c r="CK322" s="53"/>
      <c r="CL322" s="53"/>
      <c r="CM322" s="53"/>
      <c r="CN322" s="53"/>
      <c r="CO322" s="53"/>
      <c r="CP322" s="53"/>
      <c r="CQ322" s="53"/>
      <c r="CR322" s="53"/>
      <c r="CS322" s="53"/>
      <c r="CT322" s="53"/>
      <c r="CU322" s="53"/>
      <c r="CV322" s="53"/>
      <c r="CW322" s="53"/>
      <c r="CX322" s="53"/>
      <c r="CY322" s="53"/>
      <c r="CZ322" s="53"/>
      <c r="DA322" s="53"/>
    </row>
    <row r="323" spans="2:105" ht="21.75" customHeight="1">
      <c r="B323" s="470" t="str">
        <f>IF(LEFT(C10,3)="I.B", "(1) meeting the accreditation requirements of the Standards?       ","")</f>
        <v/>
      </c>
      <c r="C323" s="470"/>
      <c r="D323" s="470"/>
      <c r="E323" s="470"/>
      <c r="F323" s="470"/>
      <c r="G323" s="470"/>
      <c r="H323" s="470"/>
      <c r="I323" s="470"/>
      <c r="J323" s="156"/>
      <c r="K323" s="163"/>
      <c r="L323" s="148"/>
    </row>
    <row r="324" spans="2:105" ht="21.75" customHeight="1">
      <c r="B324" s="470" t="str">
        <f>IF(LEFT(C10,3)="I.B", "(2) meeting the provisions of the specific consortium agreement?","")</f>
        <v/>
      </c>
      <c r="C324" s="470"/>
      <c r="D324" s="470"/>
      <c r="E324" s="470"/>
      <c r="F324" s="470"/>
      <c r="G324" s="470"/>
      <c r="H324" s="470"/>
      <c r="I324" s="470"/>
      <c r="J324" s="156"/>
      <c r="K324" s="163"/>
      <c r="L324" s="148"/>
    </row>
    <row r="325" spans="2:105">
      <c r="B325" s="148"/>
      <c r="C325" s="148"/>
      <c r="D325" s="148"/>
      <c r="E325" s="148"/>
      <c r="F325" s="148"/>
      <c r="G325" s="148"/>
      <c r="H325" s="148"/>
      <c r="I325" s="148"/>
      <c r="J325" s="148"/>
      <c r="K325" s="148"/>
      <c r="L325" s="148"/>
    </row>
    <row r="326" spans="2:105">
      <c r="B326" s="392" t="str">
        <f>IF(LEFT(C10,3)="I.B", "If no, please describe:","")</f>
        <v/>
      </c>
      <c r="C326" s="392"/>
      <c r="D326" s="392"/>
      <c r="E326" s="392"/>
      <c r="F326" s="392"/>
      <c r="G326" s="392"/>
      <c r="H326" s="148"/>
      <c r="I326" s="148"/>
      <c r="J326" s="148"/>
      <c r="K326" s="148"/>
      <c r="L326" s="148"/>
    </row>
    <row r="327" spans="2:105">
      <c r="B327" s="469"/>
      <c r="C327" s="469"/>
      <c r="D327" s="469"/>
      <c r="E327" s="469"/>
      <c r="F327" s="469"/>
      <c r="G327" s="469"/>
      <c r="H327" s="469"/>
      <c r="I327" s="469"/>
      <c r="J327" s="469"/>
      <c r="K327" s="469"/>
      <c r="L327" s="469"/>
    </row>
    <row r="328" spans="2:105">
      <c r="B328" s="469"/>
      <c r="C328" s="469"/>
      <c r="D328" s="469"/>
      <c r="E328" s="469"/>
      <c r="F328" s="469"/>
      <c r="G328" s="469"/>
      <c r="H328" s="469"/>
      <c r="I328" s="469"/>
      <c r="J328" s="469"/>
      <c r="K328" s="469"/>
      <c r="L328" s="469"/>
    </row>
    <row r="329" spans="2:105">
      <c r="B329" s="469"/>
      <c r="C329" s="469"/>
      <c r="D329" s="469"/>
      <c r="E329" s="469"/>
      <c r="F329" s="469"/>
      <c r="G329" s="469"/>
      <c r="H329" s="469"/>
      <c r="I329" s="469"/>
      <c r="J329" s="469"/>
      <c r="K329" s="469"/>
      <c r="L329" s="469"/>
    </row>
    <row r="330" spans="2:105">
      <c r="B330" s="469"/>
      <c r="C330" s="469"/>
      <c r="D330" s="469"/>
      <c r="E330" s="469"/>
      <c r="F330" s="469"/>
      <c r="G330" s="469"/>
      <c r="H330" s="469"/>
      <c r="I330" s="469"/>
      <c r="J330" s="469"/>
      <c r="K330" s="469"/>
      <c r="L330" s="469"/>
    </row>
    <row r="331" spans="2:105">
      <c r="B331" s="469"/>
      <c r="C331" s="469"/>
      <c r="D331" s="469"/>
      <c r="E331" s="469"/>
      <c r="F331" s="469"/>
      <c r="G331" s="469"/>
      <c r="H331" s="469"/>
      <c r="I331" s="469"/>
      <c r="J331" s="469"/>
      <c r="K331" s="469"/>
      <c r="L331" s="469"/>
    </row>
    <row r="332" spans="2:105">
      <c r="B332" s="469"/>
      <c r="C332" s="469"/>
      <c r="D332" s="469"/>
      <c r="E332" s="469"/>
      <c r="F332" s="469"/>
      <c r="G332" s="469"/>
      <c r="H332" s="469"/>
      <c r="I332" s="469"/>
      <c r="J332" s="469"/>
      <c r="K332" s="469"/>
      <c r="L332" s="469"/>
    </row>
    <row r="333" spans="2:105">
      <c r="B333" s="469"/>
      <c r="C333" s="469"/>
      <c r="D333" s="469"/>
      <c r="E333" s="469"/>
      <c r="F333" s="469"/>
      <c r="G333" s="469"/>
      <c r="H333" s="469"/>
      <c r="I333" s="469"/>
      <c r="J333" s="469"/>
      <c r="K333" s="469"/>
      <c r="L333" s="469"/>
    </row>
    <row r="334" spans="2:105">
      <c r="B334" s="469"/>
      <c r="C334" s="469"/>
      <c r="D334" s="469"/>
      <c r="E334" s="469"/>
      <c r="F334" s="469"/>
      <c r="G334" s="469"/>
      <c r="H334" s="469"/>
      <c r="I334" s="469"/>
      <c r="J334" s="469"/>
      <c r="K334" s="469"/>
      <c r="L334" s="469"/>
    </row>
    <row r="335" spans="2:105">
      <c r="B335" s="469"/>
      <c r="C335" s="469"/>
      <c r="D335" s="469"/>
      <c r="E335" s="469"/>
      <c r="F335" s="469"/>
      <c r="G335" s="469"/>
      <c r="H335" s="469"/>
      <c r="I335" s="469"/>
      <c r="J335" s="469"/>
      <c r="K335" s="469"/>
      <c r="L335" s="469"/>
    </row>
    <row r="336" spans="2:105">
      <c r="B336" s="469"/>
      <c r="C336" s="469"/>
      <c r="D336" s="469"/>
      <c r="E336" s="469"/>
      <c r="F336" s="469"/>
      <c r="G336" s="469"/>
      <c r="H336" s="469"/>
      <c r="I336" s="469"/>
      <c r="J336" s="469"/>
      <c r="K336" s="469"/>
      <c r="L336" s="469"/>
    </row>
    <row r="337" spans="2:105">
      <c r="B337" s="469"/>
      <c r="C337" s="469"/>
      <c r="D337" s="469"/>
      <c r="E337" s="469"/>
      <c r="F337" s="469"/>
      <c r="G337" s="469"/>
      <c r="H337" s="469"/>
      <c r="I337" s="469"/>
      <c r="J337" s="469"/>
      <c r="K337" s="469"/>
      <c r="L337" s="469"/>
    </row>
    <row r="338" spans="2:105">
      <c r="B338" s="469"/>
      <c r="C338" s="469"/>
      <c r="D338" s="469"/>
      <c r="E338" s="469"/>
      <c r="F338" s="469"/>
      <c r="G338" s="469"/>
      <c r="H338" s="469"/>
      <c r="I338" s="469"/>
      <c r="J338" s="469"/>
      <c r="K338" s="469"/>
      <c r="L338" s="469"/>
    </row>
    <row r="339" spans="2:105">
      <c r="B339" s="469"/>
      <c r="C339" s="469"/>
      <c r="D339" s="469"/>
      <c r="E339" s="469"/>
      <c r="F339" s="469"/>
      <c r="G339" s="469"/>
      <c r="H339" s="469"/>
      <c r="I339" s="469"/>
      <c r="J339" s="469"/>
      <c r="K339" s="469"/>
      <c r="L339" s="469"/>
    </row>
    <row r="340" spans="2:105">
      <c r="B340" s="148"/>
      <c r="C340" s="148"/>
      <c r="D340" s="148"/>
      <c r="E340" s="148"/>
      <c r="F340" s="148"/>
      <c r="G340" s="148"/>
      <c r="H340" s="148"/>
      <c r="I340" s="148"/>
      <c r="J340" s="148"/>
      <c r="K340" s="148"/>
      <c r="L340" s="148"/>
    </row>
    <row r="341" spans="2:105" ht="48.6" customHeight="1">
      <c r="B341" s="148"/>
      <c r="C341" s="641" t="str">
        <f>IF(AND(B262&lt;&gt;"",M346=0), "This completes the Consortium Addendum",IF(AND(B262&lt;&gt;"",M346&gt;0),"This completes the Consortium Addendum. Continue to scroll down to complete the Satellite Addendum.",IF(AND(B262="",M346&gt;0),"Please complete the Satellite Addendum below.","")))</f>
        <v/>
      </c>
      <c r="D341" s="641"/>
      <c r="E341" s="641"/>
      <c r="F341" s="641"/>
      <c r="G341" s="641"/>
      <c r="H341" s="641"/>
      <c r="I341" s="641"/>
      <c r="J341" s="164"/>
      <c r="K341" s="148"/>
      <c r="L341" s="148"/>
    </row>
    <row r="344" spans="2:105" ht="37.5" customHeight="1">
      <c r="B344" s="459" t="str">
        <f>IF(OR(G254&lt;&gt;"N/A",G255&lt;&gt;"N/A",G256&lt;&gt;"N/A"),"Site Visit Report Satellite(s) Addendum","")</f>
        <v/>
      </c>
      <c r="C344" s="459"/>
      <c r="D344" s="459"/>
      <c r="E344" s="459"/>
      <c r="F344" s="459"/>
      <c r="G344" s="459"/>
      <c r="H344" s="459"/>
      <c r="I344" s="459"/>
      <c r="J344" s="459"/>
      <c r="K344" s="459"/>
      <c r="L344" s="459"/>
    </row>
    <row r="346" spans="2:105" ht="70.5" customHeight="1">
      <c r="B346" s="463" t="str">
        <f>IF(B344&lt;&gt;"","Program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
      </c>
      <c r="C346" s="463"/>
      <c r="D346" s="463"/>
      <c r="E346" s="463"/>
      <c r="F346" s="463"/>
      <c r="G346" s="463"/>
      <c r="H346" s="463"/>
      <c r="I346" s="463"/>
      <c r="J346" s="463"/>
      <c r="K346" s="463"/>
      <c r="L346" s="463"/>
      <c r="M346" s="87">
        <f>SUM(H348,H349,H350)</f>
        <v>0</v>
      </c>
    </row>
    <row r="348" spans="2:105" s="7" customFormat="1" ht="36" customHeight="1">
      <c r="B348" s="456" t="str">
        <f>IF($B$344&lt;&gt;"","Number of approved same state locations according to the EA:","")</f>
        <v/>
      </c>
      <c r="C348" s="456"/>
      <c r="D348" s="456"/>
      <c r="E348" s="456"/>
      <c r="F348" s="456"/>
      <c r="G348" s="456"/>
      <c r="H348" s="165" t="str">
        <f>IF(AND(G254&lt;&gt;"N/A",B344&lt;&gt;""),G254,IF(AND(G254="N/A",B344=""),"",0))</f>
        <v/>
      </c>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c r="AJ348" s="53"/>
      <c r="AK348" s="53"/>
      <c r="AL348" s="53"/>
      <c r="AM348" s="53"/>
      <c r="AN348" s="53"/>
      <c r="AO348" s="53"/>
      <c r="AP348" s="53"/>
      <c r="AQ348" s="53"/>
      <c r="AR348" s="53"/>
      <c r="AS348" s="53"/>
      <c r="AT348" s="53"/>
      <c r="AU348" s="53"/>
      <c r="AV348" s="53"/>
      <c r="AW348" s="53"/>
      <c r="AX348" s="53"/>
      <c r="AY348" s="53"/>
      <c r="AZ348" s="53"/>
      <c r="BA348" s="53"/>
      <c r="BB348" s="53"/>
      <c r="BC348" s="53"/>
      <c r="BD348" s="53"/>
      <c r="BE348" s="53"/>
      <c r="BF348" s="53"/>
      <c r="BG348" s="53"/>
      <c r="BH348" s="53"/>
      <c r="BI348" s="53"/>
      <c r="BJ348" s="53"/>
      <c r="BK348" s="53"/>
      <c r="BL348" s="53"/>
      <c r="BM348" s="53"/>
      <c r="BN348" s="53"/>
      <c r="BO348" s="53"/>
      <c r="BP348" s="53"/>
      <c r="BQ348" s="53"/>
      <c r="BR348" s="53"/>
      <c r="BS348" s="53"/>
      <c r="BT348" s="53"/>
      <c r="BU348" s="53"/>
      <c r="BV348" s="53"/>
      <c r="BW348" s="53"/>
      <c r="BX348" s="53"/>
      <c r="BY348" s="53"/>
      <c r="BZ348" s="53"/>
      <c r="CA348" s="53"/>
      <c r="CB348" s="53"/>
      <c r="CC348" s="53"/>
      <c r="CD348" s="53"/>
      <c r="CE348" s="53"/>
      <c r="CF348" s="53"/>
      <c r="CG348" s="53"/>
      <c r="CH348" s="53"/>
      <c r="CI348" s="53"/>
      <c r="CJ348" s="53"/>
      <c r="CK348" s="53"/>
      <c r="CL348" s="53"/>
      <c r="CM348" s="53"/>
      <c r="CN348" s="53"/>
      <c r="CO348" s="53"/>
      <c r="CP348" s="53"/>
      <c r="CQ348" s="53"/>
      <c r="CR348" s="53"/>
      <c r="CS348" s="53"/>
      <c r="CT348" s="53"/>
      <c r="CU348" s="53"/>
      <c r="CV348" s="53"/>
      <c r="CW348" s="53"/>
      <c r="CX348" s="53"/>
      <c r="CY348" s="53"/>
      <c r="CZ348" s="53"/>
      <c r="DA348" s="53"/>
    </row>
    <row r="349" spans="2:105" s="7" customFormat="1" ht="36" customHeight="1">
      <c r="B349" s="456" t="str">
        <f>IF(B344&lt;&gt;"","Number of approved out-of-state locations as according to the EA:","")</f>
        <v/>
      </c>
      <c r="C349" s="456"/>
      <c r="D349" s="456"/>
      <c r="E349" s="456"/>
      <c r="F349" s="456"/>
      <c r="G349" s="456"/>
      <c r="H349" s="165" t="str">
        <f>IF(AND(G255&lt;&gt;"N/A",B344&lt;&gt;""),G255,IF(B344="","",0))</f>
        <v/>
      </c>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c r="AJ349" s="53"/>
      <c r="AK349" s="53"/>
      <c r="AL349" s="53"/>
      <c r="AM349" s="53"/>
      <c r="AN349" s="53"/>
      <c r="AO349" s="53"/>
      <c r="AP349" s="53"/>
      <c r="AQ349" s="53"/>
      <c r="AR349" s="53"/>
      <c r="AS349" s="53"/>
      <c r="AT349" s="53"/>
      <c r="AU349" s="53"/>
      <c r="AV349" s="53"/>
      <c r="AW349" s="53"/>
      <c r="AX349" s="53"/>
      <c r="AY349" s="53"/>
      <c r="AZ349" s="53"/>
      <c r="BA349" s="53"/>
      <c r="BB349" s="53"/>
      <c r="BC349" s="53"/>
      <c r="BD349" s="53"/>
      <c r="BE349" s="53"/>
      <c r="BF349" s="53"/>
      <c r="BG349" s="53"/>
      <c r="BH349" s="53"/>
      <c r="BI349" s="53"/>
      <c r="BJ349" s="53"/>
      <c r="BK349" s="53"/>
      <c r="BL349" s="53"/>
      <c r="BM349" s="53"/>
      <c r="BN349" s="53"/>
      <c r="BO349" s="53"/>
      <c r="BP349" s="53"/>
      <c r="BQ349" s="53"/>
      <c r="BR349" s="53"/>
      <c r="BS349" s="53"/>
      <c r="BT349" s="53"/>
      <c r="BU349" s="53"/>
      <c r="BV349" s="53"/>
      <c r="BW349" s="53"/>
      <c r="BX349" s="53"/>
      <c r="BY349" s="53"/>
      <c r="BZ349" s="53"/>
      <c r="CA349" s="53"/>
      <c r="CB349" s="53"/>
      <c r="CC349" s="53"/>
      <c r="CD349" s="53"/>
      <c r="CE349" s="53"/>
      <c r="CF349" s="53"/>
      <c r="CG349" s="53"/>
      <c r="CH349" s="53"/>
      <c r="CI349" s="53"/>
      <c r="CJ349" s="53"/>
      <c r="CK349" s="53"/>
      <c r="CL349" s="53"/>
      <c r="CM349" s="53"/>
      <c r="CN349" s="53"/>
      <c r="CO349" s="53"/>
      <c r="CP349" s="53"/>
      <c r="CQ349" s="53"/>
      <c r="CR349" s="53"/>
      <c r="CS349" s="53"/>
      <c r="CT349" s="53"/>
      <c r="CU349" s="53"/>
      <c r="CV349" s="53"/>
      <c r="CW349" s="53"/>
      <c r="CX349" s="53"/>
      <c r="CY349" s="53"/>
      <c r="CZ349" s="53"/>
      <c r="DA349" s="53"/>
    </row>
    <row r="350" spans="2:105" s="7" customFormat="1" ht="36" customHeight="1">
      <c r="B350" s="456" t="str">
        <f>IF(H350&lt;&gt;"","Number of satellite locations not approved:","")</f>
        <v/>
      </c>
      <c r="C350" s="456"/>
      <c r="D350" s="456"/>
      <c r="E350" s="456"/>
      <c r="F350" s="456"/>
      <c r="G350" s="456"/>
      <c r="H350" s="165" t="str">
        <f>IF(G257&lt;&gt;"",G257,"")</f>
        <v/>
      </c>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c r="AJ350" s="53"/>
      <c r="AK350" s="53"/>
      <c r="AL350" s="53"/>
      <c r="AM350" s="53"/>
      <c r="AN350" s="53"/>
      <c r="AO350" s="53"/>
      <c r="AP350" s="53"/>
      <c r="AQ350" s="53"/>
      <c r="AR350" s="53"/>
      <c r="AS350" s="53"/>
      <c r="AT350" s="53"/>
      <c r="AU350" s="53"/>
      <c r="AV350" s="53"/>
      <c r="AW350" s="53"/>
      <c r="AX350" s="53"/>
      <c r="AY350" s="53"/>
      <c r="AZ350" s="53"/>
      <c r="BA350" s="53"/>
      <c r="BB350" s="53"/>
      <c r="BC350" s="53"/>
      <c r="BD350" s="53"/>
      <c r="BE350" s="53"/>
      <c r="BF350" s="53"/>
      <c r="BG350" s="53"/>
      <c r="BH350" s="53"/>
      <c r="BI350" s="53"/>
      <c r="BJ350" s="53"/>
      <c r="BK350" s="53"/>
      <c r="BL350" s="53"/>
      <c r="BM350" s="53"/>
      <c r="BN350" s="53"/>
      <c r="BO350" s="53"/>
      <c r="BP350" s="53"/>
      <c r="BQ350" s="53"/>
      <c r="BR350" s="53"/>
      <c r="BS350" s="53"/>
      <c r="BT350" s="53"/>
      <c r="BU350" s="53"/>
      <c r="BV350" s="53"/>
      <c r="BW350" s="53"/>
      <c r="BX350" s="53"/>
      <c r="BY350" s="53"/>
      <c r="BZ350" s="53"/>
      <c r="CA350" s="53"/>
      <c r="CB350" s="53"/>
      <c r="CC350" s="53"/>
      <c r="CD350" s="53"/>
      <c r="CE350" s="53"/>
      <c r="CF350" s="53"/>
      <c r="CG350" s="53"/>
      <c r="CH350" s="53"/>
      <c r="CI350" s="53"/>
      <c r="CJ350" s="53"/>
      <c r="CK350" s="53"/>
      <c r="CL350" s="53"/>
      <c r="CM350" s="53"/>
      <c r="CN350" s="53"/>
      <c r="CO350" s="53"/>
      <c r="CP350" s="53"/>
      <c r="CQ350" s="53"/>
      <c r="CR350" s="53"/>
      <c r="CS350" s="53"/>
      <c r="CT350" s="53"/>
      <c r="CU350" s="53"/>
      <c r="CV350" s="53"/>
      <c r="CW350" s="53"/>
      <c r="CX350" s="53"/>
      <c r="CY350" s="53"/>
      <c r="CZ350" s="53"/>
      <c r="DA350" s="53"/>
    </row>
    <row r="352" spans="2:105" ht="18">
      <c r="B352" s="148"/>
      <c r="C352" s="148"/>
      <c r="D352" s="148"/>
      <c r="E352" s="148"/>
      <c r="F352" s="452" t="str">
        <f>IF(M346&gt;=1,"Satellite Location #1","")</f>
        <v/>
      </c>
      <c r="G352" s="452"/>
      <c r="H352" s="452"/>
      <c r="I352" s="166" t="str">
        <f>IF(M346&gt;=2,"Satellite Location #2","")</f>
        <v/>
      </c>
      <c r="J352" s="452" t="str">
        <f>IF(M346&gt;=3,"Satellite Location #3","")</f>
        <v/>
      </c>
      <c r="K352" s="452"/>
      <c r="L352" s="452" t="str">
        <f>IF(M346&gt;=4,"Satellite Location #4","")</f>
        <v/>
      </c>
      <c r="M352" s="452"/>
      <c r="N352" s="650" t="str">
        <f>IF(M346&gt;=5,"Satellite Location #5","")</f>
        <v/>
      </c>
      <c r="O352" s="650"/>
      <c r="P352" s="650"/>
      <c r="Q352" s="650" t="str">
        <f>IF($M$346&gt;=6,"Satellite Location #6","")</f>
        <v/>
      </c>
      <c r="R352" s="650"/>
      <c r="S352" s="650"/>
      <c r="T352" s="650" t="str">
        <f>IF($M$346&gt;=7,"Satellite Location #7","")</f>
        <v/>
      </c>
      <c r="U352" s="650"/>
      <c r="V352" s="650"/>
      <c r="W352" s="650" t="str">
        <f>IF($M$346&gt;=8,"Satellite Location #8","")</f>
        <v/>
      </c>
      <c r="X352" s="650"/>
      <c r="Y352" s="650"/>
      <c r="Z352" s="650" t="str">
        <f>IF($M$346&gt;=9,"Satellite Location #9","")</f>
        <v/>
      </c>
      <c r="AA352" s="650"/>
      <c r="AB352" s="650"/>
      <c r="AC352" s="650" t="str">
        <f>IF($M$346&gt;=10,"Satellite Location #10","")</f>
        <v/>
      </c>
      <c r="AD352" s="650"/>
      <c r="AE352" s="650"/>
    </row>
    <row r="353" spans="2:31" ht="25.5" customHeight="1">
      <c r="B353" s="148"/>
      <c r="C353" s="148"/>
      <c r="D353" s="157"/>
      <c r="E353" s="157"/>
      <c r="F353" s="465"/>
      <c r="G353" s="465"/>
      <c r="H353" s="465"/>
      <c r="I353" s="167"/>
      <c r="J353" s="465"/>
      <c r="K353" s="465"/>
      <c r="L353" s="465"/>
      <c r="M353" s="465"/>
      <c r="N353" s="642"/>
      <c r="O353" s="642"/>
      <c r="P353" s="642"/>
      <c r="Q353" s="642"/>
      <c r="R353" s="642"/>
      <c r="S353" s="642"/>
      <c r="T353" s="642"/>
      <c r="U353" s="642"/>
      <c r="V353" s="642"/>
      <c r="W353" s="642"/>
      <c r="X353" s="642"/>
      <c r="Y353" s="642"/>
      <c r="Z353" s="642"/>
      <c r="AA353" s="642"/>
      <c r="AB353" s="642"/>
      <c r="AC353" s="642"/>
      <c r="AD353" s="642"/>
      <c r="AE353" s="642"/>
    </row>
    <row r="354" spans="2:31" ht="39.75" customHeight="1">
      <c r="B354" s="457" t="str">
        <f>IF(F352&lt;&gt;"","Satellite Name, City, State:","")</f>
        <v/>
      </c>
      <c r="C354" s="457"/>
      <c r="D354" s="457"/>
      <c r="E354" s="457"/>
      <c r="F354" s="453"/>
      <c r="G354" s="390"/>
      <c r="H354" s="390"/>
      <c r="I354" s="168"/>
      <c r="J354" s="453"/>
      <c r="K354" s="453"/>
      <c r="L354" s="453"/>
      <c r="M354" s="453"/>
      <c r="N354" s="643"/>
      <c r="O354" s="644"/>
      <c r="P354" s="644"/>
      <c r="Q354" s="643"/>
      <c r="R354" s="644"/>
      <c r="S354" s="644"/>
      <c r="T354" s="643"/>
      <c r="U354" s="644"/>
      <c r="V354" s="644"/>
      <c r="W354" s="643"/>
      <c r="X354" s="644"/>
      <c r="Y354" s="644"/>
      <c r="Z354" s="643"/>
      <c r="AA354" s="644"/>
      <c r="AB354" s="644"/>
      <c r="AC354" s="643"/>
      <c r="AD354" s="644"/>
      <c r="AE354" s="644"/>
    </row>
    <row r="355" spans="2:31" ht="30" customHeight="1">
      <c r="B355" s="457" t="str">
        <f>IF(F352&lt;&gt;"","Distance from main campus:
(in miles)","")</f>
        <v/>
      </c>
      <c r="C355" s="457"/>
      <c r="D355" s="457"/>
      <c r="E355" s="457"/>
      <c r="F355" s="468"/>
      <c r="G355" s="468"/>
      <c r="H355" s="468"/>
      <c r="I355" s="169"/>
      <c r="J355" s="454"/>
      <c r="K355" s="454"/>
      <c r="L355" s="454"/>
      <c r="M355" s="454"/>
      <c r="N355" s="645"/>
      <c r="O355" s="646"/>
      <c r="P355" s="646"/>
      <c r="Q355" s="645"/>
      <c r="R355" s="646"/>
      <c r="S355" s="646"/>
      <c r="T355" s="645"/>
      <c r="U355" s="646"/>
      <c r="V355" s="646"/>
      <c r="W355" s="645"/>
      <c r="X355" s="646"/>
      <c r="Y355" s="646"/>
      <c r="Z355" s="645"/>
      <c r="AA355" s="646"/>
      <c r="AB355" s="646"/>
      <c r="AC355" s="645"/>
      <c r="AD355" s="646"/>
      <c r="AE355" s="646"/>
    </row>
    <row r="356" spans="2:31" ht="30" customHeight="1">
      <c r="B356" s="457" t="str">
        <f>IF(F352&lt;&gt;"","Maximum number of students:
(per cohort)","")</f>
        <v/>
      </c>
      <c r="C356" s="457"/>
      <c r="D356" s="457"/>
      <c r="E356" s="457"/>
      <c r="F356" s="468"/>
      <c r="G356" s="468"/>
      <c r="H356" s="468"/>
      <c r="I356" s="169"/>
      <c r="J356" s="454"/>
      <c r="K356" s="454"/>
      <c r="L356" s="454"/>
      <c r="M356" s="454"/>
      <c r="N356" s="645"/>
      <c r="O356" s="646"/>
      <c r="P356" s="646"/>
      <c r="Q356" s="645"/>
      <c r="R356" s="646"/>
      <c r="S356" s="646"/>
      <c r="T356" s="645"/>
      <c r="U356" s="646"/>
      <c r="V356" s="646"/>
      <c r="W356" s="645"/>
      <c r="X356" s="646"/>
      <c r="Y356" s="646"/>
      <c r="Z356" s="645"/>
      <c r="AA356" s="646"/>
      <c r="AB356" s="646"/>
      <c r="AC356" s="645"/>
      <c r="AD356" s="646"/>
      <c r="AE356" s="646"/>
    </row>
    <row r="357" spans="2:31" ht="30" customHeight="1">
      <c r="B357" s="457" t="str">
        <f>IF(F352&lt;&gt;"","Approved satellite Lead Instructor:","")</f>
        <v/>
      </c>
      <c r="C357" s="457"/>
      <c r="D357" s="457"/>
      <c r="E357" s="457"/>
      <c r="F357" s="390"/>
      <c r="G357" s="390"/>
      <c r="H357" s="390"/>
      <c r="I357" s="168"/>
      <c r="J357" s="453"/>
      <c r="K357" s="453"/>
      <c r="L357" s="453"/>
      <c r="M357" s="453"/>
      <c r="N357" s="643"/>
      <c r="O357" s="644"/>
      <c r="P357" s="644"/>
      <c r="Q357" s="643"/>
      <c r="R357" s="644"/>
      <c r="S357" s="644"/>
      <c r="T357" s="643"/>
      <c r="U357" s="644"/>
      <c r="V357" s="644"/>
      <c r="W357" s="643"/>
      <c r="X357" s="644"/>
      <c r="Y357" s="644"/>
      <c r="Z357" s="643"/>
      <c r="AA357" s="644"/>
      <c r="AB357" s="644"/>
      <c r="AC357" s="643"/>
      <c r="AD357" s="644"/>
      <c r="AE357" s="644"/>
    </row>
    <row r="358" spans="2:31" ht="30" customHeight="1">
      <c r="B358" s="457" t="str">
        <f>IF(F352&lt;&gt;"","Approved satellite Medical Director:","")</f>
        <v/>
      </c>
      <c r="C358" s="457"/>
      <c r="D358" s="457"/>
      <c r="E358" s="457"/>
      <c r="F358" s="390"/>
      <c r="G358" s="390"/>
      <c r="H358" s="390"/>
      <c r="I358" s="168"/>
      <c r="J358" s="453"/>
      <c r="K358" s="453"/>
      <c r="L358" s="453"/>
      <c r="M358" s="453"/>
      <c r="N358" s="643"/>
      <c r="O358" s="644"/>
      <c r="P358" s="644"/>
      <c r="Q358" s="643"/>
      <c r="R358" s="644"/>
      <c r="S358" s="644"/>
      <c r="T358" s="643"/>
      <c r="U358" s="644"/>
      <c r="V358" s="644"/>
      <c r="W358" s="643"/>
      <c r="X358" s="644"/>
      <c r="Y358" s="644"/>
      <c r="Z358" s="643"/>
      <c r="AA358" s="644"/>
      <c r="AB358" s="644"/>
      <c r="AC358" s="643"/>
      <c r="AD358" s="644"/>
      <c r="AE358" s="644"/>
    </row>
    <row r="359" spans="2:31" ht="64.5" customHeight="1">
      <c r="B359" s="457"/>
      <c r="C359" s="457"/>
      <c r="D359" s="457"/>
      <c r="E359" s="457"/>
      <c r="F359" s="455" t="str">
        <f>IF(F$352&lt;&gt;"","Site Visitors please provide the information below specifically for this satellite location:","")</f>
        <v/>
      </c>
      <c r="G359" s="455"/>
      <c r="H359" s="455"/>
      <c r="I359" s="175" t="str">
        <f>IF(I$352&lt;&gt;"","Site Visitors please provide the information below specifically for
this satellite location:","")</f>
        <v/>
      </c>
      <c r="J359" s="455" t="str">
        <f>IF(J$352&lt;&gt;"","Site Visitors please provide the information below specifically for
this satellite location:","")</f>
        <v/>
      </c>
      <c r="K359" s="455"/>
      <c r="L359" s="455" t="str">
        <f>IF(L$352&lt;&gt;"","Site Visitors please provide the information below specifically for 
this satellite location:","")</f>
        <v/>
      </c>
      <c r="M359" s="455"/>
      <c r="N359" s="647" t="str">
        <f>IF(N$352&lt;&gt;"","Site Visitors please provide the information below specifically for
this satellite location:","")</f>
        <v/>
      </c>
      <c r="O359" s="647"/>
      <c r="P359" s="647"/>
      <c r="Q359" s="647" t="str">
        <f>IF(Q$352&lt;&gt;"","Site Visitors please provide the information below specifically for
this satellite location:","")</f>
        <v/>
      </c>
      <c r="R359" s="647"/>
      <c r="S359" s="647"/>
      <c r="T359" s="647" t="str">
        <f>IF(T$352&lt;&gt;"","Site Visitors please provide the information below specifically for
this satellite location:","")</f>
        <v/>
      </c>
      <c r="U359" s="647"/>
      <c r="V359" s="647"/>
      <c r="W359" s="647" t="str">
        <f>IF(W$352&lt;&gt;"","Site Visitors please provide the information below specifically for
this satellite location:","")</f>
        <v/>
      </c>
      <c r="X359" s="647"/>
      <c r="Y359" s="647"/>
      <c r="Z359" s="647" t="str">
        <f>IF(Z$352&lt;&gt;"","Site Visitors please provide the information below specifically for
this satellite location:","")</f>
        <v/>
      </c>
      <c r="AA359" s="647"/>
      <c r="AB359" s="647"/>
      <c r="AC359" s="647" t="str">
        <f>IF(AC$352&lt;&gt;"","Site Visitors please provide the information below specifically for
this satellite location:","")</f>
        <v/>
      </c>
      <c r="AD359" s="647"/>
      <c r="AE359" s="647"/>
    </row>
    <row r="360" spans="2:31" ht="36" customHeight="1">
      <c r="B360" s="457" t="str">
        <f>IF(F352&lt;&gt;"","Did the site visit team visit (phisically or virtually) the satellite location(s)?","")</f>
        <v/>
      </c>
      <c r="C360" s="457"/>
      <c r="D360" s="457"/>
      <c r="E360" s="457"/>
      <c r="F360" s="390"/>
      <c r="G360" s="390"/>
      <c r="H360" s="390"/>
      <c r="I360" s="170"/>
      <c r="J360" s="390"/>
      <c r="K360" s="390"/>
      <c r="L360" s="390"/>
      <c r="M360" s="390"/>
      <c r="N360" s="644"/>
      <c r="O360" s="644"/>
      <c r="P360" s="644"/>
      <c r="Q360" s="644"/>
      <c r="R360" s="644"/>
      <c r="S360" s="644"/>
      <c r="T360" s="644"/>
      <c r="U360" s="644"/>
      <c r="V360" s="644"/>
      <c r="W360" s="644"/>
      <c r="X360" s="644"/>
      <c r="Y360" s="644"/>
      <c r="Z360" s="644"/>
      <c r="AA360" s="644"/>
      <c r="AB360" s="644"/>
      <c r="AC360" s="644"/>
      <c r="AD360" s="644"/>
      <c r="AE360" s="644"/>
    </row>
    <row r="361" spans="2:31" ht="42" customHeight="1">
      <c r="B361" s="457" t="str">
        <f>IF(F352&lt;&gt;"","Does the program utilize specific clinical or field affiliations for this location?","")</f>
        <v/>
      </c>
      <c r="C361" s="457"/>
      <c r="D361" s="457"/>
      <c r="E361" s="457"/>
      <c r="F361" s="390"/>
      <c r="G361" s="390"/>
      <c r="H361" s="390"/>
      <c r="I361" s="170"/>
      <c r="J361" s="390"/>
      <c r="K361" s="390"/>
      <c r="L361" s="390"/>
      <c r="M361" s="390"/>
      <c r="N361" s="644"/>
      <c r="O361" s="644"/>
      <c r="P361" s="644"/>
      <c r="Q361" s="644"/>
      <c r="R361" s="644"/>
      <c r="S361" s="644"/>
      <c r="T361" s="644"/>
      <c r="U361" s="644"/>
      <c r="V361" s="644"/>
      <c r="W361" s="644"/>
      <c r="X361" s="644"/>
      <c r="Y361" s="644"/>
      <c r="Z361" s="644"/>
      <c r="AA361" s="644"/>
      <c r="AB361" s="644"/>
      <c r="AC361" s="644"/>
      <c r="AD361" s="644"/>
      <c r="AE361" s="644"/>
    </row>
    <row r="362" spans="2:31" ht="36" customHeight="1">
      <c r="B362" s="457" t="str">
        <f>IF(F352&lt;&gt;"","PD responsible for management:","")</f>
        <v/>
      </c>
      <c r="C362" s="457"/>
      <c r="D362" s="457"/>
      <c r="E362" s="457"/>
      <c r="F362" s="390"/>
      <c r="G362" s="390"/>
      <c r="H362" s="390"/>
      <c r="I362" s="170"/>
      <c r="J362" s="390"/>
      <c r="K362" s="390"/>
      <c r="L362" s="390"/>
      <c r="M362" s="390"/>
      <c r="N362" s="644"/>
      <c r="O362" s="644"/>
      <c r="P362" s="644"/>
      <c r="Q362" s="644"/>
      <c r="R362" s="644"/>
      <c r="S362" s="644"/>
      <c r="T362" s="644"/>
      <c r="U362" s="644"/>
      <c r="V362" s="644"/>
      <c r="W362" s="644"/>
      <c r="X362" s="644"/>
      <c r="Y362" s="644"/>
      <c r="Z362" s="644"/>
      <c r="AA362" s="644"/>
      <c r="AB362" s="644"/>
      <c r="AC362" s="644"/>
      <c r="AD362" s="644"/>
      <c r="AE362" s="644"/>
    </row>
    <row r="363" spans="2:31" ht="52.5" customHeight="1">
      <c r="B363" s="457" t="str">
        <f>IF(F352&lt;&gt;"","Resources Assessment Matrix (RAM) 
completed in conjunction with the main campus?","")</f>
        <v/>
      </c>
      <c r="C363" s="457"/>
      <c r="D363" s="457"/>
      <c r="E363" s="457"/>
      <c r="F363" s="390"/>
      <c r="G363" s="390"/>
      <c r="H363" s="390"/>
      <c r="I363" s="170"/>
      <c r="J363" s="390"/>
      <c r="K363" s="390"/>
      <c r="L363" s="390"/>
      <c r="M363" s="390"/>
      <c r="N363" s="644"/>
      <c r="O363" s="644"/>
      <c r="P363" s="644"/>
      <c r="Q363" s="644"/>
      <c r="R363" s="644"/>
      <c r="S363" s="644"/>
      <c r="T363" s="644"/>
      <c r="U363" s="644"/>
      <c r="V363" s="644"/>
      <c r="W363" s="644"/>
      <c r="X363" s="644"/>
      <c r="Y363" s="644"/>
      <c r="Z363" s="644"/>
      <c r="AA363" s="644"/>
      <c r="AB363" s="644"/>
      <c r="AC363" s="644"/>
      <c r="AD363" s="644"/>
      <c r="AE363" s="644"/>
    </row>
    <row r="364" spans="2:31" ht="39" customHeight="1">
      <c r="B364" s="457" t="str">
        <f>IF(F352&lt;&gt;"","Were the equipment &amp; supplies sufficient?","")</f>
        <v/>
      </c>
      <c r="C364" s="457"/>
      <c r="D364" s="457"/>
      <c r="E364" s="457"/>
      <c r="F364" s="390"/>
      <c r="G364" s="390"/>
      <c r="H364" s="390"/>
      <c r="I364" s="170"/>
      <c r="J364" s="390"/>
      <c r="K364" s="390"/>
      <c r="L364" s="390"/>
      <c r="M364" s="390"/>
      <c r="N364" s="644"/>
      <c r="O364" s="644"/>
      <c r="P364" s="644"/>
      <c r="Q364" s="644"/>
      <c r="R364" s="644"/>
      <c r="S364" s="644"/>
      <c r="T364" s="644"/>
      <c r="U364" s="644"/>
      <c r="V364" s="644"/>
      <c r="W364" s="644"/>
      <c r="X364" s="644"/>
      <c r="Y364" s="644"/>
      <c r="Z364" s="644"/>
      <c r="AA364" s="644"/>
      <c r="AB364" s="644"/>
      <c r="AC364" s="644"/>
      <c r="AD364" s="644"/>
      <c r="AE364" s="644"/>
    </row>
    <row r="365" spans="2:31" ht="42" customHeight="1">
      <c r="B365" s="457" t="str">
        <f>IF(F352&lt;&gt;"","Were the facilities sufficient?","")</f>
        <v/>
      </c>
      <c r="C365" s="457"/>
      <c r="D365" s="457"/>
      <c r="E365" s="457"/>
      <c r="F365" s="390"/>
      <c r="G365" s="390"/>
      <c r="H365" s="390"/>
      <c r="I365" s="170"/>
      <c r="J365" s="390"/>
      <c r="K365" s="390"/>
      <c r="L365" s="390"/>
      <c r="M365" s="390"/>
      <c r="N365" s="644"/>
      <c r="O365" s="644"/>
      <c r="P365" s="644"/>
      <c r="Q365" s="644"/>
      <c r="R365" s="644"/>
      <c r="S365" s="644"/>
      <c r="T365" s="644"/>
      <c r="U365" s="644"/>
      <c r="V365" s="644"/>
      <c r="W365" s="644"/>
      <c r="X365" s="644"/>
      <c r="Y365" s="644"/>
      <c r="Z365" s="644"/>
      <c r="AA365" s="644"/>
      <c r="AB365" s="644"/>
      <c r="AC365" s="644"/>
      <c r="AD365" s="644"/>
      <c r="AE365" s="644"/>
    </row>
    <row r="366" spans="2:31" ht="62.25" customHeight="1">
      <c r="B366" s="457" t="str">
        <f>IF(OR(F$365="Not Met",I$365="Not Met",J$365="Not Met",L$365="Not Met",N$365="Not Met"),"Rationale for 'Not Met' OR 
Clarification Needed for Facilities:","")</f>
        <v/>
      </c>
      <c r="C366" s="457"/>
      <c r="D366" s="457"/>
      <c r="E366" s="457"/>
      <c r="F366" s="391"/>
      <c r="G366" s="391"/>
      <c r="H366" s="391"/>
      <c r="I366" s="171"/>
      <c r="J366" s="391"/>
      <c r="K366" s="391"/>
      <c r="L366" s="391"/>
      <c r="M366" s="391"/>
      <c r="N366" s="648"/>
      <c r="O366" s="648"/>
      <c r="P366" s="648"/>
      <c r="Q366" s="648"/>
      <c r="R366" s="648"/>
      <c r="S366" s="648"/>
      <c r="T366" s="648"/>
      <c r="U366" s="648"/>
      <c r="V366" s="648"/>
      <c r="W366" s="648"/>
      <c r="X366" s="648"/>
      <c r="Y366" s="648"/>
      <c r="Z366" s="648"/>
      <c r="AA366" s="648"/>
      <c r="AB366" s="648"/>
      <c r="AC366" s="648"/>
      <c r="AD366" s="648"/>
      <c r="AE366" s="648"/>
    </row>
    <row r="367" spans="2:31" ht="68.25" customHeight="1">
      <c r="B367" s="457" t="str">
        <f>IF(F352&lt;&gt;"","Program materials apply 
to the satellite course:
(program catalog, student handbook, policy manual, &amp; clinical/field internship materials)","")</f>
        <v/>
      </c>
      <c r="C367" s="457"/>
      <c r="D367" s="457"/>
      <c r="E367" s="457"/>
      <c r="F367" s="390"/>
      <c r="G367" s="390"/>
      <c r="H367" s="390"/>
      <c r="I367" s="170"/>
      <c r="J367" s="390"/>
      <c r="K367" s="390"/>
      <c r="L367" s="390"/>
      <c r="M367" s="390"/>
      <c r="N367" s="644"/>
      <c r="O367" s="644"/>
      <c r="P367" s="644"/>
      <c r="Q367" s="644"/>
      <c r="R367" s="644"/>
      <c r="S367" s="644"/>
      <c r="T367" s="644"/>
      <c r="U367" s="644"/>
      <c r="V367" s="644"/>
      <c r="W367" s="644"/>
      <c r="X367" s="644"/>
      <c r="Y367" s="644"/>
      <c r="Z367" s="644"/>
      <c r="AA367" s="644"/>
      <c r="AB367" s="644"/>
      <c r="AC367" s="644"/>
      <c r="AD367" s="644"/>
      <c r="AE367" s="644"/>
    </row>
    <row r="368" spans="2:31" ht="45" customHeight="1">
      <c r="B368" s="457" t="str">
        <f>IF(OR(F$367="Not Met",I$367="Not Met",J$367="Not Met",L$367="Not Met",N$367="Not Met"),"Rationale for 'Not Met' OR Clarification 
Needed for Satellite Program Materials:","")</f>
        <v/>
      </c>
      <c r="C368" s="457"/>
      <c r="D368" s="457"/>
      <c r="E368" s="457"/>
      <c r="F368" s="391"/>
      <c r="G368" s="391"/>
      <c r="H368" s="391"/>
      <c r="I368" s="172"/>
      <c r="J368" s="393"/>
      <c r="K368" s="393"/>
      <c r="L368" s="393"/>
      <c r="M368" s="393"/>
      <c r="N368" s="648"/>
      <c r="O368" s="648"/>
      <c r="P368" s="648"/>
      <c r="Q368" s="648"/>
      <c r="R368" s="648"/>
      <c r="S368" s="648"/>
      <c r="T368" s="648"/>
      <c r="U368" s="648"/>
      <c r="V368" s="648"/>
      <c r="W368" s="648"/>
      <c r="X368" s="648"/>
      <c r="Y368" s="648"/>
      <c r="Z368" s="648"/>
      <c r="AA368" s="648"/>
      <c r="AB368" s="648"/>
      <c r="AC368" s="648"/>
      <c r="AD368" s="648"/>
      <c r="AE368" s="648"/>
    </row>
    <row r="369" spans="2:31" ht="42" customHeight="1">
      <c r="B369" s="457" t="str">
        <f>IF(F352&lt;&gt;"","Were students interviewed?","")</f>
        <v/>
      </c>
      <c r="C369" s="457"/>
      <c r="D369" s="457"/>
      <c r="E369" s="457"/>
      <c r="F369" s="390"/>
      <c r="G369" s="390"/>
      <c r="H369" s="390"/>
      <c r="I369" s="170"/>
      <c r="J369" s="390"/>
      <c r="K369" s="390"/>
      <c r="L369" s="390"/>
      <c r="M369" s="390"/>
      <c r="N369" s="644"/>
      <c r="O369" s="644"/>
      <c r="P369" s="644"/>
      <c r="Q369" s="644"/>
      <c r="R369" s="644"/>
      <c r="S369" s="644"/>
      <c r="T369" s="644"/>
      <c r="U369" s="644"/>
      <c r="V369" s="644"/>
      <c r="W369" s="644"/>
      <c r="X369" s="644"/>
      <c r="Y369" s="644"/>
      <c r="Z369" s="644"/>
      <c r="AA369" s="644"/>
      <c r="AB369" s="644"/>
      <c r="AC369" s="644"/>
      <c r="AD369" s="644"/>
      <c r="AE369" s="644"/>
    </row>
    <row r="370" spans="2:31" ht="45" customHeight="1">
      <c r="B370" s="457" t="str">
        <f>IF(OR(F$369="Not Met",I$369="Not Met",J$369="Not Met",L$369="Not Met",N$369="Not Met"),"Rationale for 'Not Met' OR Clarification 
Needed for interviewing Students:","")</f>
        <v/>
      </c>
      <c r="C370" s="457"/>
      <c r="D370" s="457"/>
      <c r="E370" s="457"/>
      <c r="F370" s="391"/>
      <c r="G370" s="391"/>
      <c r="H370" s="391"/>
      <c r="I370" s="172"/>
      <c r="J370" s="393"/>
      <c r="K370" s="393"/>
      <c r="L370" s="393"/>
      <c r="M370" s="393"/>
      <c r="N370" s="648"/>
      <c r="O370" s="648"/>
      <c r="P370" s="648"/>
      <c r="Q370" s="648"/>
      <c r="R370" s="648"/>
      <c r="S370" s="648"/>
      <c r="T370" s="648"/>
      <c r="U370" s="648"/>
      <c r="V370" s="648"/>
      <c r="W370" s="648"/>
      <c r="X370" s="648"/>
      <c r="Y370" s="648"/>
      <c r="Z370" s="648"/>
      <c r="AA370" s="648"/>
      <c r="AB370" s="648"/>
      <c r="AC370" s="648"/>
      <c r="AD370" s="648"/>
      <c r="AE370" s="648"/>
    </row>
    <row r="371" spans="2:31" ht="42" customHeight="1">
      <c r="B371" s="457" t="str">
        <f>IF(F352&lt;&gt;"","Were graduates interviewed?","")</f>
        <v/>
      </c>
      <c r="C371" s="457"/>
      <c r="D371" s="457"/>
      <c r="E371" s="457"/>
      <c r="F371" s="390"/>
      <c r="G371" s="390"/>
      <c r="H371" s="390"/>
      <c r="I371" s="170"/>
      <c r="J371" s="390"/>
      <c r="K371" s="390"/>
      <c r="L371" s="390"/>
      <c r="M371" s="390"/>
      <c r="N371" s="644"/>
      <c r="O371" s="644"/>
      <c r="P371" s="644"/>
      <c r="Q371" s="644"/>
      <c r="R371" s="644"/>
      <c r="S371" s="644"/>
      <c r="T371" s="644"/>
      <c r="U371" s="644"/>
      <c r="V371" s="644"/>
      <c r="W371" s="644"/>
      <c r="X371" s="644"/>
      <c r="Y371" s="644"/>
      <c r="Z371" s="644"/>
      <c r="AA371" s="644"/>
      <c r="AB371" s="644"/>
      <c r="AC371" s="644"/>
      <c r="AD371" s="644"/>
      <c r="AE371" s="644"/>
    </row>
    <row r="372" spans="2:31" ht="45" customHeight="1">
      <c r="B372" s="457" t="str">
        <f>IF(OR(F$371="Not Met",I$371="Not Met",J$371="Not Met",L$371="Not Met",N$371="Not Met"),"Rationale for 'Not Met' OR Clarification 
Needed for interviewing Graduates:","")</f>
        <v/>
      </c>
      <c r="C372" s="457"/>
      <c r="D372" s="457"/>
      <c r="E372" s="457"/>
      <c r="F372" s="391"/>
      <c r="G372" s="391"/>
      <c r="H372" s="391"/>
      <c r="I372" s="172"/>
      <c r="J372" s="393"/>
      <c r="K372" s="393"/>
      <c r="L372" s="393"/>
      <c r="M372" s="393"/>
      <c r="N372" s="648"/>
      <c r="O372" s="648"/>
      <c r="P372" s="648"/>
      <c r="Q372" s="648"/>
      <c r="R372" s="648"/>
      <c r="S372" s="648"/>
      <c r="T372" s="648"/>
      <c r="U372" s="648"/>
      <c r="V372" s="648"/>
      <c r="W372" s="648"/>
      <c r="X372" s="648"/>
      <c r="Y372" s="648"/>
      <c r="Z372" s="648"/>
      <c r="AA372" s="648"/>
      <c r="AB372" s="648"/>
      <c r="AC372" s="648"/>
      <c r="AD372" s="648"/>
      <c r="AE372" s="648"/>
    </row>
    <row r="373" spans="2:31" ht="57" customHeight="1">
      <c r="B373" s="457" t="str">
        <f>IF(F352&lt;&gt;"","If distant technology is used to deliver content, describe the tools used and the schedule:","")</f>
        <v/>
      </c>
      <c r="C373" s="457"/>
      <c r="D373" s="457"/>
      <c r="E373" s="457"/>
      <c r="F373" s="390"/>
      <c r="G373" s="390"/>
      <c r="H373" s="390"/>
      <c r="I373" s="170"/>
      <c r="J373" s="390"/>
      <c r="K373" s="390"/>
      <c r="L373" s="390"/>
      <c r="M373" s="390"/>
      <c r="N373" s="644"/>
      <c r="O373" s="644"/>
      <c r="P373" s="644"/>
      <c r="Q373" s="644"/>
      <c r="R373" s="644"/>
      <c r="S373" s="644"/>
      <c r="T373" s="644"/>
      <c r="U373" s="644"/>
      <c r="V373" s="644"/>
      <c r="W373" s="644"/>
      <c r="X373" s="644"/>
      <c r="Y373" s="644"/>
      <c r="Z373" s="644"/>
      <c r="AA373" s="644"/>
      <c r="AB373" s="644"/>
      <c r="AC373" s="644"/>
      <c r="AD373" s="644"/>
      <c r="AE373" s="644"/>
    </row>
    <row r="374" spans="2:31" ht="45" customHeight="1">
      <c r="B374" s="457" t="str">
        <f>IF(OR(F$373="Not Met",I$373="Not Met",J$373="Not Met",L$373="Not Met",N$373="Not Met"),"Rationale for 'Not Met' OR Clarification 
Needed for Distant Technology:","")</f>
        <v/>
      </c>
      <c r="C374" s="457"/>
      <c r="D374" s="457"/>
      <c r="E374" s="457"/>
      <c r="F374" s="391"/>
      <c r="G374" s="391"/>
      <c r="H374" s="391"/>
      <c r="I374" s="172"/>
      <c r="J374" s="393"/>
      <c r="K374" s="393"/>
      <c r="L374" s="393"/>
      <c r="M374" s="393"/>
      <c r="N374" s="648"/>
      <c r="O374" s="648"/>
      <c r="P374" s="648"/>
      <c r="Q374" s="648"/>
      <c r="R374" s="648"/>
      <c r="S374" s="648"/>
      <c r="T374" s="648"/>
      <c r="U374" s="648"/>
      <c r="V374" s="648"/>
      <c r="W374" s="648"/>
      <c r="X374" s="648"/>
      <c r="Y374" s="648"/>
      <c r="Z374" s="648"/>
      <c r="AA374" s="648"/>
      <c r="AB374" s="648"/>
      <c r="AC374" s="648"/>
      <c r="AD374" s="648"/>
      <c r="AE374" s="648"/>
    </row>
    <row r="375" spans="2:31" ht="42" customHeight="1">
      <c r="B375" s="457" t="str">
        <f>IF(F352&lt;&gt;"","Is there a permanent location where
student records are maintained?","")</f>
        <v/>
      </c>
      <c r="C375" s="457"/>
      <c r="D375" s="457"/>
      <c r="E375" s="457"/>
      <c r="F375" s="390"/>
      <c r="G375" s="390"/>
      <c r="H375" s="390"/>
      <c r="I375" s="170"/>
      <c r="J375" s="390"/>
      <c r="K375" s="390"/>
      <c r="L375" s="390"/>
      <c r="M375" s="390"/>
      <c r="N375" s="644"/>
      <c r="O375" s="644"/>
      <c r="P375" s="644"/>
      <c r="Q375" s="644"/>
      <c r="R375" s="644"/>
      <c r="S375" s="644"/>
      <c r="T375" s="644"/>
      <c r="U375" s="644"/>
      <c r="V375" s="644"/>
      <c r="W375" s="644"/>
      <c r="X375" s="644"/>
      <c r="Y375" s="644"/>
      <c r="Z375" s="644"/>
      <c r="AA375" s="644"/>
      <c r="AB375" s="644"/>
      <c r="AC375" s="644"/>
      <c r="AD375" s="644"/>
      <c r="AE375" s="644"/>
    </row>
    <row r="376" spans="2:31" ht="98.25" customHeight="1">
      <c r="B376" s="457" t="str">
        <f>IF(OR(F$375&lt;&gt;"",I$375&lt;&gt;"",J$375&lt;&gt;"",L$375&lt;&gt;"",N$375&lt;&gt;""),"If 'Met', place location (address) where the permanent student records are maintained.   
If 'Not Met', place rationale OR clarification needed for permanent student records location.","")</f>
        <v/>
      </c>
      <c r="C376" s="457"/>
      <c r="D376" s="457"/>
      <c r="E376" s="457"/>
      <c r="F376" s="391"/>
      <c r="G376" s="391"/>
      <c r="H376" s="391"/>
      <c r="I376" s="172"/>
      <c r="J376" s="393"/>
      <c r="K376" s="393"/>
      <c r="L376" s="393"/>
      <c r="M376" s="393"/>
      <c r="N376" s="648"/>
      <c r="O376" s="648"/>
      <c r="P376" s="648"/>
      <c r="Q376" s="648"/>
      <c r="R376" s="648"/>
      <c r="S376" s="648"/>
      <c r="T376" s="648"/>
      <c r="U376" s="648"/>
      <c r="V376" s="648"/>
      <c r="W376" s="648"/>
      <c r="X376" s="648"/>
      <c r="Y376" s="648"/>
      <c r="Z376" s="648"/>
      <c r="AA376" s="648"/>
      <c r="AB376" s="648"/>
      <c r="AC376" s="648"/>
      <c r="AD376" s="648"/>
      <c r="AE376" s="648"/>
    </row>
    <row r="377" spans="2:31" ht="38.1" customHeight="1">
      <c r="B377" s="464" t="str">
        <f>IF(F352&lt;&gt;"","There is evidence the following items are consistent with the main campus:","")</f>
        <v/>
      </c>
      <c r="C377" s="464"/>
      <c r="D377" s="464"/>
      <c r="E377" s="464"/>
      <c r="F377" s="466"/>
      <c r="G377" s="466"/>
      <c r="H377" s="466"/>
      <c r="I377" s="173"/>
      <c r="J377" s="392"/>
      <c r="K377" s="392"/>
      <c r="L377" s="392"/>
      <c r="M377" s="392"/>
      <c r="N377" s="649"/>
      <c r="O377" s="649"/>
      <c r="P377" s="649"/>
      <c r="Q377" s="649"/>
      <c r="R377" s="649"/>
      <c r="S377" s="649"/>
      <c r="T377" s="649"/>
      <c r="U377" s="649"/>
      <c r="V377" s="649"/>
      <c r="W377" s="649"/>
      <c r="X377" s="649"/>
      <c r="Y377" s="649"/>
      <c r="Z377" s="649"/>
      <c r="AA377" s="649"/>
      <c r="AB377" s="649"/>
      <c r="AC377" s="649"/>
      <c r="AD377" s="649"/>
      <c r="AE377" s="649"/>
    </row>
    <row r="378" spans="2:31" ht="42" customHeight="1">
      <c r="B378" s="457" t="str">
        <f>IF(F352&lt;&gt;"","Curricula:","")</f>
        <v/>
      </c>
      <c r="C378" s="457"/>
      <c r="D378" s="457"/>
      <c r="E378" s="457"/>
      <c r="F378" s="390"/>
      <c r="G378" s="390"/>
      <c r="H378" s="390"/>
      <c r="I378" s="170"/>
      <c r="J378" s="390"/>
      <c r="K378" s="390"/>
      <c r="L378" s="390"/>
      <c r="M378" s="390"/>
      <c r="N378" s="644"/>
      <c r="O378" s="644"/>
      <c r="P378" s="644"/>
      <c r="Q378" s="644"/>
      <c r="R378" s="644"/>
      <c r="S378" s="644"/>
      <c r="T378" s="644"/>
      <c r="U378" s="644"/>
      <c r="V378" s="644"/>
      <c r="W378" s="644"/>
      <c r="X378" s="644"/>
      <c r="Y378" s="644"/>
      <c r="Z378" s="644"/>
      <c r="AA378" s="644"/>
      <c r="AB378" s="644"/>
      <c r="AC378" s="644"/>
      <c r="AD378" s="644"/>
      <c r="AE378" s="644"/>
    </row>
    <row r="379" spans="2:31" ht="45" customHeight="1">
      <c r="B379" s="457" t="str">
        <f>IF(OR(F$378="Not Met",I$378="Not Met",J$378="Not Met",L$378="Not Met",N$378="Not Met"),"Rationale for 'Not Met' OR 
Clarification Needed for Curricula:","")</f>
        <v/>
      </c>
      <c r="C379" s="457"/>
      <c r="D379" s="457"/>
      <c r="E379" s="457"/>
      <c r="F379" s="391"/>
      <c r="G379" s="391"/>
      <c r="H379" s="391"/>
      <c r="I379" s="172"/>
      <c r="J379" s="393"/>
      <c r="K379" s="393"/>
      <c r="L379" s="393"/>
      <c r="M379" s="393"/>
      <c r="N379" s="648"/>
      <c r="O379" s="648"/>
      <c r="P379" s="648"/>
      <c r="Q379" s="648"/>
      <c r="R379" s="648"/>
      <c r="S379" s="648"/>
      <c r="T379" s="648"/>
      <c r="U379" s="648"/>
      <c r="V379" s="648"/>
      <c r="W379" s="648"/>
      <c r="X379" s="648"/>
      <c r="Y379" s="648"/>
      <c r="Z379" s="648"/>
      <c r="AA379" s="648"/>
      <c r="AB379" s="648"/>
      <c r="AC379" s="648"/>
      <c r="AD379" s="648"/>
      <c r="AE379" s="648"/>
    </row>
    <row r="380" spans="2:31" ht="42" customHeight="1">
      <c r="B380" s="457" t="str">
        <f>IF(F352&lt;&gt;"","Course Syllabi:","")</f>
        <v/>
      </c>
      <c r="C380" s="457"/>
      <c r="D380" s="457"/>
      <c r="E380" s="457"/>
      <c r="F380" s="390"/>
      <c r="G380" s="390"/>
      <c r="H380" s="390"/>
      <c r="I380" s="170"/>
      <c r="J380" s="390"/>
      <c r="K380" s="390"/>
      <c r="L380" s="390"/>
      <c r="M380" s="390"/>
      <c r="N380" s="644"/>
      <c r="O380" s="644"/>
      <c r="P380" s="644"/>
      <c r="Q380" s="644"/>
      <c r="R380" s="644"/>
      <c r="S380" s="644"/>
      <c r="T380" s="644"/>
      <c r="U380" s="644"/>
      <c r="V380" s="644"/>
      <c r="W380" s="644"/>
      <c r="X380" s="644"/>
      <c r="Y380" s="644"/>
      <c r="Z380" s="644"/>
      <c r="AA380" s="644"/>
      <c r="AB380" s="644"/>
      <c r="AC380" s="644"/>
      <c r="AD380" s="644"/>
      <c r="AE380" s="644"/>
    </row>
    <row r="381" spans="2:31" ht="45.75" customHeight="1">
      <c r="B381" s="457" t="str">
        <f>IF(OR(F$380="Not Met",I$380="Not Met",J$380="Not Met",L$380="Not Met",N$380="Not Met"),"Rationale for 'Not Met' OR 
Clarification Needed for Course Syllabi:","")</f>
        <v/>
      </c>
      <c r="C381" s="457"/>
      <c r="D381" s="457"/>
      <c r="E381" s="457"/>
      <c r="F381" s="391"/>
      <c r="G381" s="391"/>
      <c r="H381" s="391"/>
      <c r="I381" s="172"/>
      <c r="J381" s="393"/>
      <c r="K381" s="393"/>
      <c r="L381" s="393"/>
      <c r="M381" s="393"/>
      <c r="N381" s="648"/>
      <c r="O381" s="648"/>
      <c r="P381" s="648"/>
      <c r="Q381" s="648"/>
      <c r="R381" s="648"/>
      <c r="S381" s="648"/>
      <c r="T381" s="648"/>
      <c r="U381" s="648"/>
      <c r="V381" s="648"/>
      <c r="W381" s="648"/>
      <c r="X381" s="648"/>
      <c r="Y381" s="648"/>
      <c r="Z381" s="648"/>
      <c r="AA381" s="648"/>
      <c r="AB381" s="648"/>
      <c r="AC381" s="648"/>
      <c r="AD381" s="648"/>
      <c r="AE381" s="648"/>
    </row>
    <row r="382" spans="2:31" ht="57" customHeight="1">
      <c r="B382" s="457" t="str">
        <f>IF(F352&lt;&gt;"","Faculty Monitoring &amp; Oversight of Sites:
(clinical, field exp. &amp; capstone field internship)","")</f>
        <v/>
      </c>
      <c r="C382" s="457"/>
      <c r="D382" s="457"/>
      <c r="E382" s="457"/>
      <c r="F382" s="390"/>
      <c r="G382" s="390"/>
      <c r="H382" s="390"/>
      <c r="I382" s="170"/>
      <c r="J382" s="390"/>
      <c r="K382" s="390"/>
      <c r="L382" s="390"/>
      <c r="M382" s="390"/>
      <c r="N382" s="644"/>
      <c r="O382" s="644"/>
      <c r="P382" s="644"/>
      <c r="Q382" s="644"/>
      <c r="R382" s="644"/>
      <c r="S382" s="644"/>
      <c r="T382" s="644"/>
      <c r="U382" s="644"/>
      <c r="V382" s="644"/>
      <c r="W382" s="644"/>
      <c r="X382" s="644"/>
      <c r="Y382" s="644"/>
      <c r="Z382" s="644"/>
      <c r="AA382" s="644"/>
      <c r="AB382" s="644"/>
      <c r="AC382" s="644"/>
      <c r="AD382" s="644"/>
      <c r="AE382" s="644"/>
    </row>
    <row r="383" spans="2:31" ht="49.5" customHeight="1">
      <c r="B383" s="457" t="str">
        <f>IF(OR(F$382="Not Met",I$382="Not Met",J$382="Not Met",L$382="Not Met",N$382="Not Met"),"Rationale for 'Not Met' OR Clarification 
Needed for Monitoring &amp; Oversight of Sites:","")</f>
        <v/>
      </c>
      <c r="C383" s="457"/>
      <c r="D383" s="457"/>
      <c r="E383" s="457"/>
      <c r="F383" s="391"/>
      <c r="G383" s="391"/>
      <c r="H383" s="391"/>
      <c r="I383" s="172"/>
      <c r="J383" s="393"/>
      <c r="K383" s="393"/>
      <c r="L383" s="393"/>
      <c r="M383" s="393"/>
      <c r="N383" s="648"/>
      <c r="O383" s="648"/>
      <c r="P383" s="648"/>
      <c r="Q383" s="648"/>
      <c r="R383" s="648"/>
      <c r="S383" s="648"/>
      <c r="T383" s="648"/>
      <c r="U383" s="648"/>
      <c r="V383" s="648"/>
      <c r="W383" s="648"/>
      <c r="X383" s="648"/>
      <c r="Y383" s="648"/>
      <c r="Z383" s="648"/>
      <c r="AA383" s="648"/>
      <c r="AB383" s="648"/>
      <c r="AC383" s="648"/>
      <c r="AD383" s="648"/>
      <c r="AE383" s="648"/>
    </row>
    <row r="384" spans="2:31" ht="42" customHeight="1">
      <c r="B384" s="457" t="str">
        <f>IF(F352&lt;&gt;"","Scheduled Course Hours &amp; Sequencing:","")</f>
        <v/>
      </c>
      <c r="C384" s="457"/>
      <c r="D384" s="457"/>
      <c r="E384" s="457"/>
      <c r="F384" s="390"/>
      <c r="G384" s="390"/>
      <c r="H384" s="390"/>
      <c r="I384" s="170"/>
      <c r="J384" s="390"/>
      <c r="K384" s="390"/>
      <c r="L384" s="390"/>
      <c r="M384" s="390"/>
      <c r="N384" s="644"/>
      <c r="O384" s="644"/>
      <c r="P384" s="644"/>
      <c r="Q384" s="644"/>
      <c r="R384" s="644"/>
      <c r="S384" s="644"/>
      <c r="T384" s="644"/>
      <c r="U384" s="644"/>
      <c r="V384" s="644"/>
      <c r="W384" s="644"/>
      <c r="X384" s="644"/>
      <c r="Y384" s="644"/>
      <c r="Z384" s="644"/>
      <c r="AA384" s="644"/>
      <c r="AB384" s="644"/>
      <c r="AC384" s="644"/>
      <c r="AD384" s="644"/>
      <c r="AE384" s="644"/>
    </row>
    <row r="385" spans="2:31" ht="52.5" customHeight="1">
      <c r="B385" s="457" t="str">
        <f>IF(OR(F$384="Not Met",I$384="Not Met",J$384="Not Met",L$384="Not Met",N$384="Not Met"),"Rationale for 'Not Met' OR Clarification 
Needed for Course Hours &amp; Sequencing:","")</f>
        <v/>
      </c>
      <c r="C385" s="457"/>
      <c r="D385" s="457"/>
      <c r="E385" s="457"/>
      <c r="F385" s="391"/>
      <c r="G385" s="391"/>
      <c r="H385" s="391"/>
      <c r="I385" s="172"/>
      <c r="J385" s="393"/>
      <c r="K385" s="393"/>
      <c r="L385" s="393"/>
      <c r="M385" s="393"/>
      <c r="N385" s="648"/>
      <c r="O385" s="648"/>
      <c r="P385" s="648"/>
      <c r="Q385" s="648"/>
      <c r="R385" s="648"/>
      <c r="S385" s="648"/>
      <c r="T385" s="648"/>
      <c r="U385" s="648"/>
      <c r="V385" s="648"/>
      <c r="W385" s="648"/>
      <c r="X385" s="648"/>
      <c r="Y385" s="648"/>
      <c r="Z385" s="648"/>
      <c r="AA385" s="648"/>
      <c r="AB385" s="648"/>
      <c r="AC385" s="648"/>
      <c r="AD385" s="648"/>
      <c r="AE385" s="648"/>
    </row>
    <row r="386" spans="2:31" ht="42" customHeight="1">
      <c r="B386" s="457" t="str">
        <f>IF(F352&lt;&gt;"","Texts, Assignments, &amp; Learning
Management Platform:","")</f>
        <v/>
      </c>
      <c r="C386" s="457"/>
      <c r="D386" s="457"/>
      <c r="E386" s="457"/>
      <c r="F386" s="390"/>
      <c r="G386" s="390"/>
      <c r="H386" s="390"/>
      <c r="I386" s="170"/>
      <c r="J386" s="390"/>
      <c r="K386" s="390"/>
      <c r="L386" s="390"/>
      <c r="M386" s="390"/>
      <c r="N386" s="644"/>
      <c r="O386" s="644"/>
      <c r="P386" s="644"/>
      <c r="Q386" s="644"/>
      <c r="R386" s="644"/>
      <c r="S386" s="644"/>
      <c r="T386" s="644"/>
      <c r="U386" s="644"/>
      <c r="V386" s="644"/>
      <c r="W386" s="644"/>
      <c r="X386" s="644"/>
      <c r="Y386" s="644"/>
      <c r="Z386" s="644"/>
      <c r="AA386" s="644"/>
      <c r="AB386" s="644"/>
      <c r="AC386" s="644"/>
      <c r="AD386" s="644"/>
      <c r="AE386" s="644"/>
    </row>
    <row r="387" spans="2:31" ht="56.25" customHeight="1">
      <c r="B387" s="457" t="str">
        <f>IF(OR(F$386="Not Met",I$386="Not Met",J$386="Not Met",L$386="Not Met",N$386="Not Met"),"Rationale for 'Not Met' OR Clarification 
Needed for Texts, Assignments &amp; Learning Mgmt Platform:","")</f>
        <v/>
      </c>
      <c r="C387" s="457"/>
      <c r="D387" s="457"/>
      <c r="E387" s="457"/>
      <c r="F387" s="391"/>
      <c r="G387" s="391"/>
      <c r="H387" s="391"/>
      <c r="I387" s="172"/>
      <c r="J387" s="393"/>
      <c r="K387" s="393"/>
      <c r="L387" s="393"/>
      <c r="M387" s="393"/>
      <c r="N387" s="648"/>
      <c r="O387" s="648"/>
      <c r="P387" s="648"/>
      <c r="Q387" s="648"/>
      <c r="R387" s="648"/>
      <c r="S387" s="648"/>
      <c r="T387" s="648"/>
      <c r="U387" s="648"/>
      <c r="V387" s="648"/>
      <c r="W387" s="648"/>
      <c r="X387" s="648"/>
      <c r="Y387" s="648"/>
      <c r="Z387" s="648"/>
      <c r="AA387" s="648"/>
      <c r="AB387" s="648"/>
      <c r="AC387" s="648"/>
      <c r="AD387" s="648"/>
      <c r="AE387" s="648"/>
    </row>
    <row r="388" spans="2:31" ht="42" customHeight="1">
      <c r="B388" s="464" t="str">
        <f>IF(F352&lt;&gt;"","   Student Evaluation Tools: 
(cognitive, psychomotor, &amp; affective domains)","")</f>
        <v/>
      </c>
      <c r="C388" s="464"/>
      <c r="D388" s="464"/>
      <c r="E388" s="464"/>
      <c r="F388" s="390"/>
      <c r="G388" s="390"/>
      <c r="H388" s="390"/>
      <c r="I388" s="170"/>
      <c r="J388" s="390"/>
      <c r="K388" s="390"/>
      <c r="L388" s="390"/>
      <c r="M388" s="390"/>
      <c r="N388" s="644"/>
      <c r="O388" s="644"/>
      <c r="P388" s="644"/>
      <c r="Q388" s="644"/>
      <c r="R388" s="644"/>
      <c r="S388" s="644"/>
      <c r="T388" s="644"/>
      <c r="U388" s="644"/>
      <c r="V388" s="644"/>
      <c r="W388" s="644"/>
      <c r="X388" s="644"/>
      <c r="Y388" s="644"/>
      <c r="Z388" s="644"/>
      <c r="AA388" s="644"/>
      <c r="AB388" s="644"/>
      <c r="AC388" s="644"/>
      <c r="AD388" s="644"/>
      <c r="AE388" s="644"/>
    </row>
    <row r="389" spans="2:31" ht="51.75" customHeight="1">
      <c r="B389" s="457" t="str">
        <f>IF(OR(F$388="Not Met",I$388="Not Met",J$388="Not Met",L$388="Not Met",N$388="Not Met"),"Rationale for 'Not Met' OR Clarification 
Needed for Student Evaluation Tools:","")</f>
        <v/>
      </c>
      <c r="C389" s="457"/>
      <c r="D389" s="457"/>
      <c r="E389" s="457"/>
      <c r="F389" s="391"/>
      <c r="G389" s="391"/>
      <c r="H389" s="391"/>
      <c r="I389" s="172"/>
      <c r="J389" s="393"/>
      <c r="K389" s="393"/>
      <c r="L389" s="393"/>
      <c r="M389" s="393"/>
      <c r="N389" s="648"/>
      <c r="O389" s="648"/>
      <c r="P389" s="648"/>
      <c r="Q389" s="648"/>
      <c r="R389" s="648"/>
      <c r="S389" s="648"/>
      <c r="T389" s="648"/>
      <c r="U389" s="648"/>
      <c r="V389" s="648"/>
      <c r="W389" s="648"/>
      <c r="X389" s="648"/>
      <c r="Y389" s="648"/>
      <c r="Z389" s="648"/>
      <c r="AA389" s="648"/>
      <c r="AB389" s="648"/>
      <c r="AC389" s="648"/>
      <c r="AD389" s="648"/>
      <c r="AE389" s="648"/>
    </row>
    <row r="390" spans="2:31" ht="55.5" customHeight="1">
      <c r="B390" s="464" t="str">
        <f>IF(F352&lt;&gt;"","      Competencies &amp; 
Required Minimum Numbers: 
     (Student Minimum Competency [SMC])","")</f>
        <v/>
      </c>
      <c r="C390" s="464"/>
      <c r="D390" s="464"/>
      <c r="E390" s="464"/>
      <c r="F390" s="390"/>
      <c r="G390" s="390"/>
      <c r="H390" s="390"/>
      <c r="I390" s="170"/>
      <c r="J390" s="390"/>
      <c r="K390" s="390"/>
      <c r="L390" s="390"/>
      <c r="M390" s="390"/>
      <c r="N390" s="644"/>
      <c r="O390" s="644"/>
      <c r="P390" s="644"/>
      <c r="Q390" s="644"/>
      <c r="R390" s="644"/>
      <c r="S390" s="644"/>
      <c r="T390" s="644"/>
      <c r="U390" s="644"/>
      <c r="V390" s="644"/>
      <c r="W390" s="644"/>
      <c r="X390" s="644"/>
      <c r="Y390" s="644"/>
      <c r="Z390" s="644"/>
      <c r="AA390" s="644"/>
      <c r="AB390" s="644"/>
      <c r="AC390" s="644"/>
      <c r="AD390" s="644"/>
      <c r="AE390" s="644"/>
    </row>
    <row r="391" spans="2:31" ht="51.75" customHeight="1">
      <c r="B391" s="457" t="str">
        <f>IF(OR(F$390="Not Met",I$390="Not Met",J$390="Not Met",L$390="Not Met",N$390="Not Met"),"Rationale for 'Not Met' OR Clarification 
Needed for Required Minimum Numbers (SMC):","")</f>
        <v/>
      </c>
      <c r="C391" s="457"/>
      <c r="D391" s="457"/>
      <c r="E391" s="457"/>
      <c r="F391" s="391"/>
      <c r="G391" s="391"/>
      <c r="H391" s="391"/>
      <c r="I391" s="172"/>
      <c r="J391" s="393"/>
      <c r="K391" s="393"/>
      <c r="L391" s="393"/>
      <c r="M391" s="393"/>
      <c r="N391" s="648"/>
      <c r="O391" s="648"/>
      <c r="P391" s="648"/>
      <c r="Q391" s="648"/>
      <c r="R391" s="648"/>
      <c r="S391" s="648"/>
      <c r="T391" s="648"/>
      <c r="U391" s="648"/>
      <c r="V391" s="648"/>
      <c r="W391" s="648"/>
      <c r="X391" s="648"/>
      <c r="Y391" s="648"/>
      <c r="Z391" s="648"/>
      <c r="AA391" s="648"/>
      <c r="AB391" s="648"/>
      <c r="AC391" s="648"/>
      <c r="AD391" s="648"/>
      <c r="AE391" s="648"/>
    </row>
    <row r="392" spans="2:31" ht="42" customHeight="1">
      <c r="B392" s="457" t="str">
        <f>IF(F352&lt;&gt;"","Clinical &amp; Capstone Field Internship Sites:
(similar in opportunity &amp; patient volume)","")</f>
        <v/>
      </c>
      <c r="C392" s="457"/>
      <c r="D392" s="457"/>
      <c r="E392" s="457"/>
      <c r="F392" s="390"/>
      <c r="G392" s="390"/>
      <c r="H392" s="390"/>
      <c r="I392" s="170"/>
      <c r="J392" s="390"/>
      <c r="K392" s="390"/>
      <c r="L392" s="390"/>
      <c r="M392" s="390"/>
      <c r="N392" s="644"/>
      <c r="O392" s="644"/>
      <c r="P392" s="644"/>
      <c r="Q392" s="644"/>
      <c r="R392" s="644"/>
      <c r="S392" s="644"/>
      <c r="T392" s="644"/>
      <c r="U392" s="644"/>
      <c r="V392" s="644"/>
      <c r="W392" s="644"/>
      <c r="X392" s="644"/>
      <c r="Y392" s="644"/>
      <c r="Z392" s="644"/>
      <c r="AA392" s="644"/>
      <c r="AB392" s="644"/>
      <c r="AC392" s="644"/>
      <c r="AD392" s="644"/>
      <c r="AE392" s="644"/>
    </row>
    <row r="393" spans="2:31" ht="48.75" customHeight="1">
      <c r="B393" s="457" t="str">
        <f>IF(OR(F$392="Not Met",I$392="Not Met",J$392="Not Met",L$392="Not Met",N$392="Not Met"),"Rationale for 'Not Met' OR 
Clarification Needed for Affiliate Sites:","")</f>
        <v/>
      </c>
      <c r="C393" s="457"/>
      <c r="D393" s="457"/>
      <c r="E393" s="457"/>
      <c r="F393" s="391"/>
      <c r="G393" s="391"/>
      <c r="H393" s="391"/>
      <c r="I393" s="172"/>
      <c r="J393" s="393"/>
      <c r="K393" s="393"/>
      <c r="L393" s="393"/>
      <c r="M393" s="393"/>
      <c r="N393" s="648"/>
      <c r="O393" s="648"/>
      <c r="P393" s="648"/>
      <c r="Q393" s="648"/>
      <c r="R393" s="648"/>
      <c r="S393" s="648"/>
      <c r="T393" s="648"/>
      <c r="U393" s="648"/>
      <c r="V393" s="648"/>
      <c r="W393" s="648"/>
      <c r="X393" s="648"/>
      <c r="Y393" s="648"/>
      <c r="Z393" s="648"/>
      <c r="AA393" s="648"/>
      <c r="AB393" s="648"/>
      <c r="AC393" s="648"/>
      <c r="AD393" s="648"/>
      <c r="AE393" s="648"/>
    </row>
    <row r="394" spans="2:31" ht="42" customHeight="1">
      <c r="B394" s="457" t="str">
        <f>IF(F352&lt;&gt;"","On-Site Liaison Orientation/
Capstone Field Internship Training:","")</f>
        <v/>
      </c>
      <c r="C394" s="457"/>
      <c r="D394" s="457"/>
      <c r="E394" s="457"/>
      <c r="F394" s="390"/>
      <c r="G394" s="390"/>
      <c r="H394" s="390"/>
      <c r="I394" s="170"/>
      <c r="J394" s="390"/>
      <c r="K394" s="390"/>
      <c r="L394" s="390"/>
      <c r="M394" s="390"/>
      <c r="N394" s="644"/>
      <c r="O394" s="644"/>
      <c r="P394" s="644"/>
      <c r="Q394" s="644"/>
      <c r="R394" s="644"/>
      <c r="S394" s="644"/>
      <c r="T394" s="644"/>
      <c r="U394" s="644"/>
      <c r="V394" s="644"/>
      <c r="W394" s="644"/>
      <c r="X394" s="644"/>
      <c r="Y394" s="644"/>
      <c r="Z394" s="644"/>
      <c r="AA394" s="644"/>
      <c r="AB394" s="644"/>
      <c r="AC394" s="644"/>
      <c r="AD394" s="644"/>
      <c r="AE394" s="644"/>
    </row>
    <row r="395" spans="2:31" ht="48" customHeight="1">
      <c r="B395" s="457" t="str">
        <f>IF(OR(F$394="Not Met",I$394="Not Met",J$394="Not Met",L$394="Not Met",N$394="Not Met"),"Rationale for 'Not Met' OR Clarification 
Needed for On-Site Liaison Orientation/
Capstone Field Internship Training:","")</f>
        <v/>
      </c>
      <c r="C395" s="457"/>
      <c r="D395" s="457"/>
      <c r="E395" s="457"/>
      <c r="F395" s="391"/>
      <c r="G395" s="391"/>
      <c r="H395" s="391"/>
      <c r="I395" s="172"/>
      <c r="J395" s="393"/>
      <c r="K395" s="393"/>
      <c r="L395" s="393"/>
      <c r="M395" s="393"/>
      <c r="N395" s="648"/>
      <c r="O395" s="648"/>
      <c r="P395" s="648"/>
      <c r="Q395" s="648"/>
      <c r="R395" s="648"/>
      <c r="S395" s="648"/>
      <c r="T395" s="648"/>
      <c r="U395" s="648"/>
      <c r="V395" s="648"/>
      <c r="W395" s="648"/>
      <c r="X395" s="648"/>
      <c r="Y395" s="648"/>
      <c r="Z395" s="648"/>
      <c r="AA395" s="648"/>
      <c r="AB395" s="648"/>
      <c r="AC395" s="648"/>
      <c r="AD395" s="648"/>
      <c r="AE395" s="648"/>
    </row>
    <row r="398" spans="2:31" ht="40.5" customHeight="1">
      <c r="E398" s="458" t="str">
        <f>IF(M346&lt;&gt;0, "This completes the Satellite Addendum","")</f>
        <v/>
      </c>
      <c r="F398" s="458"/>
      <c r="G398" s="458"/>
      <c r="H398" s="458"/>
      <c r="I398" s="458"/>
      <c r="L398" s="651"/>
      <c r="M398" s="651"/>
      <c r="N398" s="651"/>
      <c r="O398" s="651"/>
      <c r="P398" s="651"/>
    </row>
  </sheetData>
  <sheetProtection algorithmName="SHA-512" hashValue="A0NJcgm7MO1juoEdqgZYzk5NZhfKvNw296KAJ8VpZMpc5dTx1wU+L191Z7lauvlATi17+QiMsseTs9pVkutiCA==" saltValue="2OFB2my65n+Lr7rt1hMNUg==" spinCount="100000" sheet="1" formatRows="0" selectLockedCells="1"/>
  <customSheetViews>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946">
    <mergeCell ref="B243:B245"/>
    <mergeCell ref="C243:F245"/>
    <mergeCell ref="H245:I245"/>
    <mergeCell ref="J245:L245"/>
    <mergeCell ref="B190:B192"/>
    <mergeCell ref="G185:G188"/>
    <mergeCell ref="B201:B202"/>
    <mergeCell ref="C201:F202"/>
    <mergeCell ref="J208:L208"/>
    <mergeCell ref="G201:G202"/>
    <mergeCell ref="J201:L202"/>
    <mergeCell ref="J198:L199"/>
    <mergeCell ref="J204:L205"/>
    <mergeCell ref="B204:B205"/>
    <mergeCell ref="C204:F205"/>
    <mergeCell ref="G204:G205"/>
    <mergeCell ref="H204:I204"/>
    <mergeCell ref="C223:F223"/>
    <mergeCell ref="H208:I208"/>
    <mergeCell ref="B198:B199"/>
    <mergeCell ref="C198:F199"/>
    <mergeCell ref="J200:L200"/>
    <mergeCell ref="C200:F200"/>
    <mergeCell ref="B206:L206"/>
    <mergeCell ref="B156:B158"/>
    <mergeCell ref="C156:F158"/>
    <mergeCell ref="H158:I158"/>
    <mergeCell ref="J158:L158"/>
    <mergeCell ref="C172:F173"/>
    <mergeCell ref="J156:L157"/>
    <mergeCell ref="B185:B189"/>
    <mergeCell ref="C185:F189"/>
    <mergeCell ref="H189:I189"/>
    <mergeCell ref="J189:L189"/>
    <mergeCell ref="B168:B170"/>
    <mergeCell ref="C168:F170"/>
    <mergeCell ref="H170:I170"/>
    <mergeCell ref="J170:L170"/>
    <mergeCell ref="C163:F166"/>
    <mergeCell ref="H166:I166"/>
    <mergeCell ref="J166:L166"/>
    <mergeCell ref="B163:B166"/>
    <mergeCell ref="G160:G161"/>
    <mergeCell ref="H162:I162"/>
    <mergeCell ref="J162:L162"/>
    <mergeCell ref="J160:L161"/>
    <mergeCell ref="B160:B162"/>
    <mergeCell ref="C160:F162"/>
    <mergeCell ref="W363:Y363"/>
    <mergeCell ref="J220:L220"/>
    <mergeCell ref="J221:L222"/>
    <mergeCell ref="C215:F215"/>
    <mergeCell ref="C214:F214"/>
    <mergeCell ref="C213:F213"/>
    <mergeCell ref="C212:F212"/>
    <mergeCell ref="C211:F211"/>
    <mergeCell ref="C218:F218"/>
    <mergeCell ref="B363:E363"/>
    <mergeCell ref="F363:H363"/>
    <mergeCell ref="J363:K363"/>
    <mergeCell ref="L363:M363"/>
    <mergeCell ref="B360:E360"/>
    <mergeCell ref="F360:H360"/>
    <mergeCell ref="B221:B222"/>
    <mergeCell ref="C221:F222"/>
    <mergeCell ref="J227:L229"/>
    <mergeCell ref="B226:L226"/>
    <mergeCell ref="J230:L231"/>
    <mergeCell ref="J212:L212"/>
    <mergeCell ref="J213:L213"/>
    <mergeCell ref="J214:L214"/>
    <mergeCell ref="C225:F225"/>
    <mergeCell ref="Z363:AB363"/>
    <mergeCell ref="AC389:AE389"/>
    <mergeCell ref="AC390:AE390"/>
    <mergeCell ref="AC391:AE391"/>
    <mergeCell ref="AC392:AE392"/>
    <mergeCell ref="AC393:AE393"/>
    <mergeCell ref="AC394:AE394"/>
    <mergeCell ref="AC395:AE395"/>
    <mergeCell ref="AC380:AE380"/>
    <mergeCell ref="AC381:AE381"/>
    <mergeCell ref="AC382:AE382"/>
    <mergeCell ref="AC383:AE383"/>
    <mergeCell ref="AC384:AE384"/>
    <mergeCell ref="AC385:AE385"/>
    <mergeCell ref="AC386:AE386"/>
    <mergeCell ref="AC387:AE387"/>
    <mergeCell ref="AC388:AE388"/>
    <mergeCell ref="AC371:AE371"/>
    <mergeCell ref="AC372:AE372"/>
    <mergeCell ref="AC373:AE373"/>
    <mergeCell ref="AC374:AE374"/>
    <mergeCell ref="AC375:AE375"/>
    <mergeCell ref="AC376:AE376"/>
    <mergeCell ref="AC377:AE377"/>
    <mergeCell ref="AC378:AE378"/>
    <mergeCell ref="AC379:AE379"/>
    <mergeCell ref="AC361:AE361"/>
    <mergeCell ref="AC362:AE362"/>
    <mergeCell ref="AC364:AE364"/>
    <mergeCell ref="AC365:AE365"/>
    <mergeCell ref="AC366:AE366"/>
    <mergeCell ref="AC367:AE367"/>
    <mergeCell ref="AC368:AE368"/>
    <mergeCell ref="AC369:AE369"/>
    <mergeCell ref="AC370:AE370"/>
    <mergeCell ref="AC363:AE363"/>
    <mergeCell ref="AC352:AE352"/>
    <mergeCell ref="AC353:AE353"/>
    <mergeCell ref="AC354:AE354"/>
    <mergeCell ref="AC355:AE355"/>
    <mergeCell ref="AC356:AE356"/>
    <mergeCell ref="AC357:AE357"/>
    <mergeCell ref="AC358:AE358"/>
    <mergeCell ref="AC359:AE359"/>
    <mergeCell ref="AC360:AE360"/>
    <mergeCell ref="Z387:AB387"/>
    <mergeCell ref="Z388:AB388"/>
    <mergeCell ref="Z389:AB389"/>
    <mergeCell ref="Z390:AB390"/>
    <mergeCell ref="Z391:AB391"/>
    <mergeCell ref="Z392:AB392"/>
    <mergeCell ref="Z393:AB393"/>
    <mergeCell ref="Z394:AB394"/>
    <mergeCell ref="Z395:AB395"/>
    <mergeCell ref="Z378:AB378"/>
    <mergeCell ref="Z379:AB379"/>
    <mergeCell ref="Z380:AB380"/>
    <mergeCell ref="Z381:AB381"/>
    <mergeCell ref="Z382:AB382"/>
    <mergeCell ref="Z383:AB383"/>
    <mergeCell ref="Z384:AB384"/>
    <mergeCell ref="Z385:AB385"/>
    <mergeCell ref="Z386:AB386"/>
    <mergeCell ref="Z369:AB369"/>
    <mergeCell ref="Z370:AB370"/>
    <mergeCell ref="Z371:AB371"/>
    <mergeCell ref="Z372:AB372"/>
    <mergeCell ref="Z373:AB373"/>
    <mergeCell ref="Z374:AB374"/>
    <mergeCell ref="Z375:AB375"/>
    <mergeCell ref="Z376:AB376"/>
    <mergeCell ref="Z377:AB377"/>
    <mergeCell ref="W388:Y388"/>
    <mergeCell ref="W389:Y389"/>
    <mergeCell ref="W390:Y390"/>
    <mergeCell ref="W391:Y391"/>
    <mergeCell ref="W392:Y392"/>
    <mergeCell ref="W393:Y393"/>
    <mergeCell ref="W394:Y394"/>
    <mergeCell ref="W395:Y395"/>
    <mergeCell ref="Z352:AB352"/>
    <mergeCell ref="Z353:AB353"/>
    <mergeCell ref="Z354:AB354"/>
    <mergeCell ref="Z355:AB355"/>
    <mergeCell ref="Z356:AB356"/>
    <mergeCell ref="Z357:AB357"/>
    <mergeCell ref="Z358:AB358"/>
    <mergeCell ref="Z359:AB359"/>
    <mergeCell ref="Z360:AB360"/>
    <mergeCell ref="Z361:AB361"/>
    <mergeCell ref="Z362:AB362"/>
    <mergeCell ref="Z364:AB364"/>
    <mergeCell ref="Z365:AB365"/>
    <mergeCell ref="Z366:AB366"/>
    <mergeCell ref="Z367:AB367"/>
    <mergeCell ref="Z368:AB368"/>
    <mergeCell ref="W379:Y379"/>
    <mergeCell ref="W380:Y380"/>
    <mergeCell ref="W381:Y381"/>
    <mergeCell ref="W382:Y382"/>
    <mergeCell ref="W383:Y383"/>
    <mergeCell ref="W384:Y384"/>
    <mergeCell ref="W385:Y385"/>
    <mergeCell ref="W386:Y386"/>
    <mergeCell ref="W387:Y387"/>
    <mergeCell ref="W370:Y370"/>
    <mergeCell ref="W371:Y371"/>
    <mergeCell ref="W372:Y372"/>
    <mergeCell ref="W373:Y373"/>
    <mergeCell ref="W374:Y374"/>
    <mergeCell ref="W375:Y375"/>
    <mergeCell ref="W376:Y376"/>
    <mergeCell ref="W377:Y377"/>
    <mergeCell ref="W378:Y378"/>
    <mergeCell ref="T389:V389"/>
    <mergeCell ref="T390:V390"/>
    <mergeCell ref="T391:V391"/>
    <mergeCell ref="T392:V392"/>
    <mergeCell ref="T393:V393"/>
    <mergeCell ref="T394:V394"/>
    <mergeCell ref="T395:V395"/>
    <mergeCell ref="W352:Y352"/>
    <mergeCell ref="W353:Y353"/>
    <mergeCell ref="W354:Y354"/>
    <mergeCell ref="W355:Y355"/>
    <mergeCell ref="W356:Y356"/>
    <mergeCell ref="W357:Y357"/>
    <mergeCell ref="W358:Y358"/>
    <mergeCell ref="W359:Y359"/>
    <mergeCell ref="W360:Y360"/>
    <mergeCell ref="W361:Y361"/>
    <mergeCell ref="W362:Y362"/>
    <mergeCell ref="W364:Y364"/>
    <mergeCell ref="W365:Y365"/>
    <mergeCell ref="W366:Y366"/>
    <mergeCell ref="W367:Y367"/>
    <mergeCell ref="W368:Y368"/>
    <mergeCell ref="W369:Y369"/>
    <mergeCell ref="T380:V380"/>
    <mergeCell ref="T381:V381"/>
    <mergeCell ref="T382:V382"/>
    <mergeCell ref="T383:V383"/>
    <mergeCell ref="T384:V384"/>
    <mergeCell ref="T385:V385"/>
    <mergeCell ref="T386:V386"/>
    <mergeCell ref="T387:V387"/>
    <mergeCell ref="T388:V388"/>
    <mergeCell ref="T371:V371"/>
    <mergeCell ref="T372:V372"/>
    <mergeCell ref="T373:V373"/>
    <mergeCell ref="T374:V374"/>
    <mergeCell ref="T375:V375"/>
    <mergeCell ref="T376:V376"/>
    <mergeCell ref="T377:V377"/>
    <mergeCell ref="T378:V378"/>
    <mergeCell ref="T379:V379"/>
    <mergeCell ref="T364:V364"/>
    <mergeCell ref="T365:V365"/>
    <mergeCell ref="T366:V366"/>
    <mergeCell ref="T367:V367"/>
    <mergeCell ref="T368:V368"/>
    <mergeCell ref="T369:V369"/>
    <mergeCell ref="T370:V370"/>
    <mergeCell ref="T353:V353"/>
    <mergeCell ref="T352:V352"/>
    <mergeCell ref="T354:V354"/>
    <mergeCell ref="T355:V355"/>
    <mergeCell ref="T356:V356"/>
    <mergeCell ref="T357:V357"/>
    <mergeCell ref="T358:V358"/>
    <mergeCell ref="T359:V359"/>
    <mergeCell ref="T360:V360"/>
    <mergeCell ref="T363:V363"/>
    <mergeCell ref="T361:V361"/>
    <mergeCell ref="T362:V362"/>
    <mergeCell ref="Q389:S389"/>
    <mergeCell ref="Q390:S390"/>
    <mergeCell ref="Q391:S391"/>
    <mergeCell ref="Q392:S392"/>
    <mergeCell ref="Q393:S393"/>
    <mergeCell ref="Q394:S394"/>
    <mergeCell ref="Q395:S395"/>
    <mergeCell ref="L398:P398"/>
    <mergeCell ref="Q380:S380"/>
    <mergeCell ref="Q381:S381"/>
    <mergeCell ref="Q382:S382"/>
    <mergeCell ref="Q383:S383"/>
    <mergeCell ref="Q384:S384"/>
    <mergeCell ref="Q385:S385"/>
    <mergeCell ref="Q386:S386"/>
    <mergeCell ref="Q387:S387"/>
    <mergeCell ref="Q388:S388"/>
    <mergeCell ref="N389:P389"/>
    <mergeCell ref="N390:P390"/>
    <mergeCell ref="N391:P391"/>
    <mergeCell ref="N392:P392"/>
    <mergeCell ref="N393:P393"/>
    <mergeCell ref="N394:P394"/>
    <mergeCell ref="N395:P395"/>
    <mergeCell ref="Q371:S371"/>
    <mergeCell ref="Q372:S372"/>
    <mergeCell ref="Q373:S373"/>
    <mergeCell ref="Q374:S374"/>
    <mergeCell ref="Q375:S375"/>
    <mergeCell ref="Q376:S376"/>
    <mergeCell ref="Q377:S377"/>
    <mergeCell ref="Q378:S378"/>
    <mergeCell ref="Q379:S379"/>
    <mergeCell ref="Q364:S364"/>
    <mergeCell ref="Q365:S365"/>
    <mergeCell ref="Q366:S366"/>
    <mergeCell ref="Q367:S367"/>
    <mergeCell ref="Q368:S368"/>
    <mergeCell ref="Q369:S369"/>
    <mergeCell ref="Q370:S370"/>
    <mergeCell ref="Q352:S352"/>
    <mergeCell ref="Q353:S353"/>
    <mergeCell ref="Q354:S354"/>
    <mergeCell ref="Q355:S355"/>
    <mergeCell ref="Q356:S356"/>
    <mergeCell ref="Q357:S357"/>
    <mergeCell ref="Q358:S358"/>
    <mergeCell ref="Q359:S359"/>
    <mergeCell ref="Q360:S360"/>
    <mergeCell ref="Q363:S363"/>
    <mergeCell ref="Q361:S361"/>
    <mergeCell ref="Q362:S362"/>
    <mergeCell ref="N380:P380"/>
    <mergeCell ref="N381:P381"/>
    <mergeCell ref="N382:P382"/>
    <mergeCell ref="N383:P383"/>
    <mergeCell ref="N384:P384"/>
    <mergeCell ref="N385:P385"/>
    <mergeCell ref="N386:P386"/>
    <mergeCell ref="N387:P387"/>
    <mergeCell ref="N388:P388"/>
    <mergeCell ref="N372:P372"/>
    <mergeCell ref="N373:P373"/>
    <mergeCell ref="N374:P374"/>
    <mergeCell ref="N375:P375"/>
    <mergeCell ref="N376:P376"/>
    <mergeCell ref="N377:P377"/>
    <mergeCell ref="N378:P378"/>
    <mergeCell ref="N379:P379"/>
    <mergeCell ref="N352:P352"/>
    <mergeCell ref="N363:P363"/>
    <mergeCell ref="L390:M390"/>
    <mergeCell ref="L391:M391"/>
    <mergeCell ref="L392:M392"/>
    <mergeCell ref="L393:M393"/>
    <mergeCell ref="L394:M394"/>
    <mergeCell ref="L395:M395"/>
    <mergeCell ref="N353:P353"/>
    <mergeCell ref="N354:P354"/>
    <mergeCell ref="N355:P355"/>
    <mergeCell ref="N356:P356"/>
    <mergeCell ref="N357:P357"/>
    <mergeCell ref="N358:P358"/>
    <mergeCell ref="N359:P359"/>
    <mergeCell ref="N360:P360"/>
    <mergeCell ref="N361:P361"/>
    <mergeCell ref="N362:P362"/>
    <mergeCell ref="N364:P364"/>
    <mergeCell ref="N365:P365"/>
    <mergeCell ref="N366:P366"/>
    <mergeCell ref="N367:P367"/>
    <mergeCell ref="N368:P368"/>
    <mergeCell ref="N369:P369"/>
    <mergeCell ref="N370:P370"/>
    <mergeCell ref="N371:P371"/>
    <mergeCell ref="L381:M381"/>
    <mergeCell ref="L382:M382"/>
    <mergeCell ref="L383:M383"/>
    <mergeCell ref="L384:M384"/>
    <mergeCell ref="L385:M385"/>
    <mergeCell ref="L386:M386"/>
    <mergeCell ref="L387:M387"/>
    <mergeCell ref="L388:M388"/>
    <mergeCell ref="L389:M389"/>
    <mergeCell ref="L372:M372"/>
    <mergeCell ref="L373:M373"/>
    <mergeCell ref="L374:M374"/>
    <mergeCell ref="L375:M375"/>
    <mergeCell ref="L376:M376"/>
    <mergeCell ref="L377:M377"/>
    <mergeCell ref="L378:M378"/>
    <mergeCell ref="L379:M379"/>
    <mergeCell ref="L380:M380"/>
    <mergeCell ref="B391:E391"/>
    <mergeCell ref="F391:H391"/>
    <mergeCell ref="J353:K353"/>
    <mergeCell ref="L353:M353"/>
    <mergeCell ref="F382:H382"/>
    <mergeCell ref="B375:E375"/>
    <mergeCell ref="F375:H375"/>
    <mergeCell ref="B382:E382"/>
    <mergeCell ref="B370:E370"/>
    <mergeCell ref="F370:H370"/>
    <mergeCell ref="B372:E372"/>
    <mergeCell ref="F372:H372"/>
    <mergeCell ref="B374:E374"/>
    <mergeCell ref="F374:H374"/>
    <mergeCell ref="F378:H378"/>
    <mergeCell ref="B365:E365"/>
    <mergeCell ref="F365:H365"/>
    <mergeCell ref="F380:H380"/>
    <mergeCell ref="F384:H384"/>
    <mergeCell ref="F381:H381"/>
    <mergeCell ref="B376:E376"/>
    <mergeCell ref="F376:H376"/>
    <mergeCell ref="B359:E359"/>
    <mergeCell ref="F359:H359"/>
    <mergeCell ref="F389:H389"/>
    <mergeCell ref="B253:L253"/>
    <mergeCell ref="B254:F254"/>
    <mergeCell ref="B393:E393"/>
    <mergeCell ref="F393:H393"/>
    <mergeCell ref="B395:E395"/>
    <mergeCell ref="F395:H395"/>
    <mergeCell ref="B257:F257"/>
    <mergeCell ref="C341:I341"/>
    <mergeCell ref="F386:H386"/>
    <mergeCell ref="F388:H388"/>
    <mergeCell ref="F390:H390"/>
    <mergeCell ref="F392:H392"/>
    <mergeCell ref="F394:H394"/>
    <mergeCell ref="B392:E392"/>
    <mergeCell ref="B394:E394"/>
    <mergeCell ref="B385:E385"/>
    <mergeCell ref="F385:H385"/>
    <mergeCell ref="B387:E387"/>
    <mergeCell ref="F387:H387"/>
    <mergeCell ref="B389:E389"/>
    <mergeCell ref="B364:E364"/>
    <mergeCell ref="F364:H364"/>
    <mergeCell ref="B368:E368"/>
    <mergeCell ref="B383:E383"/>
    <mergeCell ref="F383:H383"/>
    <mergeCell ref="B379:E379"/>
    <mergeCell ref="F379:H379"/>
    <mergeCell ref="B381:E381"/>
    <mergeCell ref="F361:H361"/>
    <mergeCell ref="H219:H223"/>
    <mergeCell ref="C252:F252"/>
    <mergeCell ref="B251:L251"/>
    <mergeCell ref="J252:L252"/>
    <mergeCell ref="B246:L246"/>
    <mergeCell ref="G243:G244"/>
    <mergeCell ref="J243:L244"/>
    <mergeCell ref="C247:F250"/>
    <mergeCell ref="L364:M364"/>
    <mergeCell ref="L365:M365"/>
    <mergeCell ref="L366:M366"/>
    <mergeCell ref="L367:M367"/>
    <mergeCell ref="L368:M368"/>
    <mergeCell ref="L369:M369"/>
    <mergeCell ref="L370:M370"/>
    <mergeCell ref="L371:M371"/>
    <mergeCell ref="L352:M352"/>
    <mergeCell ref="L354:M354"/>
    <mergeCell ref="F368:H368"/>
    <mergeCell ref="C85:F87"/>
    <mergeCell ref="G85:G87"/>
    <mergeCell ref="C105:F105"/>
    <mergeCell ref="J105:L105"/>
    <mergeCell ref="L355:M355"/>
    <mergeCell ref="L356:M356"/>
    <mergeCell ref="L357:M357"/>
    <mergeCell ref="L358:M358"/>
    <mergeCell ref="L359:M359"/>
    <mergeCell ref="L360:M360"/>
    <mergeCell ref="L361:M361"/>
    <mergeCell ref="L362:M362"/>
    <mergeCell ref="H155:I155"/>
    <mergeCell ref="J155:L155"/>
    <mergeCell ref="C154:F155"/>
    <mergeCell ref="G175:G177"/>
    <mergeCell ref="H178:I178"/>
    <mergeCell ref="J175:L177"/>
    <mergeCell ref="J178:L178"/>
    <mergeCell ref="C224:F224"/>
    <mergeCell ref="J224:L224"/>
    <mergeCell ref="H224:I224"/>
    <mergeCell ref="H209:H218"/>
    <mergeCell ref="C132:F132"/>
    <mergeCell ref="J132:L132"/>
    <mergeCell ref="C127:F127"/>
    <mergeCell ref="H110:I110"/>
    <mergeCell ref="C110:F110"/>
    <mergeCell ref="B134:L134"/>
    <mergeCell ref="B119:L119"/>
    <mergeCell ref="J123:L123"/>
    <mergeCell ref="B114:L114"/>
    <mergeCell ref="B116:L116"/>
    <mergeCell ref="J120:L120"/>
    <mergeCell ref="J121:L121"/>
    <mergeCell ref="C122:F122"/>
    <mergeCell ref="G117:G118"/>
    <mergeCell ref="J117:L118"/>
    <mergeCell ref="B115:F115"/>
    <mergeCell ref="B117:B118"/>
    <mergeCell ref="J111:L111"/>
    <mergeCell ref="J112:L112"/>
    <mergeCell ref="C111:F111"/>
    <mergeCell ref="B124:L124"/>
    <mergeCell ref="B126:L126"/>
    <mergeCell ref="C129:F129"/>
    <mergeCell ref="J129:L129"/>
    <mergeCell ref="C140:F140"/>
    <mergeCell ref="C141:F141"/>
    <mergeCell ref="J140:L140"/>
    <mergeCell ref="G145:G146"/>
    <mergeCell ref="B154:B155"/>
    <mergeCell ref="B139:L139"/>
    <mergeCell ref="J148:L148"/>
    <mergeCell ref="C149:F149"/>
    <mergeCell ref="J149:L149"/>
    <mergeCell ref="J145:L146"/>
    <mergeCell ref="B144:L144"/>
    <mergeCell ref="C232:F233"/>
    <mergeCell ref="J223:L223"/>
    <mergeCell ref="J219:L219"/>
    <mergeCell ref="J209:L209"/>
    <mergeCell ref="C209:F209"/>
    <mergeCell ref="J225:L225"/>
    <mergeCell ref="I219:I223"/>
    <mergeCell ref="J240:L240"/>
    <mergeCell ref="C239:F239"/>
    <mergeCell ref="C240:F240"/>
    <mergeCell ref="G221:G222"/>
    <mergeCell ref="C217:F217"/>
    <mergeCell ref="C216:F216"/>
    <mergeCell ref="C219:F219"/>
    <mergeCell ref="C210:F210"/>
    <mergeCell ref="I232:I233"/>
    <mergeCell ref="H232:H233"/>
    <mergeCell ref="J232:L233"/>
    <mergeCell ref="J215:L215"/>
    <mergeCell ref="J218:L218"/>
    <mergeCell ref="J210:L210"/>
    <mergeCell ref="J217:L217"/>
    <mergeCell ref="C220:F220"/>
    <mergeCell ref="J88:L88"/>
    <mergeCell ref="B85:B87"/>
    <mergeCell ref="B91:L91"/>
    <mergeCell ref="J85:L87"/>
    <mergeCell ref="C93:F93"/>
    <mergeCell ref="F3:K3"/>
    <mergeCell ref="C88:F88"/>
    <mergeCell ref="C27:F27"/>
    <mergeCell ref="J27:L27"/>
    <mergeCell ref="C28:F28"/>
    <mergeCell ref="J28:L28"/>
    <mergeCell ref="C38:F38"/>
    <mergeCell ref="J33:L33"/>
    <mergeCell ref="C78:F80"/>
    <mergeCell ref="G58:G62"/>
    <mergeCell ref="C6:F6"/>
    <mergeCell ref="H6:I6"/>
    <mergeCell ref="J54:L54"/>
    <mergeCell ref="C55:F56"/>
    <mergeCell ref="B55:B56"/>
    <mergeCell ref="C82:F82"/>
    <mergeCell ref="G83:G84"/>
    <mergeCell ref="J83:L84"/>
    <mergeCell ref="C83:F84"/>
    <mergeCell ref="C46:F46"/>
    <mergeCell ref="J45:L45"/>
    <mergeCell ref="J46:L46"/>
    <mergeCell ref="J15:L15"/>
    <mergeCell ref="H44:I44"/>
    <mergeCell ref="J44:L44"/>
    <mergeCell ref="B43:B44"/>
    <mergeCell ref="C43:F44"/>
    <mergeCell ref="H53:I53"/>
    <mergeCell ref="J53:L53"/>
    <mergeCell ref="B51:B53"/>
    <mergeCell ref="C51:F53"/>
    <mergeCell ref="G51:G52"/>
    <mergeCell ref="B19:L19"/>
    <mergeCell ref="B18:L18"/>
    <mergeCell ref="J23:L23"/>
    <mergeCell ref="C20:F20"/>
    <mergeCell ref="C23:F23"/>
    <mergeCell ref="C21:F21"/>
    <mergeCell ref="J21:L21"/>
    <mergeCell ref="B32:L32"/>
    <mergeCell ref="C47:F47"/>
    <mergeCell ref="B4:L4"/>
    <mergeCell ref="J6:L6"/>
    <mergeCell ref="B12:B13"/>
    <mergeCell ref="C12:F12"/>
    <mergeCell ref="J12:L13"/>
    <mergeCell ref="G12:G13"/>
    <mergeCell ref="C17:F17"/>
    <mergeCell ref="J17:L17"/>
    <mergeCell ref="B16:L16"/>
    <mergeCell ref="J14:L14"/>
    <mergeCell ref="C14:F15"/>
    <mergeCell ref="B14:B15"/>
    <mergeCell ref="K5:L5"/>
    <mergeCell ref="J31:L31"/>
    <mergeCell ref="C5:D5"/>
    <mergeCell ref="E5:F5"/>
    <mergeCell ref="G5:H5"/>
    <mergeCell ref="B7:L7"/>
    <mergeCell ref="B8:L8"/>
    <mergeCell ref="B29:B30"/>
    <mergeCell ref="C10:F10"/>
    <mergeCell ref="C13:F13"/>
    <mergeCell ref="C9:F9"/>
    <mergeCell ref="B11:L11"/>
    <mergeCell ref="C25:F25"/>
    <mergeCell ref="C24:F24"/>
    <mergeCell ref="J24:L24"/>
    <mergeCell ref="J25:L25"/>
    <mergeCell ref="J10:L10"/>
    <mergeCell ref="J9:L9"/>
    <mergeCell ref="J29:L30"/>
    <mergeCell ref="C31:F31"/>
    <mergeCell ref="C22:F22"/>
    <mergeCell ref="J22:L22"/>
    <mergeCell ref="J20:L20"/>
    <mergeCell ref="B26:L26"/>
    <mergeCell ref="C66:F72"/>
    <mergeCell ref="H66:I66"/>
    <mergeCell ref="J93:L93"/>
    <mergeCell ref="B106:B107"/>
    <mergeCell ref="C100:F100"/>
    <mergeCell ref="B98:L98"/>
    <mergeCell ref="B99:L99"/>
    <mergeCell ref="J100:L100"/>
    <mergeCell ref="H92:I93"/>
    <mergeCell ref="H96:I96"/>
    <mergeCell ref="J95:L95"/>
    <mergeCell ref="J94:L94"/>
    <mergeCell ref="J92:L92"/>
    <mergeCell ref="G106:G107"/>
    <mergeCell ref="J106:L107"/>
    <mergeCell ref="J102:L102"/>
    <mergeCell ref="J103:L103"/>
    <mergeCell ref="J97:L97"/>
    <mergeCell ref="C106:F107"/>
    <mergeCell ref="J101:L101"/>
    <mergeCell ref="C96:F96"/>
    <mergeCell ref="C102:F102"/>
    <mergeCell ref="C92:F92"/>
    <mergeCell ref="B83:B84"/>
    <mergeCell ref="C48:F50"/>
    <mergeCell ref="B48:B50"/>
    <mergeCell ref="C159:F159"/>
    <mergeCell ref="G75:G77"/>
    <mergeCell ref="J81:L81"/>
    <mergeCell ref="C75:F77"/>
    <mergeCell ref="J38:L38"/>
    <mergeCell ref="C42:F42"/>
    <mergeCell ref="J42:L42"/>
    <mergeCell ref="C62:F62"/>
    <mergeCell ref="B57:L57"/>
    <mergeCell ref="C54:F54"/>
    <mergeCell ref="C112:F112"/>
    <mergeCell ref="J122:L122"/>
    <mergeCell ref="C123:F123"/>
    <mergeCell ref="J159:L159"/>
    <mergeCell ref="C58:F61"/>
    <mergeCell ref="J82:L82"/>
    <mergeCell ref="C94:F94"/>
    <mergeCell ref="G48:G49"/>
    <mergeCell ref="H50:I50"/>
    <mergeCell ref="J50:L50"/>
    <mergeCell ref="B65:L65"/>
    <mergeCell ref="B66:B72"/>
    <mergeCell ref="J194:L194"/>
    <mergeCell ref="B182:L182"/>
    <mergeCell ref="C181:F181"/>
    <mergeCell ref="J181:L181"/>
    <mergeCell ref="C179:F179"/>
    <mergeCell ref="C180:F180"/>
    <mergeCell ref="J180:L180"/>
    <mergeCell ref="J179:L179"/>
    <mergeCell ref="C104:F104"/>
    <mergeCell ref="J104:L104"/>
    <mergeCell ref="B145:B146"/>
    <mergeCell ref="B153:L153"/>
    <mergeCell ref="C145:F146"/>
    <mergeCell ref="B133:L133"/>
    <mergeCell ref="C131:F131"/>
    <mergeCell ref="J131:L131"/>
    <mergeCell ref="C150:F150"/>
    <mergeCell ref="B143:F143"/>
    <mergeCell ref="G156:G157"/>
    <mergeCell ref="C151:F151"/>
    <mergeCell ref="J151:L151"/>
    <mergeCell ref="J141:L141"/>
    <mergeCell ref="J154:L154"/>
    <mergeCell ref="B147:L147"/>
    <mergeCell ref="C29:F30"/>
    <mergeCell ref="G29:G30"/>
    <mergeCell ref="C41:F41"/>
    <mergeCell ref="G78:G80"/>
    <mergeCell ref="C45:F45"/>
    <mergeCell ref="B193:L193"/>
    <mergeCell ref="G163:G165"/>
    <mergeCell ref="J37:L37"/>
    <mergeCell ref="J47:L47"/>
    <mergeCell ref="J43:L43"/>
    <mergeCell ref="J41:L41"/>
    <mergeCell ref="G55:G56"/>
    <mergeCell ref="B35:L35"/>
    <mergeCell ref="C97:F97"/>
    <mergeCell ref="C108:F108"/>
    <mergeCell ref="J108:L108"/>
    <mergeCell ref="B109:L109"/>
    <mergeCell ref="C103:F103"/>
    <mergeCell ref="C95:F95"/>
    <mergeCell ref="C37:F37"/>
    <mergeCell ref="C39:F40"/>
    <mergeCell ref="B39:B40"/>
    <mergeCell ref="G39:G40"/>
    <mergeCell ref="J39:L40"/>
    <mergeCell ref="B197:L197"/>
    <mergeCell ref="C195:F195"/>
    <mergeCell ref="B75:B77"/>
    <mergeCell ref="B78:B80"/>
    <mergeCell ref="J55:L56"/>
    <mergeCell ref="H89:I89"/>
    <mergeCell ref="C90:F90"/>
    <mergeCell ref="H90:I90"/>
    <mergeCell ref="J90:L90"/>
    <mergeCell ref="H138:I138"/>
    <mergeCell ref="G135:G137"/>
    <mergeCell ref="J135:L137"/>
    <mergeCell ref="J138:L138"/>
    <mergeCell ref="C120:F120"/>
    <mergeCell ref="J150:L150"/>
    <mergeCell ref="C152:F152"/>
    <mergeCell ref="J152:L152"/>
    <mergeCell ref="C148:F148"/>
    <mergeCell ref="B142:L142"/>
    <mergeCell ref="B135:B138"/>
    <mergeCell ref="B58:B62"/>
    <mergeCell ref="C121:F121"/>
    <mergeCell ref="C117:F118"/>
    <mergeCell ref="J113:L113"/>
    <mergeCell ref="B207:L207"/>
    <mergeCell ref="I148:I152"/>
    <mergeCell ref="H148:H152"/>
    <mergeCell ref="C81:F81"/>
    <mergeCell ref="C194:F194"/>
    <mergeCell ref="J163:L165"/>
    <mergeCell ref="B171:L171"/>
    <mergeCell ref="B167:L167"/>
    <mergeCell ref="J185:L188"/>
    <mergeCell ref="J190:L192"/>
    <mergeCell ref="B183:L183"/>
    <mergeCell ref="B174:L174"/>
    <mergeCell ref="C175:F178"/>
    <mergeCell ref="B175:B178"/>
    <mergeCell ref="B125:F125"/>
    <mergeCell ref="C113:F113"/>
    <mergeCell ref="C190:F192"/>
    <mergeCell ref="B184:L184"/>
    <mergeCell ref="G190:G192"/>
    <mergeCell ref="G172:G173"/>
    <mergeCell ref="J172:L173"/>
    <mergeCell ref="B172:B173"/>
    <mergeCell ref="C89:F89"/>
    <mergeCell ref="J89:L89"/>
    <mergeCell ref="B262:L262"/>
    <mergeCell ref="I209:I218"/>
    <mergeCell ref="B74:L74"/>
    <mergeCell ref="J75:L77"/>
    <mergeCell ref="B234:L234"/>
    <mergeCell ref="J235:L236"/>
    <mergeCell ref="J237:L237"/>
    <mergeCell ref="B238:L238"/>
    <mergeCell ref="B235:B236"/>
    <mergeCell ref="C235:F236"/>
    <mergeCell ref="G235:G236"/>
    <mergeCell ref="C237:F237"/>
    <mergeCell ref="I239:I242"/>
    <mergeCell ref="J239:L239"/>
    <mergeCell ref="C208:F208"/>
    <mergeCell ref="J195:L195"/>
    <mergeCell ref="G198:G199"/>
    <mergeCell ref="H198:I198"/>
    <mergeCell ref="J211:L211"/>
    <mergeCell ref="J216:L216"/>
    <mergeCell ref="B203:L203"/>
    <mergeCell ref="B196:L196"/>
    <mergeCell ref="G168:G169"/>
    <mergeCell ref="J168:L169"/>
    <mergeCell ref="C279:H279"/>
    <mergeCell ref="I279:L279"/>
    <mergeCell ref="B270:L270"/>
    <mergeCell ref="C272:I272"/>
    <mergeCell ref="C273:I273"/>
    <mergeCell ref="C274:I274"/>
    <mergeCell ref="C271:I271"/>
    <mergeCell ref="G227:G229"/>
    <mergeCell ref="G230:G231"/>
    <mergeCell ref="B259:L259"/>
    <mergeCell ref="G232:G233"/>
    <mergeCell ref="J241:L241"/>
    <mergeCell ref="J242:L242"/>
    <mergeCell ref="C241:F241"/>
    <mergeCell ref="C242:F242"/>
    <mergeCell ref="B255:F255"/>
    <mergeCell ref="B227:B229"/>
    <mergeCell ref="B230:B231"/>
    <mergeCell ref="C227:F229"/>
    <mergeCell ref="C230:F231"/>
    <mergeCell ref="B247:B250"/>
    <mergeCell ref="G247:G250"/>
    <mergeCell ref="J247:L250"/>
    <mergeCell ref="B232:B233"/>
    <mergeCell ref="I281:L281"/>
    <mergeCell ref="I282:L282"/>
    <mergeCell ref="B264:F264"/>
    <mergeCell ref="I283:L283"/>
    <mergeCell ref="I284:L284"/>
    <mergeCell ref="I285:L285"/>
    <mergeCell ref="B310:I310"/>
    <mergeCell ref="B314:I314"/>
    <mergeCell ref="B316:G316"/>
    <mergeCell ref="H316:K316"/>
    <mergeCell ref="B294:I294"/>
    <mergeCell ref="B298:I298"/>
    <mergeCell ref="B300:I300"/>
    <mergeCell ref="B304:I304"/>
    <mergeCell ref="H308:K308"/>
    <mergeCell ref="B308:G308"/>
    <mergeCell ref="B312:L312"/>
    <mergeCell ref="B296:L296"/>
    <mergeCell ref="C288:H288"/>
    <mergeCell ref="B278:L278"/>
    <mergeCell ref="B265:E265"/>
    <mergeCell ref="F265:K265"/>
    <mergeCell ref="B267:E267"/>
    <mergeCell ref="F267:K267"/>
    <mergeCell ref="H320:K320"/>
    <mergeCell ref="B322:I322"/>
    <mergeCell ref="B323:I323"/>
    <mergeCell ref="I286:L286"/>
    <mergeCell ref="I287:L287"/>
    <mergeCell ref="I288:L288"/>
    <mergeCell ref="I289:L289"/>
    <mergeCell ref="I290:L290"/>
    <mergeCell ref="I291:L291"/>
    <mergeCell ref="C290:H290"/>
    <mergeCell ref="C291:H291"/>
    <mergeCell ref="C280:H280"/>
    <mergeCell ref="C281:H281"/>
    <mergeCell ref="C282:H282"/>
    <mergeCell ref="C283:H283"/>
    <mergeCell ref="C284:H284"/>
    <mergeCell ref="C285:H285"/>
    <mergeCell ref="C286:H286"/>
    <mergeCell ref="C287:H287"/>
    <mergeCell ref="C289:H289"/>
    <mergeCell ref="F354:H354"/>
    <mergeCell ref="F355:H355"/>
    <mergeCell ref="B354:E354"/>
    <mergeCell ref="B373:E373"/>
    <mergeCell ref="B306:L306"/>
    <mergeCell ref="B302:L302"/>
    <mergeCell ref="F373:H373"/>
    <mergeCell ref="F356:H356"/>
    <mergeCell ref="F357:H357"/>
    <mergeCell ref="F358:H358"/>
    <mergeCell ref="F362:H362"/>
    <mergeCell ref="B324:I324"/>
    <mergeCell ref="B326:G326"/>
    <mergeCell ref="B327:L339"/>
    <mergeCell ref="B318:I318"/>
    <mergeCell ref="B369:E369"/>
    <mergeCell ref="F369:H369"/>
    <mergeCell ref="B371:E371"/>
    <mergeCell ref="B358:E358"/>
    <mergeCell ref="F352:H352"/>
    <mergeCell ref="F371:H371"/>
    <mergeCell ref="B367:E367"/>
    <mergeCell ref="F367:H367"/>
    <mergeCell ref="B320:G320"/>
    <mergeCell ref="B350:G350"/>
    <mergeCell ref="B361:E361"/>
    <mergeCell ref="B366:E366"/>
    <mergeCell ref="F366:H366"/>
    <mergeCell ref="E398:I398"/>
    <mergeCell ref="B344:L344"/>
    <mergeCell ref="B256:F256"/>
    <mergeCell ref="B346:L346"/>
    <mergeCell ref="B390:E390"/>
    <mergeCell ref="B388:E388"/>
    <mergeCell ref="B384:E384"/>
    <mergeCell ref="B380:E380"/>
    <mergeCell ref="B378:E378"/>
    <mergeCell ref="B377:E377"/>
    <mergeCell ref="B386:E386"/>
    <mergeCell ref="F353:H353"/>
    <mergeCell ref="B355:E355"/>
    <mergeCell ref="B356:E356"/>
    <mergeCell ref="B362:E362"/>
    <mergeCell ref="B348:G348"/>
    <mergeCell ref="B349:G349"/>
    <mergeCell ref="F377:H377"/>
    <mergeCell ref="B357:E357"/>
    <mergeCell ref="I280:L280"/>
    <mergeCell ref="J352:K352"/>
    <mergeCell ref="J354:K354"/>
    <mergeCell ref="J355:K355"/>
    <mergeCell ref="J356:K356"/>
    <mergeCell ref="J357:K357"/>
    <mergeCell ref="J358:K358"/>
    <mergeCell ref="J359:K359"/>
    <mergeCell ref="J360:K360"/>
    <mergeCell ref="J361:K361"/>
    <mergeCell ref="J390:K390"/>
    <mergeCell ref="J391:K391"/>
    <mergeCell ref="J392:K392"/>
    <mergeCell ref="J393:K393"/>
    <mergeCell ref="J394:K394"/>
    <mergeCell ref="J395:K395"/>
    <mergeCell ref="J381:K381"/>
    <mergeCell ref="J382:K382"/>
    <mergeCell ref="J383:K383"/>
    <mergeCell ref="J384:K384"/>
    <mergeCell ref="J385:K385"/>
    <mergeCell ref="J386:K386"/>
    <mergeCell ref="J387:K387"/>
    <mergeCell ref="J388:K388"/>
    <mergeCell ref="J389:K389"/>
    <mergeCell ref="B2:L2"/>
    <mergeCell ref="C135:F138"/>
    <mergeCell ref="H64:I64"/>
    <mergeCell ref="J64:L64"/>
    <mergeCell ref="J58:L62"/>
    <mergeCell ref="J127:L127"/>
    <mergeCell ref="B128:L128"/>
    <mergeCell ref="B73:L73"/>
    <mergeCell ref="J96:L96"/>
    <mergeCell ref="C130:F130"/>
    <mergeCell ref="J130:L130"/>
    <mergeCell ref="J78:L80"/>
    <mergeCell ref="B63:B64"/>
    <mergeCell ref="C63:F64"/>
    <mergeCell ref="C101:F101"/>
    <mergeCell ref="J110:L110"/>
    <mergeCell ref="C33:F33"/>
    <mergeCell ref="J63:L63"/>
    <mergeCell ref="G66:G72"/>
    <mergeCell ref="J66:L72"/>
    <mergeCell ref="B34:L34"/>
    <mergeCell ref="J51:L52"/>
    <mergeCell ref="J48:L49"/>
    <mergeCell ref="B36:L36"/>
    <mergeCell ref="J380:K380"/>
    <mergeCell ref="J362:K362"/>
    <mergeCell ref="J364:K364"/>
    <mergeCell ref="J365:K365"/>
    <mergeCell ref="J366:K366"/>
    <mergeCell ref="J367:K367"/>
    <mergeCell ref="J377:K377"/>
    <mergeCell ref="J378:K378"/>
    <mergeCell ref="J379:K379"/>
    <mergeCell ref="J368:K368"/>
    <mergeCell ref="J369:K369"/>
    <mergeCell ref="J370:K370"/>
    <mergeCell ref="J371:K371"/>
    <mergeCell ref="J372:K372"/>
    <mergeCell ref="J373:K373"/>
    <mergeCell ref="J374:K374"/>
    <mergeCell ref="J375:K375"/>
    <mergeCell ref="J376:K376"/>
  </mergeCells>
  <conditionalFormatting sqref="B2 B3:L3">
    <cfRule type="expression" dxfId="777" priority="2565">
      <formula>$B$2="PRELIMINARY SITE VISIT REPORT FINDINGS"</formula>
    </cfRule>
  </conditionalFormatting>
  <conditionalFormatting sqref="B12:B14">
    <cfRule type="expression" dxfId="776" priority="2112">
      <formula>B12="N/A"</formula>
    </cfRule>
  </conditionalFormatting>
  <conditionalFormatting sqref="B117:B118">
    <cfRule type="expression" dxfId="775" priority="1887">
      <formula>G115="N/A"</formula>
    </cfRule>
  </conditionalFormatting>
  <conditionalFormatting sqref="B120">
    <cfRule type="expression" dxfId="774" priority="1877">
      <formula>G115="N/A"</formula>
    </cfRule>
  </conditionalFormatting>
  <conditionalFormatting sqref="B121">
    <cfRule type="expression" dxfId="773" priority="1872">
      <formula>G115="N/A"</formula>
    </cfRule>
  </conditionalFormatting>
  <conditionalFormatting sqref="B122">
    <cfRule type="expression" dxfId="772" priority="1866">
      <formula>G115="N/A"</formula>
    </cfRule>
  </conditionalFormatting>
  <conditionalFormatting sqref="B123">
    <cfRule type="expression" dxfId="771" priority="1860">
      <formula>G115="N/A"</formula>
    </cfRule>
  </conditionalFormatting>
  <conditionalFormatting sqref="B127">
    <cfRule type="expression" dxfId="770" priority="1852">
      <formula>G125="N/A"</formula>
    </cfRule>
  </conditionalFormatting>
  <conditionalFormatting sqref="B129">
    <cfRule type="expression" dxfId="769" priority="1843">
      <formula>G125="N/A"</formula>
    </cfRule>
  </conditionalFormatting>
  <conditionalFormatting sqref="B130">
    <cfRule type="expression" dxfId="768" priority="1838">
      <formula>G125="N/A"</formula>
    </cfRule>
  </conditionalFormatting>
  <conditionalFormatting sqref="B131">
    <cfRule type="expression" dxfId="767" priority="1832">
      <formula>G125="N/A"</formula>
    </cfRule>
  </conditionalFormatting>
  <conditionalFormatting sqref="B132">
    <cfRule type="expression" dxfId="766" priority="1826">
      <formula>G125="N/A"</formula>
    </cfRule>
  </conditionalFormatting>
  <conditionalFormatting sqref="B145:B146">
    <cfRule type="expression" dxfId="765" priority="1818">
      <formula>G143="N/A"</formula>
    </cfRule>
  </conditionalFormatting>
  <conditionalFormatting sqref="B148">
    <cfRule type="expression" dxfId="764" priority="1807">
      <formula>G143="N/A"</formula>
    </cfRule>
  </conditionalFormatting>
  <conditionalFormatting sqref="B149">
    <cfRule type="expression" dxfId="763" priority="1802">
      <formula>G143="N/A"</formula>
    </cfRule>
  </conditionalFormatting>
  <conditionalFormatting sqref="B150">
    <cfRule type="expression" dxfId="762" priority="1797">
      <formula>G143="N/A"</formula>
    </cfRule>
  </conditionalFormatting>
  <conditionalFormatting sqref="B151">
    <cfRule type="expression" dxfId="761" priority="1792">
      <formula>G143="N/A"</formula>
    </cfRule>
  </conditionalFormatting>
  <conditionalFormatting sqref="B152">
    <cfRule type="expression" dxfId="760" priority="1787">
      <formula>G143="N/A"</formula>
    </cfRule>
  </conditionalFormatting>
  <conditionalFormatting sqref="B259">
    <cfRule type="expression" dxfId="759" priority="1491">
      <formula>(OR(G254&lt;&gt;"N/A", G255&lt;&gt;"N/A", G256&lt;&gt;"N/A"))</formula>
    </cfRule>
    <cfRule type="expression" dxfId="758" priority="1530">
      <formula>G256="N/A"</formula>
    </cfRule>
  </conditionalFormatting>
  <conditionalFormatting sqref="B279">
    <cfRule type="expression" dxfId="757" priority="1713">
      <formula>$B$262&lt;&gt;""</formula>
    </cfRule>
  </conditionalFormatting>
  <conditionalFormatting sqref="B346">
    <cfRule type="expression" dxfId="756" priority="1659">
      <formula>$B$344&lt;&gt;""</formula>
    </cfRule>
  </conditionalFormatting>
  <conditionalFormatting sqref="B354:E354">
    <cfRule type="expression" dxfId="755" priority="1581">
      <formula>F352&lt;&gt;""</formula>
    </cfRule>
  </conditionalFormatting>
  <conditionalFormatting sqref="B355:E355">
    <cfRule type="expression" dxfId="754" priority="1565">
      <formula>F352&lt;&gt;""</formula>
    </cfRule>
  </conditionalFormatting>
  <conditionalFormatting sqref="B356:E356">
    <cfRule type="expression" dxfId="753" priority="1564">
      <formula>F352&lt;&gt;""</formula>
    </cfRule>
  </conditionalFormatting>
  <conditionalFormatting sqref="B357:E357">
    <cfRule type="expression" dxfId="752" priority="1563">
      <formula>F352&lt;&gt;""</formula>
    </cfRule>
  </conditionalFormatting>
  <conditionalFormatting sqref="B358:E358">
    <cfRule type="expression" dxfId="751" priority="1562">
      <formula>$B$358&lt;&gt;""</formula>
    </cfRule>
  </conditionalFormatting>
  <conditionalFormatting sqref="B360:E360">
    <cfRule type="expression" dxfId="750" priority="1578">
      <formula>B360&lt;&gt;""</formula>
    </cfRule>
  </conditionalFormatting>
  <conditionalFormatting sqref="B361:E361">
    <cfRule type="expression" dxfId="749" priority="1566">
      <formula>$B$361&lt;&gt;""</formula>
    </cfRule>
  </conditionalFormatting>
  <conditionalFormatting sqref="B362:E365">
    <cfRule type="expression" dxfId="748" priority="303">
      <formula>$B362&lt;&gt;""</formula>
    </cfRule>
  </conditionalFormatting>
  <conditionalFormatting sqref="B366:E366">
    <cfRule type="expression" dxfId="747" priority="1531">
      <formula>B366&lt;&gt;""</formula>
    </cfRule>
  </conditionalFormatting>
  <conditionalFormatting sqref="B367:E367">
    <cfRule type="expression" dxfId="746" priority="1568">
      <formula>$B367&lt;&gt;""</formula>
    </cfRule>
  </conditionalFormatting>
  <conditionalFormatting sqref="B368:E368">
    <cfRule type="expression" dxfId="745" priority="1518">
      <formula>B368&lt;&gt;""</formula>
    </cfRule>
  </conditionalFormatting>
  <conditionalFormatting sqref="B369:E369">
    <cfRule type="expression" dxfId="744" priority="1572">
      <formula>$B369&lt;&gt;""</formula>
    </cfRule>
  </conditionalFormatting>
  <conditionalFormatting sqref="B370:E370">
    <cfRule type="expression" dxfId="743" priority="1516">
      <formula>B370&lt;&gt;""</formula>
    </cfRule>
  </conditionalFormatting>
  <conditionalFormatting sqref="B371:E371">
    <cfRule type="expression" dxfId="742" priority="1570">
      <formula>$B371&lt;&gt;""</formula>
    </cfRule>
  </conditionalFormatting>
  <conditionalFormatting sqref="B372:E372">
    <cfRule type="expression" dxfId="741" priority="1419">
      <formula>$B$372&lt;&gt;""</formula>
    </cfRule>
  </conditionalFormatting>
  <conditionalFormatting sqref="B373:E373">
    <cfRule type="expression" dxfId="740" priority="1559">
      <formula>$B$373&lt;&gt;""</formula>
    </cfRule>
  </conditionalFormatting>
  <conditionalFormatting sqref="B374:E374">
    <cfRule type="expression" dxfId="739" priority="1297">
      <formula>B374&lt;&gt;""</formula>
    </cfRule>
  </conditionalFormatting>
  <conditionalFormatting sqref="B375:E375">
    <cfRule type="expression" dxfId="738" priority="1546">
      <formula>$B375&lt;&gt;""</formula>
    </cfRule>
  </conditionalFormatting>
  <conditionalFormatting sqref="B377:E377">
    <cfRule type="expression" dxfId="737" priority="1580">
      <formula>B377&lt;&gt;""</formula>
    </cfRule>
  </conditionalFormatting>
  <conditionalFormatting sqref="B378:E378">
    <cfRule type="expression" dxfId="736" priority="1556">
      <formula>$B378&lt;&gt;""</formula>
    </cfRule>
  </conditionalFormatting>
  <conditionalFormatting sqref="B379:E379">
    <cfRule type="expression" dxfId="735" priority="1475">
      <formula>$B$379&lt;&gt;""</formula>
    </cfRule>
  </conditionalFormatting>
  <conditionalFormatting sqref="B380:E380">
    <cfRule type="expression" dxfId="734" priority="1555">
      <formula>$B$380&lt;&gt;""</formula>
    </cfRule>
  </conditionalFormatting>
  <conditionalFormatting sqref="B381:E381">
    <cfRule type="expression" dxfId="733" priority="1472">
      <formula>$B$381&lt;&gt;""</formula>
    </cfRule>
  </conditionalFormatting>
  <conditionalFormatting sqref="B382:E382">
    <cfRule type="expression" dxfId="732" priority="1549">
      <formula>$B$382&lt;&gt;""</formula>
    </cfRule>
  </conditionalFormatting>
  <conditionalFormatting sqref="B383:E383">
    <cfRule type="expression" dxfId="731" priority="1478">
      <formula>$B$383&lt;&gt;""</formula>
    </cfRule>
  </conditionalFormatting>
  <conditionalFormatting sqref="B384:E384">
    <cfRule type="expression" dxfId="730" priority="1554">
      <formula>$B$384&lt;&gt;""</formula>
    </cfRule>
  </conditionalFormatting>
  <conditionalFormatting sqref="B385:E385">
    <cfRule type="expression" dxfId="729" priority="1510">
      <formula>$B$385&lt;&gt;""</formula>
    </cfRule>
  </conditionalFormatting>
  <conditionalFormatting sqref="B386:E386">
    <cfRule type="expression" dxfId="728" priority="1553">
      <formula>$B$386&lt;&gt;""</formula>
    </cfRule>
  </conditionalFormatting>
  <conditionalFormatting sqref="B387:E387">
    <cfRule type="expression" dxfId="727" priority="1508">
      <formula>$B$387&lt;&gt;""</formula>
    </cfRule>
  </conditionalFormatting>
  <conditionalFormatting sqref="B388:E388">
    <cfRule type="expression" dxfId="726" priority="1552">
      <formula>$B$388&lt;&gt;""</formula>
    </cfRule>
  </conditionalFormatting>
  <conditionalFormatting sqref="B389:E389">
    <cfRule type="expression" dxfId="725" priority="1506">
      <formula>$B$389&lt;&gt;""</formula>
    </cfRule>
  </conditionalFormatting>
  <conditionalFormatting sqref="B390:E390">
    <cfRule type="expression" dxfId="724" priority="1551">
      <formula>$B$390&lt;&gt;""</formula>
    </cfRule>
  </conditionalFormatting>
  <conditionalFormatting sqref="B391:E391">
    <cfRule type="expression" dxfId="723" priority="1504">
      <formula>$B$391&lt;&gt;""</formula>
    </cfRule>
  </conditionalFormatting>
  <conditionalFormatting sqref="B392:E392">
    <cfRule type="expression" dxfId="722" priority="1550">
      <formula>$B$392&lt;&gt;""</formula>
    </cfRule>
  </conditionalFormatting>
  <conditionalFormatting sqref="B393:E393">
    <cfRule type="expression" dxfId="721" priority="1502">
      <formula>$B$393&lt;&gt;""</formula>
    </cfRule>
  </conditionalFormatting>
  <conditionalFormatting sqref="B394:E394">
    <cfRule type="expression" dxfId="720" priority="1548">
      <formula>$B$394&lt;&gt;""</formula>
    </cfRule>
  </conditionalFormatting>
  <conditionalFormatting sqref="B395:E395">
    <cfRule type="expression" dxfId="719" priority="1500">
      <formula>$B$395&lt;&gt;""</formula>
    </cfRule>
  </conditionalFormatting>
  <conditionalFormatting sqref="B257:F257">
    <cfRule type="expression" dxfId="718" priority="1494">
      <formula>$G$256="Yes"</formula>
    </cfRule>
  </conditionalFormatting>
  <conditionalFormatting sqref="B376:H376">
    <cfRule type="expression" dxfId="717" priority="1426">
      <formula>$B$376&lt;&gt;""</formula>
    </cfRule>
  </conditionalFormatting>
  <conditionalFormatting sqref="B4:L4 B6:L6">
    <cfRule type="expression" dxfId="716" priority="2568">
      <formula>$B$2="PRELIMINARY SITE VISIT REPORT FINDINGS"</formula>
    </cfRule>
  </conditionalFormatting>
  <conditionalFormatting sqref="B5:L5">
    <cfRule type="expression" dxfId="715" priority="2569">
      <formula>$B$2="PRELIMINARY SITE VISIT REPORT FINDINGS"</formula>
    </cfRule>
  </conditionalFormatting>
  <conditionalFormatting sqref="B7:L7 B18:L18 B34:L34 B182:L182 B206:L206">
    <cfRule type="expression" dxfId="714" priority="2572">
      <formula>$B$2="PRELIMINARY SITE VISIT REPORT FINDINGS"</formula>
    </cfRule>
  </conditionalFormatting>
  <conditionalFormatting sqref="B8:L8 B11:L11 B16:L16 B19:L19 B26:L26 B32:L32 B35:L36 B57:L57 B65:L65 B73:L74 B91:L91 B98:L99 B109:L109 B114:L114 B115:F115 B116:L116 B119:L119 B124:L124 B126:L126 B128:L128 B133:L134 B139:L139 B142:L142 B144:L144 B147:L147 B153:L153 B167:L167 B171:L171 B174:L174 B183:L184 B193:L193 B196:L197 B203:L203 B207:L207 B226:L226 B234:L234 B238:L238 B246:L246 B251:L251">
    <cfRule type="expression" dxfId="713" priority="2571">
      <formula>$B$2="PRELIMINARY SITE VISIT REPORT FINDINGS"</formula>
    </cfRule>
  </conditionalFormatting>
  <conditionalFormatting sqref="B262:L262">
    <cfRule type="expression" dxfId="712" priority="1725">
      <formula>$B$262&lt;&gt;""</formula>
    </cfRule>
  </conditionalFormatting>
  <conditionalFormatting sqref="B270:L270">
    <cfRule type="expression" dxfId="711" priority="1719">
      <formula>$B$262&lt;&gt;""</formula>
    </cfRule>
  </conditionalFormatting>
  <conditionalFormatting sqref="B278:L278">
    <cfRule type="expression" dxfId="710" priority="1714">
      <formula>$B$262&lt;&gt;""</formula>
    </cfRule>
  </conditionalFormatting>
  <conditionalFormatting sqref="B296:L296">
    <cfRule type="expression" dxfId="709" priority="1666">
      <formula>$J$294="No"</formula>
    </cfRule>
  </conditionalFormatting>
  <conditionalFormatting sqref="B302:L302">
    <cfRule type="expression" dxfId="708" priority="1668">
      <formula>$J$300="No"</formula>
    </cfRule>
  </conditionalFormatting>
  <conditionalFormatting sqref="B306:L306">
    <cfRule type="expression" dxfId="707" priority="1669">
      <formula>$J$304="No"</formula>
    </cfRule>
  </conditionalFormatting>
  <conditionalFormatting sqref="B312:L312">
    <cfRule type="expression" dxfId="706" priority="1670">
      <formula>$J$310="No"</formula>
    </cfRule>
  </conditionalFormatting>
  <conditionalFormatting sqref="B327:L339">
    <cfRule type="expression" dxfId="705" priority="1708">
      <formula>$B$262&lt;&gt;""</formula>
    </cfRule>
  </conditionalFormatting>
  <conditionalFormatting sqref="B344:L344">
    <cfRule type="expression" dxfId="704" priority="1661">
      <formula>$B$344&lt;&gt;""</formula>
    </cfRule>
  </conditionalFormatting>
  <conditionalFormatting sqref="C341">
    <cfRule type="expression" dxfId="703" priority="1667">
      <formula>$C$341&lt;&gt;""</formula>
    </cfRule>
  </conditionalFormatting>
  <conditionalFormatting sqref="C12:F13 C14">
    <cfRule type="expression" dxfId="702" priority="2110">
      <formula>B12="N/A"</formula>
    </cfRule>
  </conditionalFormatting>
  <conditionalFormatting sqref="C13:F13">
    <cfRule type="expression" dxfId="701" priority="2174">
      <formula>LEFT($C10, 4)="I.B."</formula>
    </cfRule>
    <cfRule type="expression" dxfId="700" priority="2109">
      <formula>B12="N/A"</formula>
    </cfRule>
  </conditionalFormatting>
  <conditionalFormatting sqref="C117:F118">
    <cfRule type="expression" dxfId="699" priority="1886">
      <formula>G115="N/A"</formula>
    </cfRule>
  </conditionalFormatting>
  <conditionalFormatting sqref="C120:F120">
    <cfRule type="expression" dxfId="698" priority="1876">
      <formula>G115="N/A"</formula>
    </cfRule>
  </conditionalFormatting>
  <conditionalFormatting sqref="C121:F121">
    <cfRule type="expression" dxfId="697" priority="1871">
      <formula>G115="N/A"</formula>
    </cfRule>
  </conditionalFormatting>
  <conditionalFormatting sqref="C122:F122">
    <cfRule type="expression" dxfId="696" priority="1865">
      <formula>G115="N/A"</formula>
    </cfRule>
  </conditionalFormatting>
  <conditionalFormatting sqref="C123:F123">
    <cfRule type="expression" dxfId="695" priority="1859">
      <formula>G115="N/A"</formula>
    </cfRule>
  </conditionalFormatting>
  <conditionalFormatting sqref="C127:F127">
    <cfRule type="expression" dxfId="694" priority="1851">
      <formula>G125="N/A"</formula>
    </cfRule>
  </conditionalFormatting>
  <conditionalFormatting sqref="C129:F129">
    <cfRule type="expression" dxfId="693" priority="1842">
      <formula>G125="N/A"</formula>
    </cfRule>
  </conditionalFormatting>
  <conditionalFormatting sqref="C130:F130">
    <cfRule type="expression" dxfId="692" priority="1837">
      <formula>G125="N/A"</formula>
    </cfRule>
  </conditionalFormatting>
  <conditionalFormatting sqref="C131:F131">
    <cfRule type="expression" dxfId="691" priority="1831">
      <formula>G125="N/A"</formula>
    </cfRule>
  </conditionalFormatting>
  <conditionalFormatting sqref="C132:F132">
    <cfRule type="expression" dxfId="690" priority="1825">
      <formula>G125="N/A"</formula>
    </cfRule>
  </conditionalFormatting>
  <conditionalFormatting sqref="C145:F146">
    <cfRule type="expression" dxfId="689" priority="1817">
      <formula>G143="N/A"</formula>
    </cfRule>
  </conditionalFormatting>
  <conditionalFormatting sqref="C148:F148">
    <cfRule type="expression" dxfId="688" priority="1806">
      <formula>G143="N/A"</formula>
    </cfRule>
  </conditionalFormatting>
  <conditionalFormatting sqref="C149:F149">
    <cfRule type="expression" dxfId="687" priority="1801">
      <formula>G143="N/A"</formula>
    </cfRule>
  </conditionalFormatting>
  <conditionalFormatting sqref="C150:F150">
    <cfRule type="expression" dxfId="686" priority="1796">
      <formula>G143="N/A"</formula>
    </cfRule>
  </conditionalFormatting>
  <conditionalFormatting sqref="C151:F151">
    <cfRule type="expression" dxfId="685" priority="1791">
      <formula>G143="N/A"</formula>
    </cfRule>
  </conditionalFormatting>
  <conditionalFormatting sqref="C152:F152">
    <cfRule type="expression" dxfId="684" priority="1786">
      <formula>G143="N/A"</formula>
    </cfRule>
  </conditionalFormatting>
  <conditionalFormatting sqref="C279:H279">
    <cfRule type="expression" dxfId="683" priority="1712">
      <formula>$B$262&lt;&gt;""</formula>
    </cfRule>
  </conditionalFormatting>
  <conditionalFormatting sqref="C280:H280">
    <cfRule type="expression" dxfId="682" priority="1709">
      <formula>$B$262&lt;&gt;""</formula>
    </cfRule>
  </conditionalFormatting>
  <conditionalFormatting sqref="C281:H291">
    <cfRule type="expression" dxfId="681" priority="1697">
      <formula>$B$262&lt;&gt;""</formula>
    </cfRule>
  </conditionalFormatting>
  <conditionalFormatting sqref="C272:I274">
    <cfRule type="expression" dxfId="680" priority="1716">
      <formula>$B$262&lt;&gt;""</formula>
    </cfRule>
  </conditionalFormatting>
  <conditionalFormatting sqref="D353:E353">
    <cfRule type="expression" dxfId="679" priority="1600">
      <formula>$D$353="Same State"</formula>
    </cfRule>
    <cfRule type="expression" dxfId="678" priority="1601">
      <formula>$D$353="Out of State"</formula>
    </cfRule>
  </conditionalFormatting>
  <conditionalFormatting sqref="E398:I398">
    <cfRule type="expression" dxfId="677" priority="1606">
      <formula>$M346&lt;&gt;0</formula>
    </cfRule>
  </conditionalFormatting>
  <conditionalFormatting sqref="F353:H353">
    <cfRule type="expression" dxfId="676" priority="1587">
      <formula>$F353="Same State"</formula>
    </cfRule>
    <cfRule type="expression" dxfId="675" priority="1588">
      <formula>$F353="Out of State"</formula>
    </cfRule>
    <cfRule type="expression" dxfId="674" priority="1585">
      <formula>$F353="NOT APPROVED"</formula>
    </cfRule>
  </conditionalFormatting>
  <conditionalFormatting sqref="F354:H355">
    <cfRule type="expression" dxfId="673" priority="1497">
      <formula>$F$353="Same State"</formula>
    </cfRule>
  </conditionalFormatting>
  <conditionalFormatting sqref="F354:H357">
    <cfRule type="expression" dxfId="672" priority="1387">
      <formula>$F$353="Not Approved"</formula>
    </cfRule>
  </conditionalFormatting>
  <conditionalFormatting sqref="F354:H358">
    <cfRule type="expression" dxfId="671" priority="1482">
      <formula>$F$353="Out of State"</formula>
    </cfRule>
  </conditionalFormatting>
  <conditionalFormatting sqref="F356:H358">
    <cfRule type="expression" dxfId="670" priority="1391">
      <formula>$F$353="Same State"</formula>
    </cfRule>
  </conditionalFormatting>
  <conditionalFormatting sqref="F358:H358">
    <cfRule type="expression" dxfId="669" priority="1386">
      <formula>$F$353="Not Approved"</formula>
    </cfRule>
  </conditionalFormatting>
  <conditionalFormatting sqref="F362:H365">
    <cfRule type="expression" dxfId="668" priority="301">
      <formula>F362="Met"</formula>
    </cfRule>
    <cfRule type="expression" dxfId="667" priority="302">
      <formula>F362="Not Met"</formula>
    </cfRule>
  </conditionalFormatting>
  <conditionalFormatting sqref="F366:H366">
    <cfRule type="expression" dxfId="666" priority="1489">
      <formula>F365="Not Met"</formula>
    </cfRule>
    <cfRule type="expression" dxfId="665" priority="1411">
      <formula>F366&lt;&gt;""</formula>
    </cfRule>
  </conditionalFormatting>
  <conditionalFormatting sqref="F367:H367">
    <cfRule type="expression" dxfId="664" priority="1293">
      <formula>F367="Not Met"</formula>
    </cfRule>
    <cfRule type="expression" dxfId="663" priority="1292">
      <formula>F367="Met"</formula>
    </cfRule>
  </conditionalFormatting>
  <conditionalFormatting sqref="F368:H368">
    <cfRule type="expression" dxfId="662" priority="1319">
      <formula>F367="Not Met"</formula>
    </cfRule>
  </conditionalFormatting>
  <conditionalFormatting sqref="F369:H369">
    <cfRule type="expression" dxfId="661" priority="1290">
      <formula>F369="Not Met"</formula>
    </cfRule>
    <cfRule type="expression" dxfId="660" priority="1289">
      <formula>F369="Met"</formula>
    </cfRule>
  </conditionalFormatting>
  <conditionalFormatting sqref="F371:H371">
    <cfRule type="expression" dxfId="659" priority="1287">
      <formula>F371="Not Met"</formula>
    </cfRule>
    <cfRule type="expression" dxfId="658" priority="1286">
      <formula>F371="Met"</formula>
    </cfRule>
  </conditionalFormatting>
  <conditionalFormatting sqref="F372:H372">
    <cfRule type="expression" dxfId="657" priority="1422">
      <formula>$F$372&lt;&gt;""</formula>
    </cfRule>
    <cfRule type="expression" dxfId="656" priority="1423">
      <formula>$F$371="Not Met"</formula>
    </cfRule>
  </conditionalFormatting>
  <conditionalFormatting sqref="F373:H373">
    <cfRule type="expression" dxfId="655" priority="1283">
      <formula>F373="Met"</formula>
    </cfRule>
    <cfRule type="expression" dxfId="654" priority="1284">
      <formula>F373="Not Met"</formula>
    </cfRule>
  </conditionalFormatting>
  <conditionalFormatting sqref="F374:H374">
    <cfRule type="expression" dxfId="653" priority="1431">
      <formula>$F$374&lt;&gt;""</formula>
    </cfRule>
    <cfRule type="expression" dxfId="652" priority="1487">
      <formula>$F$373="Not Met"</formula>
    </cfRule>
  </conditionalFormatting>
  <conditionalFormatting sqref="F375:H375">
    <cfRule type="expression" dxfId="651" priority="1281">
      <formula>F375="Not Met"</formula>
    </cfRule>
    <cfRule type="expression" dxfId="650" priority="1280">
      <formula>F375="Met"</formula>
    </cfRule>
  </conditionalFormatting>
  <conditionalFormatting sqref="F376:H376">
    <cfRule type="expression" dxfId="649" priority="1428">
      <formula>$F$375&lt;&gt;""</formula>
    </cfRule>
    <cfRule type="expression" dxfId="648" priority="1427">
      <formula>$F$376&lt;&gt;""</formula>
    </cfRule>
  </conditionalFormatting>
  <conditionalFormatting sqref="F377:H377">
    <cfRule type="expression" dxfId="647" priority="1468">
      <formula>$B$377&lt;&gt;""</formula>
    </cfRule>
  </conditionalFormatting>
  <conditionalFormatting sqref="F378:H378">
    <cfRule type="expression" dxfId="646" priority="1277">
      <formula>F378="Met"</formula>
    </cfRule>
    <cfRule type="expression" dxfId="645" priority="1278">
      <formula>F378="Not Met"</formula>
    </cfRule>
  </conditionalFormatting>
  <conditionalFormatting sqref="F379:H379">
    <cfRule type="expression" dxfId="644" priority="1434">
      <formula>$F$379&lt;&gt;""</formula>
    </cfRule>
    <cfRule type="expression" dxfId="643" priority="1470">
      <formula>$F$378="Not Met"</formula>
    </cfRule>
  </conditionalFormatting>
  <conditionalFormatting sqref="F380:H380">
    <cfRule type="expression" dxfId="642" priority="1274">
      <formula>F380="Met"</formula>
    </cfRule>
    <cfRule type="expression" dxfId="641" priority="1275">
      <formula>F380="Not Met"</formula>
    </cfRule>
  </conditionalFormatting>
  <conditionalFormatting sqref="F381:H381">
    <cfRule type="expression" dxfId="640" priority="1437">
      <formula>$F$381&lt;&gt;""</formula>
    </cfRule>
    <cfRule type="expression" dxfId="639" priority="1469">
      <formula>$F$380="Not Met"</formula>
    </cfRule>
  </conditionalFormatting>
  <conditionalFormatting sqref="F382:H382">
    <cfRule type="expression" dxfId="638" priority="1272">
      <formula>F382="Not Met"</formula>
    </cfRule>
    <cfRule type="expression" dxfId="637" priority="1271">
      <formula>F382="Met"</formula>
    </cfRule>
  </conditionalFormatting>
  <conditionalFormatting sqref="F383:H383">
    <cfRule type="expression" dxfId="636" priority="1440">
      <formula>$F$383&lt;&gt;""</formula>
    </cfRule>
    <cfRule type="expression" dxfId="635" priority="1477">
      <formula>$F$382="Not Met"</formula>
    </cfRule>
  </conditionalFormatting>
  <conditionalFormatting sqref="F384:H384">
    <cfRule type="expression" dxfId="634" priority="1268">
      <formula>F384="Met"</formula>
    </cfRule>
    <cfRule type="expression" dxfId="633" priority="1269">
      <formula>F384="Not Met"</formula>
    </cfRule>
  </conditionalFormatting>
  <conditionalFormatting sqref="F385:H385">
    <cfRule type="expression" dxfId="632" priority="1443">
      <formula>$F$385&lt;&gt;""</formula>
    </cfRule>
    <cfRule type="expression" dxfId="631" priority="1467">
      <formula>$F$384="Not Met"</formula>
    </cfRule>
  </conditionalFormatting>
  <conditionalFormatting sqref="F386:H386">
    <cfRule type="expression" dxfId="630" priority="1266">
      <formula>F386="Not Met"</formula>
    </cfRule>
    <cfRule type="expression" dxfId="629" priority="1265">
      <formula>F386="Met"</formula>
    </cfRule>
  </conditionalFormatting>
  <conditionalFormatting sqref="F387:H387">
    <cfRule type="expression" dxfId="628" priority="1446">
      <formula>$F$387&lt;&gt;""</formula>
    </cfRule>
    <cfRule type="expression" dxfId="627" priority="1466">
      <formula>$F$386="Not Met"</formula>
    </cfRule>
  </conditionalFormatting>
  <conditionalFormatting sqref="F388:H388">
    <cfRule type="expression" dxfId="626" priority="1263">
      <formula>F388="Not Met"</formula>
    </cfRule>
    <cfRule type="expression" dxfId="625" priority="1262">
      <formula>F388="Met"</formula>
    </cfRule>
  </conditionalFormatting>
  <conditionalFormatting sqref="F389:H389">
    <cfRule type="expression" dxfId="624" priority="1463">
      <formula>$F$388="Not Met"</formula>
    </cfRule>
    <cfRule type="expression" dxfId="623" priority="1449">
      <formula>$F$389&lt;&gt;""</formula>
    </cfRule>
  </conditionalFormatting>
  <conditionalFormatting sqref="F390:H390">
    <cfRule type="expression" dxfId="622" priority="1260">
      <formula>F390="Not Met"</formula>
    </cfRule>
    <cfRule type="expression" dxfId="621" priority="1259">
      <formula>F390="Met"</formula>
    </cfRule>
  </conditionalFormatting>
  <conditionalFormatting sqref="F391:H391">
    <cfRule type="expression" dxfId="620" priority="1465">
      <formula>$F$390="Not Met"</formula>
    </cfRule>
    <cfRule type="expression" dxfId="619" priority="1454">
      <formula>$F$391&lt;&gt;""</formula>
    </cfRule>
  </conditionalFormatting>
  <conditionalFormatting sqref="F392:H392">
    <cfRule type="expression" dxfId="618" priority="1257">
      <formula>F392="Not Met"</formula>
    </cfRule>
    <cfRule type="expression" dxfId="617" priority="1256">
      <formula>F392="Met"</formula>
    </cfRule>
  </conditionalFormatting>
  <conditionalFormatting sqref="F393:H393">
    <cfRule type="expression" dxfId="616" priority="1484">
      <formula>$F$392="Not Met"</formula>
    </cfRule>
    <cfRule type="expression" dxfId="615" priority="1457">
      <formula>$F$393&lt;&gt;""</formula>
    </cfRule>
  </conditionalFormatting>
  <conditionalFormatting sqref="F394:H394">
    <cfRule type="expression" dxfId="614" priority="1254">
      <formula>F394="Not Met"</formula>
    </cfRule>
    <cfRule type="expression" dxfId="613" priority="1253">
      <formula>F394="Met"</formula>
    </cfRule>
  </conditionalFormatting>
  <conditionalFormatting sqref="F395:H395">
    <cfRule type="expression" dxfId="612" priority="1480">
      <formula>AND($F$394="Not Met",$F$395="")</formula>
    </cfRule>
    <cfRule type="expression" dxfId="611" priority="1458">
      <formula>$F$395&lt;&gt;""</formula>
    </cfRule>
  </conditionalFormatting>
  <conditionalFormatting sqref="F265:K265">
    <cfRule type="expression" dxfId="610" priority="1723">
      <formula>$B$262&lt;&gt;""</formula>
    </cfRule>
  </conditionalFormatting>
  <conditionalFormatting sqref="F267:K267">
    <cfRule type="expression" dxfId="609" priority="1722">
      <formula>$G$264="No"</formula>
    </cfRule>
  </conditionalFormatting>
  <conditionalFormatting sqref="F354:AE358">
    <cfRule type="expression" dxfId="608" priority="391">
      <formula>F$352&lt;&gt;""</formula>
    </cfRule>
  </conditionalFormatting>
  <conditionalFormatting sqref="F359:AE359">
    <cfRule type="expression" dxfId="607" priority="389">
      <formula>F$352&lt;&gt;""</formula>
    </cfRule>
  </conditionalFormatting>
  <conditionalFormatting sqref="F360:AE365">
    <cfRule type="expression" dxfId="606" priority="273">
      <formula>F$352&lt;&gt;""</formula>
    </cfRule>
  </conditionalFormatting>
  <conditionalFormatting sqref="F367:AE367">
    <cfRule type="expression" dxfId="605" priority="373">
      <formula>F$352&lt;&gt;""</formula>
    </cfRule>
  </conditionalFormatting>
  <conditionalFormatting sqref="F368:AE368">
    <cfRule type="expression" dxfId="604" priority="371">
      <formula>F368&lt;&gt;""</formula>
    </cfRule>
  </conditionalFormatting>
  <conditionalFormatting sqref="F369:AE369">
    <cfRule type="expression" dxfId="603" priority="368">
      <formula>F$352&lt;&gt;""</formula>
    </cfRule>
  </conditionalFormatting>
  <conditionalFormatting sqref="F370:AE370">
    <cfRule type="expression" dxfId="602" priority="367">
      <formula>F369="Not Met"</formula>
    </cfRule>
    <cfRule type="expression" dxfId="601" priority="366">
      <formula>F370&lt;&gt;""</formula>
    </cfRule>
  </conditionalFormatting>
  <conditionalFormatting sqref="F371:AE371">
    <cfRule type="expression" dxfId="600" priority="363">
      <formula>F$352&lt;&gt;""</formula>
    </cfRule>
  </conditionalFormatting>
  <conditionalFormatting sqref="F373:AE373">
    <cfRule type="expression" dxfId="599" priority="358">
      <formula>F$352&lt;&gt;""</formula>
    </cfRule>
  </conditionalFormatting>
  <conditionalFormatting sqref="F375:AE375">
    <cfRule type="expression" dxfId="598" priority="353">
      <formula>F$352&lt;&gt;""</formula>
    </cfRule>
  </conditionalFormatting>
  <conditionalFormatting sqref="F378:AE378">
    <cfRule type="expression" dxfId="597" priority="346">
      <formula>F$352&lt;&gt;""</formula>
    </cfRule>
  </conditionalFormatting>
  <conditionalFormatting sqref="F380:AE380">
    <cfRule type="expression" dxfId="596" priority="341">
      <formula>F$352&lt;&gt;""</formula>
    </cfRule>
  </conditionalFormatting>
  <conditionalFormatting sqref="F382:AE382">
    <cfRule type="expression" dxfId="595" priority="336">
      <formula>F$352&lt;&gt;""</formula>
    </cfRule>
  </conditionalFormatting>
  <conditionalFormatting sqref="F384:AE384">
    <cfRule type="expression" dxfId="594" priority="331">
      <formula>F$352&lt;&gt;""</formula>
    </cfRule>
  </conditionalFormatting>
  <conditionalFormatting sqref="F386:AE386">
    <cfRule type="expression" dxfId="593" priority="326">
      <formula>F$352&lt;&gt;""</formula>
    </cfRule>
  </conditionalFormatting>
  <conditionalFormatting sqref="F388:AE388">
    <cfRule type="expression" dxfId="592" priority="321">
      <formula>F$352&lt;&gt;""</formula>
    </cfRule>
  </conditionalFormatting>
  <conditionalFormatting sqref="F390:AE390">
    <cfRule type="expression" dxfId="591" priority="316">
      <formula>F$352&lt;&gt;""</formula>
    </cfRule>
  </conditionalFormatting>
  <conditionalFormatting sqref="F392:AE392">
    <cfRule type="expression" dxfId="590" priority="311">
      <formula>F$352&lt;&gt;""</formula>
    </cfRule>
  </conditionalFormatting>
  <conditionalFormatting sqref="F394:AE394">
    <cfRule type="expression" dxfId="589" priority="306">
      <formula>F$352&lt;&gt;""</formula>
    </cfRule>
  </conditionalFormatting>
  <conditionalFormatting sqref="G9:G10">
    <cfRule type="cellIs" dxfId="588" priority="2430" operator="equal">
      <formula>"Not Met"</formula>
    </cfRule>
  </conditionalFormatting>
  <conditionalFormatting sqref="G10">
    <cfRule type="cellIs" dxfId="587" priority="2429" operator="equal">
      <formula>"Met"</formula>
    </cfRule>
  </conditionalFormatting>
  <conditionalFormatting sqref="G12 G14">
    <cfRule type="cellIs" dxfId="586" priority="2427" operator="equal">
      <formula>"Met"</formula>
    </cfRule>
    <cfRule type="cellIs" dxfId="585" priority="2428" operator="equal">
      <formula>"Not Met"</formula>
    </cfRule>
  </conditionalFormatting>
  <conditionalFormatting sqref="G12:G14">
    <cfRule type="expression" dxfId="584" priority="2108">
      <formula>B12="N/A"</formula>
    </cfRule>
  </conditionalFormatting>
  <conditionalFormatting sqref="G15">
    <cfRule type="expression" dxfId="583" priority="1741">
      <formula>B12="N/A"</formula>
    </cfRule>
    <cfRule type="cellIs" dxfId="582" priority="1748" operator="equal">
      <formula>"Met"</formula>
    </cfRule>
  </conditionalFormatting>
  <conditionalFormatting sqref="G17">
    <cfRule type="cellIs" dxfId="581" priority="2425" operator="equal">
      <formula>"Met"</formula>
    </cfRule>
  </conditionalFormatting>
  <conditionalFormatting sqref="G20:G25">
    <cfRule type="cellIs" dxfId="580" priority="2417" operator="equal">
      <formula>"Met"</formula>
    </cfRule>
  </conditionalFormatting>
  <conditionalFormatting sqref="G27:G29">
    <cfRule type="cellIs" dxfId="579" priority="2003" operator="equal">
      <formula>"Met"</formula>
    </cfRule>
  </conditionalFormatting>
  <conditionalFormatting sqref="G28:G29">
    <cfRule type="cellIs" dxfId="578" priority="2004" operator="equal">
      <formula>"Not Met"</formula>
    </cfRule>
  </conditionalFormatting>
  <conditionalFormatting sqref="G31">
    <cfRule type="cellIs" dxfId="577" priority="2419" operator="equal">
      <formula>"Met"</formula>
    </cfRule>
  </conditionalFormatting>
  <conditionalFormatting sqref="G33">
    <cfRule type="cellIs" dxfId="576" priority="2415" operator="equal">
      <formula>"Met"</formula>
    </cfRule>
  </conditionalFormatting>
  <conditionalFormatting sqref="G37:G39">
    <cfRule type="cellIs" dxfId="575" priority="2410" operator="equal">
      <formula>"Not Met"</formula>
    </cfRule>
    <cfRule type="cellIs" dxfId="574" priority="2409" operator="equal">
      <formula>"Met"</formula>
    </cfRule>
  </conditionalFormatting>
  <conditionalFormatting sqref="G41:G42">
    <cfRule type="cellIs" dxfId="573" priority="1997" operator="equal">
      <formula>"Not Met"</formula>
    </cfRule>
  </conditionalFormatting>
  <conditionalFormatting sqref="G41:G48">
    <cfRule type="cellIs" dxfId="572" priority="100" operator="equal">
      <formula>"Met"</formula>
    </cfRule>
  </conditionalFormatting>
  <conditionalFormatting sqref="G44">
    <cfRule type="cellIs" dxfId="571" priority="101" operator="equal">
      <formula>"Not Met"</formula>
    </cfRule>
  </conditionalFormatting>
  <conditionalFormatting sqref="G50">
    <cfRule type="cellIs" dxfId="570" priority="148" operator="equal">
      <formula>"Not Met"</formula>
    </cfRule>
  </conditionalFormatting>
  <conditionalFormatting sqref="G50:G51">
    <cfRule type="cellIs" dxfId="569" priority="147" operator="equal">
      <formula>"Met"</formula>
    </cfRule>
  </conditionalFormatting>
  <conditionalFormatting sqref="G53:G55">
    <cfRule type="cellIs" dxfId="568" priority="98" operator="equal">
      <formula>"Not Met"</formula>
    </cfRule>
    <cfRule type="cellIs" dxfId="567" priority="97" operator="equal">
      <formula>"Met"</formula>
    </cfRule>
  </conditionalFormatting>
  <conditionalFormatting sqref="G58">
    <cfRule type="cellIs" dxfId="566" priority="2390" operator="equal">
      <formula>"Not Met"</formula>
    </cfRule>
    <cfRule type="cellIs" dxfId="565" priority="2389" operator="equal">
      <formula>"Met"</formula>
    </cfRule>
  </conditionalFormatting>
  <conditionalFormatting sqref="G63:G64">
    <cfRule type="cellIs" dxfId="564" priority="141" operator="equal">
      <formula>"Met"</formula>
    </cfRule>
    <cfRule type="cellIs" dxfId="563" priority="142" operator="equal">
      <formula>"Not Met"</formula>
    </cfRule>
  </conditionalFormatting>
  <conditionalFormatting sqref="G66">
    <cfRule type="cellIs" dxfId="562" priority="2372" operator="equal">
      <formula>"Not Met"</formula>
    </cfRule>
    <cfRule type="cellIs" dxfId="561" priority="2371" operator="equal">
      <formula>"Met"</formula>
    </cfRule>
  </conditionalFormatting>
  <conditionalFormatting sqref="G75">
    <cfRule type="cellIs" dxfId="560" priority="2370" operator="equal">
      <formula>"Not Met"</formula>
    </cfRule>
    <cfRule type="cellIs" dxfId="559" priority="2369" operator="equal">
      <formula>"Met"</formula>
    </cfRule>
  </conditionalFormatting>
  <conditionalFormatting sqref="G78">
    <cfRule type="cellIs" dxfId="558" priority="2365" operator="equal">
      <formula>"Met"</formula>
    </cfRule>
    <cfRule type="cellIs" dxfId="557" priority="2366" operator="equal">
      <formula>"Not Met"</formula>
    </cfRule>
  </conditionalFormatting>
  <conditionalFormatting sqref="G81:G83">
    <cfRule type="cellIs" dxfId="556" priority="2361" operator="equal">
      <formula>"Met"</formula>
    </cfRule>
    <cfRule type="cellIs" dxfId="555" priority="2362" operator="equal">
      <formula>"Not Met"</formula>
    </cfRule>
  </conditionalFormatting>
  <conditionalFormatting sqref="G85">
    <cfRule type="cellIs" dxfId="554" priority="1899" operator="equal">
      <formula>"Met"</formula>
    </cfRule>
  </conditionalFormatting>
  <conditionalFormatting sqref="G88:G90">
    <cfRule type="cellIs" dxfId="553" priority="126" operator="equal">
      <formula>"Met"</formula>
    </cfRule>
  </conditionalFormatting>
  <conditionalFormatting sqref="G89:G90">
    <cfRule type="cellIs" dxfId="552" priority="127" operator="equal">
      <formula>"Not Met"</formula>
    </cfRule>
  </conditionalFormatting>
  <conditionalFormatting sqref="G92:G96">
    <cfRule type="cellIs" dxfId="551" priority="1665" operator="equal">
      <formula>"Not Met"</formula>
    </cfRule>
  </conditionalFormatting>
  <conditionalFormatting sqref="G92:G97">
    <cfRule type="cellIs" dxfId="550" priority="1664" operator="equal">
      <formula>"Met"</formula>
    </cfRule>
  </conditionalFormatting>
  <conditionalFormatting sqref="G100:G106">
    <cfRule type="cellIs" dxfId="549" priority="1989" operator="equal">
      <formula>"Met"</formula>
    </cfRule>
  </conditionalFormatting>
  <conditionalFormatting sqref="G102:G106">
    <cfRule type="cellIs" dxfId="548" priority="1990" operator="equal">
      <formula>"Not Met"</formula>
    </cfRule>
  </conditionalFormatting>
  <conditionalFormatting sqref="G108">
    <cfRule type="cellIs" dxfId="547" priority="1982" operator="equal">
      <formula>"Met"</formula>
    </cfRule>
  </conditionalFormatting>
  <conditionalFormatting sqref="G110">
    <cfRule type="cellIs" dxfId="546" priority="1663" operator="equal">
      <formula>"Not Met"</formula>
    </cfRule>
  </conditionalFormatting>
  <conditionalFormatting sqref="G110:G113">
    <cfRule type="cellIs" dxfId="545" priority="1662" operator="equal">
      <formula>"Met"</formula>
    </cfRule>
  </conditionalFormatting>
  <conditionalFormatting sqref="G117">
    <cfRule type="cellIs" dxfId="544" priority="2031" operator="equal">
      <formula>"Not Met"</formula>
    </cfRule>
    <cfRule type="cellIs" dxfId="543" priority="2030" operator="equal">
      <formula>"Met"</formula>
    </cfRule>
  </conditionalFormatting>
  <conditionalFormatting sqref="G117:G118">
    <cfRule type="expression" dxfId="542" priority="1885">
      <formula>G115="N/A"</formula>
    </cfRule>
  </conditionalFormatting>
  <conditionalFormatting sqref="G120">
    <cfRule type="expression" dxfId="541" priority="1875">
      <formula>G115="N/A"</formula>
    </cfRule>
  </conditionalFormatting>
  <conditionalFormatting sqref="G120:G123">
    <cfRule type="cellIs" dxfId="540" priority="2017" operator="equal">
      <formula>"Met"</formula>
    </cfRule>
    <cfRule type="cellIs" dxfId="539" priority="2018" operator="equal">
      <formula>"Not Met"</formula>
    </cfRule>
  </conditionalFormatting>
  <conditionalFormatting sqref="G121">
    <cfRule type="expression" dxfId="538" priority="1870">
      <formula>G115="N/A"</formula>
    </cfRule>
  </conditionalFormatting>
  <conditionalFormatting sqref="G122">
    <cfRule type="expression" dxfId="537" priority="1864">
      <formula>G115="N/A"</formula>
    </cfRule>
  </conditionalFormatting>
  <conditionalFormatting sqref="G123">
    <cfRule type="expression" dxfId="536" priority="1858">
      <formula>G115="N/A"</formula>
    </cfRule>
  </conditionalFormatting>
  <conditionalFormatting sqref="G127">
    <cfRule type="cellIs" dxfId="535" priority="1975" operator="equal">
      <formula>"Met"</formula>
    </cfRule>
    <cfRule type="expression" dxfId="534" priority="1850">
      <formula>G125="N/A"</formula>
    </cfRule>
  </conditionalFormatting>
  <conditionalFormatting sqref="G129">
    <cfRule type="expression" dxfId="533" priority="1841">
      <formula>G125="N/A"</formula>
    </cfRule>
  </conditionalFormatting>
  <conditionalFormatting sqref="G129:G132">
    <cfRule type="cellIs" dxfId="532" priority="1962" operator="equal">
      <formula>"Met"</formula>
    </cfRule>
    <cfRule type="cellIs" dxfId="531" priority="1963" operator="equal">
      <formula>"Not Met"</formula>
    </cfRule>
  </conditionalFormatting>
  <conditionalFormatting sqref="G130">
    <cfRule type="expression" dxfId="530" priority="1836">
      <formula>G125="N/A"</formula>
    </cfRule>
  </conditionalFormatting>
  <conditionalFormatting sqref="G131">
    <cfRule type="expression" dxfId="529" priority="1830">
      <formula>G125="N/A"</formula>
    </cfRule>
  </conditionalFormatting>
  <conditionalFormatting sqref="G132">
    <cfRule type="expression" dxfId="528" priority="1824">
      <formula>G125="N/A"</formula>
    </cfRule>
  </conditionalFormatting>
  <conditionalFormatting sqref="G135">
    <cfRule type="cellIs" dxfId="527" priority="2326" operator="equal">
      <formula>"Not Met"</formula>
    </cfRule>
    <cfRule type="cellIs" dxfId="526" priority="2325" operator="equal">
      <formula>"Met"</formula>
    </cfRule>
  </conditionalFormatting>
  <conditionalFormatting sqref="G138">
    <cfRule type="cellIs" dxfId="525" priority="151" operator="equal">
      <formula>"Not Met"</formula>
    </cfRule>
    <cfRule type="cellIs" dxfId="524" priority="150" operator="equal">
      <formula>"Met"</formula>
    </cfRule>
  </conditionalFormatting>
  <conditionalFormatting sqref="G140:G141">
    <cfRule type="cellIs" dxfId="523" priority="2321" operator="equal">
      <formula>"Met"</formula>
    </cfRule>
  </conditionalFormatting>
  <conditionalFormatting sqref="G145">
    <cfRule type="cellIs" dxfId="522" priority="1955" operator="equal">
      <formula>"Met"</formula>
    </cfRule>
    <cfRule type="cellIs" dxfId="521" priority="1956" operator="equal">
      <formula>"Not Met"</formula>
    </cfRule>
  </conditionalFormatting>
  <conditionalFormatting sqref="G145:G146">
    <cfRule type="expression" dxfId="520" priority="1816">
      <formula>G143="N/A"</formula>
    </cfRule>
  </conditionalFormatting>
  <conditionalFormatting sqref="G148">
    <cfRule type="expression" dxfId="519" priority="1805">
      <formula>G143="N/A"</formula>
    </cfRule>
  </conditionalFormatting>
  <conditionalFormatting sqref="G148:G152">
    <cfRule type="cellIs" dxfId="518" priority="1928" operator="equal">
      <formula>"Not Met"</formula>
    </cfRule>
    <cfRule type="cellIs" dxfId="517" priority="1927" operator="equal">
      <formula>"Met"</formula>
    </cfRule>
  </conditionalFormatting>
  <conditionalFormatting sqref="G149">
    <cfRule type="expression" dxfId="516" priority="1800">
      <formula>G143="N/A"</formula>
    </cfRule>
  </conditionalFormatting>
  <conditionalFormatting sqref="G150">
    <cfRule type="expression" dxfId="515" priority="1795">
      <formula>G143="N/A"</formula>
    </cfRule>
  </conditionalFormatting>
  <conditionalFormatting sqref="G151">
    <cfRule type="expression" dxfId="514" priority="1790">
      <formula>G143="N/A"</formula>
    </cfRule>
  </conditionalFormatting>
  <conditionalFormatting sqref="G152">
    <cfRule type="expression" dxfId="513" priority="1785">
      <formula>G143="N/A"</formula>
    </cfRule>
  </conditionalFormatting>
  <conditionalFormatting sqref="G154:G156">
    <cfRule type="cellIs" dxfId="512" priority="108" operator="equal">
      <formula>"Met"</formula>
    </cfRule>
  </conditionalFormatting>
  <conditionalFormatting sqref="G155:G156">
    <cfRule type="cellIs" dxfId="511" priority="109" operator="equal">
      <formula>"Not Met"</formula>
    </cfRule>
  </conditionalFormatting>
  <conditionalFormatting sqref="G158">
    <cfRule type="cellIs" dxfId="510" priority="112" operator="equal">
      <formula>"Not Met"</formula>
    </cfRule>
    <cfRule type="cellIs" dxfId="509" priority="111" operator="equal">
      <formula>"Met"</formula>
    </cfRule>
  </conditionalFormatting>
  <conditionalFormatting sqref="G159">
    <cfRule type="expression" dxfId="508" priority="1893">
      <formula>$G$159="Not Met"</formula>
    </cfRule>
    <cfRule type="expression" dxfId="507" priority="1892">
      <formula>G159="Met"</formula>
    </cfRule>
  </conditionalFormatting>
  <conditionalFormatting sqref="G160">
    <cfRule type="cellIs" dxfId="506" priority="2315" operator="equal">
      <formula>"Met"</formula>
    </cfRule>
  </conditionalFormatting>
  <conditionalFormatting sqref="G162:G163">
    <cfRule type="cellIs" dxfId="505" priority="116" operator="equal">
      <formula>"Met"</formula>
    </cfRule>
    <cfRule type="cellIs" dxfId="504" priority="117" operator="equal">
      <formula>"Not Met"</formula>
    </cfRule>
  </conditionalFormatting>
  <conditionalFormatting sqref="G166">
    <cfRule type="cellIs" dxfId="503" priority="122" operator="equal">
      <formula>"Not Met"</formula>
    </cfRule>
    <cfRule type="cellIs" dxfId="502" priority="121" operator="equal">
      <formula>"Met"</formula>
    </cfRule>
  </conditionalFormatting>
  <conditionalFormatting sqref="G168">
    <cfRule type="cellIs" dxfId="501" priority="2312" operator="equal">
      <formula>"Not Met"</formula>
    </cfRule>
    <cfRule type="cellIs" dxfId="500" priority="2311" operator="equal">
      <formula>"Met"</formula>
    </cfRule>
  </conditionalFormatting>
  <conditionalFormatting sqref="G170">
    <cfRule type="cellIs" dxfId="499" priority="85" operator="equal">
      <formula>"Met"</formula>
    </cfRule>
    <cfRule type="cellIs" dxfId="498" priority="86" operator="equal">
      <formula>"Not Met"</formula>
    </cfRule>
  </conditionalFormatting>
  <conditionalFormatting sqref="G172">
    <cfRule type="cellIs" dxfId="497" priority="2309" operator="equal">
      <formula>"Met"</formula>
    </cfRule>
    <cfRule type="cellIs" dxfId="496" priority="2310" operator="equal">
      <formula>"Not Met"</formula>
    </cfRule>
  </conditionalFormatting>
  <conditionalFormatting sqref="G175">
    <cfRule type="cellIs" dxfId="495" priority="2307" operator="equal">
      <formula>"Met"</formula>
    </cfRule>
  </conditionalFormatting>
  <conditionalFormatting sqref="G178">
    <cfRule type="cellIs" dxfId="494" priority="104" operator="equal">
      <formula>"Not Met"</formula>
    </cfRule>
  </conditionalFormatting>
  <conditionalFormatting sqref="G178:G181">
    <cfRule type="cellIs" dxfId="493" priority="103" operator="equal">
      <formula>"Met"</formula>
    </cfRule>
  </conditionalFormatting>
  <conditionalFormatting sqref="G185">
    <cfRule type="cellIs" dxfId="492" priority="2300" operator="equal">
      <formula>"Not Met"</formula>
    </cfRule>
    <cfRule type="cellIs" dxfId="491" priority="2299" operator="equal">
      <formula>"Met"</formula>
    </cfRule>
  </conditionalFormatting>
  <conditionalFormatting sqref="G189:G190">
    <cfRule type="cellIs" dxfId="490" priority="81" operator="equal">
      <formula>"Not Met"</formula>
    </cfRule>
    <cfRule type="cellIs" dxfId="489" priority="80" operator="equal">
      <formula>"Met"</formula>
    </cfRule>
  </conditionalFormatting>
  <conditionalFormatting sqref="G194:G195">
    <cfRule type="cellIs" dxfId="488" priority="1917" operator="equal">
      <formula>"Met"</formula>
    </cfRule>
  </conditionalFormatting>
  <conditionalFormatting sqref="G198">
    <cfRule type="cellIs" dxfId="487" priority="183" operator="equal">
      <formula>"Met"</formula>
    </cfRule>
    <cfRule type="cellIs" dxfId="486" priority="182" operator="equal">
      <formula>"Not Met"</formula>
    </cfRule>
  </conditionalFormatting>
  <conditionalFormatting sqref="G200:G201">
    <cfRule type="cellIs" dxfId="485" priority="175" operator="equal">
      <formula>"Not Met"</formula>
    </cfRule>
    <cfRule type="cellIs" dxfId="484" priority="174" operator="equal">
      <formula>"Met"</formula>
    </cfRule>
  </conditionalFormatting>
  <conditionalFormatting sqref="G204">
    <cfRule type="cellIs" dxfId="483" priority="168" operator="equal">
      <formula>"Met"</formula>
    </cfRule>
    <cfRule type="cellIs" dxfId="482" priority="169" operator="equal">
      <formula>"Not Met"</formula>
    </cfRule>
  </conditionalFormatting>
  <conditionalFormatting sqref="G208:G221">
    <cfRule type="cellIs" dxfId="481" priority="2262" operator="equal">
      <formula>"Not Met"</formula>
    </cfRule>
    <cfRule type="cellIs" dxfId="480" priority="2261" operator="equal">
      <formula>"Met"</formula>
    </cfRule>
  </conditionalFormatting>
  <conditionalFormatting sqref="G223:G224">
    <cfRule type="cellIs" dxfId="479" priority="73" operator="equal">
      <formula>"Not Met"</formula>
    </cfRule>
  </conditionalFormatting>
  <conditionalFormatting sqref="G223:G225">
    <cfRule type="cellIs" dxfId="478" priority="72" operator="equal">
      <formula>"Met"</formula>
    </cfRule>
  </conditionalFormatting>
  <conditionalFormatting sqref="G227">
    <cfRule type="cellIs" dxfId="477" priority="2257" operator="equal">
      <formula>"Met"</formula>
    </cfRule>
  </conditionalFormatting>
  <conditionalFormatting sqref="G230">
    <cfRule type="cellIs" dxfId="476" priority="2255" operator="equal">
      <formula>"Met"</formula>
    </cfRule>
  </conditionalFormatting>
  <conditionalFormatting sqref="G232">
    <cfRule type="cellIs" dxfId="475" priority="1907" operator="equal">
      <formula>"Met"</formula>
    </cfRule>
  </conditionalFormatting>
  <conditionalFormatting sqref="G235">
    <cfRule type="cellIs" dxfId="474" priority="2253" operator="equal">
      <formula>"Met"</formula>
    </cfRule>
    <cfRule type="cellIs" dxfId="473" priority="2254" operator="equal">
      <formula>"Not Met"</formula>
    </cfRule>
  </conditionalFormatting>
  <conditionalFormatting sqref="G237">
    <cfRule type="cellIs" dxfId="472" priority="2252" operator="equal">
      <formula>"Not Met"</formula>
    </cfRule>
    <cfRule type="cellIs" dxfId="471" priority="2251" operator="equal">
      <formula>"Met"</formula>
    </cfRule>
  </conditionalFormatting>
  <conditionalFormatting sqref="G239:G243">
    <cfRule type="cellIs" dxfId="470" priority="2242" operator="equal">
      <formula>"Not Met"</formula>
    </cfRule>
    <cfRule type="cellIs" dxfId="469" priority="2241" operator="equal">
      <formula>"Met"</formula>
    </cfRule>
  </conditionalFormatting>
  <conditionalFormatting sqref="G245">
    <cfRule type="cellIs" dxfId="468" priority="67" operator="equal">
      <formula>"Met"</formula>
    </cfRule>
    <cfRule type="cellIs" dxfId="467" priority="68" operator="equal">
      <formula>"Not Met"</formula>
    </cfRule>
  </conditionalFormatting>
  <conditionalFormatting sqref="G247">
    <cfRule type="cellIs" dxfId="466" priority="2240" operator="equal">
      <formula>"Not Met"</formula>
    </cfRule>
    <cfRule type="cellIs" dxfId="465" priority="2239" operator="equal">
      <formula>"Met"</formula>
    </cfRule>
  </conditionalFormatting>
  <conditionalFormatting sqref="G252">
    <cfRule type="cellIs" dxfId="464" priority="2237" operator="equal">
      <formula>"Met"</formula>
    </cfRule>
  </conditionalFormatting>
  <conditionalFormatting sqref="G254:G256">
    <cfRule type="expression" dxfId="463" priority="163">
      <formula>$G$256="N/A"</formula>
    </cfRule>
  </conditionalFormatting>
  <conditionalFormatting sqref="G257">
    <cfRule type="expression" dxfId="462" priority="1495">
      <formula>G256="Yes"</formula>
    </cfRule>
  </conditionalFormatting>
  <conditionalFormatting sqref="G264">
    <cfRule type="expression" dxfId="461" priority="1724">
      <formula>$B$262&lt;&gt;""</formula>
    </cfRule>
  </conditionalFormatting>
  <conditionalFormatting sqref="G15:H15">
    <cfRule type="cellIs" dxfId="460" priority="1745" operator="equal">
      <formula>"Not Met"</formula>
    </cfRule>
  </conditionalFormatting>
  <conditionalFormatting sqref="G17:H17">
    <cfRule type="cellIs" dxfId="459" priority="2103" operator="equal">
      <formula>"Not Met"</formula>
    </cfRule>
  </conditionalFormatting>
  <conditionalFormatting sqref="G20:H25">
    <cfRule type="cellIs" dxfId="458" priority="2100" operator="equal">
      <formula>"Not Met"</formula>
    </cfRule>
  </conditionalFormatting>
  <conditionalFormatting sqref="G27:H27">
    <cfRule type="cellIs" dxfId="457" priority="2007" operator="equal">
      <formula>"Not Met"</formula>
    </cfRule>
  </conditionalFormatting>
  <conditionalFormatting sqref="G31:H31">
    <cfRule type="cellIs" dxfId="456" priority="2097" operator="equal">
      <formula>"Not Met"</formula>
    </cfRule>
  </conditionalFormatting>
  <conditionalFormatting sqref="G33:H33">
    <cfRule type="cellIs" dxfId="455" priority="2091" operator="equal">
      <formula>"Not Met"</formula>
    </cfRule>
  </conditionalFormatting>
  <conditionalFormatting sqref="G43:H43">
    <cfRule type="cellIs" dxfId="454" priority="2406" operator="equal">
      <formula>"Not Met"</formula>
    </cfRule>
  </conditionalFormatting>
  <conditionalFormatting sqref="G45:H48">
    <cfRule type="cellIs" dxfId="453" priority="2398" operator="equal">
      <formula>"Not Met"</formula>
    </cfRule>
  </conditionalFormatting>
  <conditionalFormatting sqref="G51:H51">
    <cfRule type="cellIs" dxfId="452" priority="2396" operator="equal">
      <formula>"Not Met"</formula>
    </cfRule>
  </conditionalFormatting>
  <conditionalFormatting sqref="G85:H85">
    <cfRule type="cellIs" dxfId="451" priority="1896" operator="equal">
      <formula>"Not Met"</formula>
    </cfRule>
  </conditionalFormatting>
  <conditionalFormatting sqref="G88:H88">
    <cfRule type="cellIs" dxfId="450" priority="2069" operator="equal">
      <formula>"Not Met"</formula>
    </cfRule>
  </conditionalFormatting>
  <conditionalFormatting sqref="G97:H97">
    <cfRule type="cellIs" dxfId="449" priority="2063" operator="equal">
      <formula>"Not Met"</formula>
    </cfRule>
  </conditionalFormatting>
  <conditionalFormatting sqref="G100:H101">
    <cfRule type="cellIs" dxfId="448" priority="2344" operator="equal">
      <formula>"Not Met"</formula>
    </cfRule>
  </conditionalFormatting>
  <conditionalFormatting sqref="G108:H108">
    <cfRule type="cellIs" dxfId="447" priority="1979" operator="equal">
      <formula>"Not Met"</formula>
    </cfRule>
  </conditionalFormatting>
  <conditionalFormatting sqref="G111:H113">
    <cfRule type="cellIs" dxfId="446" priority="2041" operator="equal">
      <formula>"Not Met"</formula>
    </cfRule>
  </conditionalFormatting>
  <conditionalFormatting sqref="G127:H127">
    <cfRule type="cellIs" dxfId="445" priority="1972" operator="equal">
      <formula>"Not Met"</formula>
    </cfRule>
  </conditionalFormatting>
  <conditionalFormatting sqref="G140:H141">
    <cfRule type="cellIs" dxfId="444" priority="2322" operator="equal">
      <formula>"Not Met"</formula>
    </cfRule>
  </conditionalFormatting>
  <conditionalFormatting sqref="G154:H154 H156:H157 H159">
    <cfRule type="cellIs" dxfId="443" priority="2046" operator="equal">
      <formula>"Not Met"</formula>
    </cfRule>
  </conditionalFormatting>
  <conditionalFormatting sqref="G160:H160">
    <cfRule type="cellIs" dxfId="442" priority="2316" operator="equal">
      <formula>"Not Met"</formula>
    </cfRule>
  </conditionalFormatting>
  <conditionalFormatting sqref="G175:H175 G179:H181">
    <cfRule type="cellIs" dxfId="441" priority="2052" operator="equal">
      <formula>"Not Met"</formula>
    </cfRule>
  </conditionalFormatting>
  <conditionalFormatting sqref="G194:H195">
    <cfRule type="cellIs" dxfId="440" priority="1916" operator="equal">
      <formula>"Not Met"</formula>
    </cfRule>
  </conditionalFormatting>
  <conditionalFormatting sqref="G225:H225">
    <cfRule type="cellIs" dxfId="439" priority="1910" operator="equal">
      <formula>"Not Met"</formula>
    </cfRule>
  </conditionalFormatting>
  <conditionalFormatting sqref="G227:H227 G230:H230">
    <cfRule type="cellIs" dxfId="438" priority="2149" operator="equal">
      <formula>"Not Met"</formula>
    </cfRule>
  </conditionalFormatting>
  <conditionalFormatting sqref="G232:H232">
    <cfRule type="cellIs" dxfId="437" priority="1904" operator="equal">
      <formula>"Not Met"</formula>
    </cfRule>
  </conditionalFormatting>
  <conditionalFormatting sqref="G252:H252">
    <cfRule type="cellIs" dxfId="436" priority="2165" operator="equal">
      <formula>"Not Met"</formula>
    </cfRule>
  </conditionalFormatting>
  <conditionalFormatting sqref="H10">
    <cfRule type="cellIs" dxfId="435" priority="2119" operator="equal">
      <formula>"Not Met"</formula>
    </cfRule>
    <cfRule type="cellIs" dxfId="434" priority="2118" operator="equal">
      <formula>"Met"</formula>
    </cfRule>
  </conditionalFormatting>
  <conditionalFormatting sqref="H12:H14">
    <cfRule type="cellIs" dxfId="433" priority="2114" operator="equal">
      <formula>"Met"</formula>
    </cfRule>
    <cfRule type="cellIs" dxfId="432" priority="2115" operator="equal">
      <formula>"Not Met"</formula>
    </cfRule>
  </conditionalFormatting>
  <conditionalFormatting sqref="H13">
    <cfRule type="expression" dxfId="431" priority="2032">
      <formula>B12="N/A"</formula>
    </cfRule>
  </conditionalFormatting>
  <conditionalFormatting sqref="H15">
    <cfRule type="expression" dxfId="430" priority="1740">
      <formula>B12="N/A"</formula>
    </cfRule>
    <cfRule type="cellIs" dxfId="429" priority="1744" operator="equal">
      <formula>"Met"</formula>
    </cfRule>
  </conditionalFormatting>
  <conditionalFormatting sqref="H17">
    <cfRule type="cellIs" dxfId="428" priority="2102" operator="equal">
      <formula>"Met"</formula>
    </cfRule>
    <cfRule type="expression" dxfId="427" priority="2101">
      <formula>B17="N/A"</formula>
    </cfRule>
  </conditionalFormatting>
  <conditionalFormatting sqref="H20:H25">
    <cfRule type="cellIs" dxfId="426" priority="2099" operator="equal">
      <formula>"Met"</formula>
    </cfRule>
    <cfRule type="expression" dxfId="425" priority="2098">
      <formula>B20="N/A"</formula>
    </cfRule>
  </conditionalFormatting>
  <conditionalFormatting sqref="H27:H31">
    <cfRule type="expression" dxfId="424" priority="1998">
      <formula>B27="N/A"</formula>
    </cfRule>
    <cfRule type="cellIs" dxfId="423" priority="1999" operator="equal">
      <formula>"Met"</formula>
    </cfRule>
  </conditionalFormatting>
  <conditionalFormatting sqref="H28:H30">
    <cfRule type="cellIs" dxfId="422" priority="2000" operator="equal">
      <formula>"Not Met"</formula>
    </cfRule>
  </conditionalFormatting>
  <conditionalFormatting sqref="H33">
    <cfRule type="cellIs" dxfId="421" priority="2090" operator="equal">
      <formula>"Met"</formula>
    </cfRule>
    <cfRule type="expression" dxfId="420" priority="2089">
      <formula>B33="N/A"</formula>
    </cfRule>
  </conditionalFormatting>
  <conditionalFormatting sqref="H37:H42">
    <cfRule type="cellIs" dxfId="419" priority="1993" operator="equal">
      <formula>"Not Met"</formula>
    </cfRule>
  </conditionalFormatting>
  <conditionalFormatting sqref="H37:H43">
    <cfRule type="expression" dxfId="418" priority="1991">
      <formula>B37="N/A"</formula>
    </cfRule>
    <cfRule type="cellIs" dxfId="417" priority="1992" operator="equal">
      <formula>"Met"</formula>
    </cfRule>
  </conditionalFormatting>
  <conditionalFormatting sqref="H45:H49">
    <cfRule type="expression" dxfId="416" priority="158">
      <formula>B45="N/A"</formula>
    </cfRule>
    <cfRule type="cellIs" dxfId="415" priority="159" operator="equal">
      <formula>"Met"</formula>
    </cfRule>
  </conditionalFormatting>
  <conditionalFormatting sqref="H49">
    <cfRule type="cellIs" dxfId="414" priority="160" operator="equal">
      <formula>"Not Met"</formula>
    </cfRule>
  </conditionalFormatting>
  <conditionalFormatting sqref="H51:H52">
    <cfRule type="expression" dxfId="413" priority="233">
      <formula>B51="N/A"</formula>
    </cfRule>
    <cfRule type="cellIs" dxfId="412" priority="234" operator="equal">
      <formula>"Met"</formula>
    </cfRule>
  </conditionalFormatting>
  <conditionalFormatting sqref="H52">
    <cfRule type="cellIs" dxfId="411" priority="235" operator="equal">
      <formula>"Not Met"</formula>
    </cfRule>
  </conditionalFormatting>
  <conditionalFormatting sqref="H54:H56 H58:H63 H75:H84 H163:H165 H168:H169 H172:H173 H185:H188 H190:H192">
    <cfRule type="cellIs" dxfId="410" priority="2472" operator="equal">
      <formula>"Not Met"</formula>
    </cfRule>
  </conditionalFormatting>
  <conditionalFormatting sqref="H54:H56 H58:H63 H140:H141 G9 H163:H165 H168:H169 H172:H173 H185:H188 H190:H192">
    <cfRule type="cellIs" dxfId="409" priority="2471" operator="equal">
      <formula>"Met"</formula>
    </cfRule>
  </conditionalFormatting>
  <conditionalFormatting sqref="H67:H72">
    <cfRule type="cellIs" dxfId="408" priority="2044" operator="equal">
      <formula>"Not Met"</formula>
    </cfRule>
    <cfRule type="expression" dxfId="407" priority="2042">
      <formula>B67="N/A"</formula>
    </cfRule>
    <cfRule type="cellIs" dxfId="406" priority="2043" operator="equal">
      <formula>"Met"</formula>
    </cfRule>
  </conditionalFormatting>
  <conditionalFormatting sqref="H75:H88">
    <cfRule type="cellIs" dxfId="405" priority="242" operator="equal">
      <formula>"Met"</formula>
    </cfRule>
    <cfRule type="expression" dxfId="404" priority="241">
      <formula>B75="N/A"</formula>
    </cfRule>
  </conditionalFormatting>
  <conditionalFormatting sqref="H86:H87">
    <cfRule type="cellIs" dxfId="403" priority="243" operator="equal">
      <formula>"Not Met"</formula>
    </cfRule>
  </conditionalFormatting>
  <conditionalFormatting sqref="H94:H95">
    <cfRule type="cellIs" dxfId="402" priority="2066" operator="equal">
      <formula>"Not Met"</formula>
    </cfRule>
    <cfRule type="cellIs" dxfId="401" priority="2065" operator="equal">
      <formula>"Met"</formula>
    </cfRule>
    <cfRule type="expression" dxfId="400" priority="2064">
      <formula>B94="N/A"</formula>
    </cfRule>
  </conditionalFormatting>
  <conditionalFormatting sqref="H97">
    <cfRule type="cellIs" dxfId="399" priority="2062" operator="equal">
      <formula>"Met"</formula>
    </cfRule>
    <cfRule type="expression" dxfId="398" priority="2061">
      <formula>B97="N/A"</formula>
    </cfRule>
  </conditionalFormatting>
  <conditionalFormatting sqref="H100:H108">
    <cfRule type="cellIs" dxfId="397" priority="1978" operator="equal">
      <formula>"Met"</formula>
    </cfRule>
    <cfRule type="expression" dxfId="396" priority="1977">
      <formula>B100="N/A"</formula>
    </cfRule>
  </conditionalFormatting>
  <conditionalFormatting sqref="H102:H107">
    <cfRule type="cellIs" dxfId="395" priority="1986" operator="equal">
      <formula>"Not Met"</formula>
    </cfRule>
  </conditionalFormatting>
  <conditionalFormatting sqref="H111:H113">
    <cfRule type="expression" dxfId="394" priority="2039">
      <formula>B111="N/A"</formula>
    </cfRule>
    <cfRule type="cellIs" dxfId="393" priority="2040" operator="equal">
      <formula>"Met"</formula>
    </cfRule>
  </conditionalFormatting>
  <conditionalFormatting sqref="H115">
    <cfRule type="cellIs" dxfId="392" priority="2" operator="equal">
      <formula>"Met"</formula>
    </cfRule>
    <cfRule type="expression" dxfId="391" priority="1">
      <formula>B115="N/A"</formula>
    </cfRule>
    <cfRule type="cellIs" dxfId="390" priority="3" operator="equal">
      <formula>"Not Met"</formula>
    </cfRule>
  </conditionalFormatting>
  <conditionalFormatting sqref="H117">
    <cfRule type="expression" dxfId="389" priority="1884">
      <formula>G115="N/A"</formula>
    </cfRule>
  </conditionalFormatting>
  <conditionalFormatting sqref="H117:H118">
    <cfRule type="cellIs" dxfId="388" priority="2027" operator="equal">
      <formula>"Not Met"</formula>
    </cfRule>
    <cfRule type="expression" dxfId="387" priority="2025">
      <formula>B117="N/A"</formula>
    </cfRule>
    <cfRule type="cellIs" dxfId="386" priority="2026" operator="equal">
      <formula>"Met"</formula>
    </cfRule>
  </conditionalFormatting>
  <conditionalFormatting sqref="H118">
    <cfRule type="expression" dxfId="385" priority="1883">
      <formula>G115="N/A"</formula>
    </cfRule>
  </conditionalFormatting>
  <conditionalFormatting sqref="H120">
    <cfRule type="cellIs" dxfId="384" priority="221" operator="equal">
      <formula>"Not Met"</formula>
    </cfRule>
    <cfRule type="cellIs" dxfId="383" priority="220" operator="equal">
      <formula>"Met"</formula>
    </cfRule>
  </conditionalFormatting>
  <conditionalFormatting sqref="H120:H121">
    <cfRule type="expression" dxfId="382" priority="218">
      <formula>G114="N/A"</formula>
    </cfRule>
  </conditionalFormatting>
  <conditionalFormatting sqref="H120:H123">
    <cfRule type="expression" dxfId="381" priority="219">
      <formula>B120="N/A"</formula>
    </cfRule>
  </conditionalFormatting>
  <conditionalFormatting sqref="H121:H123">
    <cfRule type="cellIs" dxfId="380" priority="2014" operator="equal">
      <formula>"Not Met"</formula>
    </cfRule>
    <cfRule type="cellIs" dxfId="379" priority="2013" operator="equal">
      <formula>"Met"</formula>
    </cfRule>
  </conditionalFormatting>
  <conditionalFormatting sqref="H122">
    <cfRule type="expression" dxfId="378" priority="1863">
      <formula>G115="N/A"</formula>
    </cfRule>
  </conditionalFormatting>
  <conditionalFormatting sqref="H123">
    <cfRule type="expression" dxfId="377" priority="1857">
      <formula>G115="N/A"</formula>
    </cfRule>
  </conditionalFormatting>
  <conditionalFormatting sqref="H127 H145:H146 H12:H14 H54:H56 H58:H63 H140:H141">
    <cfRule type="expression" dxfId="376" priority="2107">
      <formula>B12="N/A"</formula>
    </cfRule>
  </conditionalFormatting>
  <conditionalFormatting sqref="H127">
    <cfRule type="cellIs" dxfId="375" priority="1971" operator="equal">
      <formula>"Met"</formula>
    </cfRule>
    <cfRule type="expression" dxfId="374" priority="1849">
      <formula>G125="N/A"</formula>
    </cfRule>
  </conditionalFormatting>
  <conditionalFormatting sqref="H129">
    <cfRule type="cellIs" dxfId="373" priority="216" operator="equal">
      <formula>"Not Met"</formula>
    </cfRule>
    <cfRule type="cellIs" dxfId="372" priority="215" operator="equal">
      <formula>"Met"</formula>
    </cfRule>
  </conditionalFormatting>
  <conditionalFormatting sqref="H129:H130">
    <cfRule type="expression" dxfId="371" priority="213">
      <formula>G124="N/A"</formula>
    </cfRule>
  </conditionalFormatting>
  <conditionalFormatting sqref="H129:H132">
    <cfRule type="expression" dxfId="370" priority="214">
      <formula>B129="N/A"</formula>
    </cfRule>
  </conditionalFormatting>
  <conditionalFormatting sqref="H130:H132">
    <cfRule type="cellIs" dxfId="369" priority="1958" operator="equal">
      <formula>"Met"</formula>
    </cfRule>
    <cfRule type="cellIs" dxfId="368" priority="1959" operator="equal">
      <formula>"Not Met"</formula>
    </cfRule>
  </conditionalFormatting>
  <conditionalFormatting sqref="H131">
    <cfRule type="expression" dxfId="367" priority="1829">
      <formula>G125="N/A"</formula>
    </cfRule>
  </conditionalFormatting>
  <conditionalFormatting sqref="H132">
    <cfRule type="expression" dxfId="366" priority="1823">
      <formula>G125="N/A"</formula>
    </cfRule>
  </conditionalFormatting>
  <conditionalFormatting sqref="H135:H137">
    <cfRule type="cellIs" dxfId="365" priority="154" operator="equal">
      <formula>"Not Met"</formula>
    </cfRule>
    <cfRule type="cellIs" dxfId="364" priority="153" operator="equal">
      <formula>"Met"</formula>
    </cfRule>
    <cfRule type="expression" dxfId="363" priority="152">
      <formula>B135="N/A"</formula>
    </cfRule>
  </conditionalFormatting>
  <conditionalFormatting sqref="H145">
    <cfRule type="expression" dxfId="362" priority="1815">
      <formula>G143="N/A"</formula>
    </cfRule>
  </conditionalFormatting>
  <conditionalFormatting sqref="H145:H146">
    <cfRule type="cellIs" dxfId="361" priority="1945" operator="equal">
      <formula>"Met"</formula>
    </cfRule>
    <cfRule type="cellIs" dxfId="360" priority="1946" operator="equal">
      <formula>"Not Met"</formula>
    </cfRule>
  </conditionalFormatting>
  <conditionalFormatting sqref="H146">
    <cfRule type="expression" dxfId="359" priority="1813">
      <formula>G143="N/A"</formula>
    </cfRule>
  </conditionalFormatting>
  <conditionalFormatting sqref="H148">
    <cfRule type="cellIs" dxfId="358" priority="212" operator="equal">
      <formula>"Not Met"</formula>
    </cfRule>
    <cfRule type="cellIs" dxfId="357" priority="211" operator="equal">
      <formula>"Met"</formula>
    </cfRule>
    <cfRule type="expression" dxfId="356" priority="210">
      <formula>B148="N/A"</formula>
    </cfRule>
  </conditionalFormatting>
  <conditionalFormatting sqref="H154 H156:H157">
    <cfRule type="cellIs" dxfId="355" priority="2045" operator="equal">
      <formula>"Met"</formula>
    </cfRule>
  </conditionalFormatting>
  <conditionalFormatting sqref="H159:H161">
    <cfRule type="cellIs" dxfId="354" priority="118" operator="equal">
      <formula>"Met"</formula>
    </cfRule>
  </conditionalFormatting>
  <conditionalFormatting sqref="H161">
    <cfRule type="cellIs" dxfId="353" priority="119" operator="equal">
      <formula>"Not Met"</formula>
    </cfRule>
  </conditionalFormatting>
  <conditionalFormatting sqref="H175:H177">
    <cfRule type="cellIs" dxfId="352" priority="105" operator="equal">
      <formula>"Met"</formula>
    </cfRule>
  </conditionalFormatting>
  <conditionalFormatting sqref="H176:H177">
    <cfRule type="cellIs" dxfId="351" priority="106" operator="equal">
      <formula>"Not Met"</formula>
    </cfRule>
  </conditionalFormatting>
  <conditionalFormatting sqref="H179:H181">
    <cfRule type="cellIs" dxfId="350" priority="2051" operator="equal">
      <formula>"Met"</formula>
    </cfRule>
  </conditionalFormatting>
  <conditionalFormatting sqref="H194:H195">
    <cfRule type="cellIs" dxfId="349" priority="1915" operator="equal">
      <formula>"Met"</formula>
    </cfRule>
  </conditionalFormatting>
  <conditionalFormatting sqref="H199:H202">
    <cfRule type="cellIs" dxfId="348" priority="172" operator="equal">
      <formula>"Met"</formula>
    </cfRule>
    <cfRule type="cellIs" dxfId="347" priority="173" operator="equal">
      <formula>"Not Met"</formula>
    </cfRule>
  </conditionalFormatting>
  <conditionalFormatting sqref="H205">
    <cfRule type="cellIs" dxfId="346" priority="1782" operator="equal">
      <formula>"Not Met"</formula>
    </cfRule>
    <cfRule type="cellIs" dxfId="345" priority="1781" operator="equal">
      <formula>"Met"</formula>
    </cfRule>
  </conditionalFormatting>
  <conditionalFormatting sqref="H219">
    <cfRule type="cellIs" dxfId="344" priority="2147" operator="equal">
      <formula>"Not Met"</formula>
    </cfRule>
    <cfRule type="cellIs" dxfId="343" priority="2146" operator="equal">
      <formula>"Met"</formula>
    </cfRule>
  </conditionalFormatting>
  <conditionalFormatting sqref="H225">
    <cfRule type="cellIs" dxfId="342" priority="1909" operator="equal">
      <formula>"Met"</formula>
    </cfRule>
  </conditionalFormatting>
  <conditionalFormatting sqref="H227 H230">
    <cfRule type="cellIs" dxfId="341" priority="2148" operator="equal">
      <formula>"Met"</formula>
    </cfRule>
  </conditionalFormatting>
  <conditionalFormatting sqref="H232">
    <cfRule type="cellIs" dxfId="340" priority="1903" operator="equal">
      <formula>"Met"</formula>
    </cfRule>
  </conditionalFormatting>
  <conditionalFormatting sqref="H235:H237">
    <cfRule type="cellIs" dxfId="339" priority="2153" operator="equal">
      <formula>"Not Met"</formula>
    </cfRule>
    <cfRule type="cellIs" dxfId="338" priority="2152" operator="equal">
      <formula>"Met"</formula>
    </cfRule>
  </conditionalFormatting>
  <conditionalFormatting sqref="H239 H241">
    <cfRule type="cellIs" dxfId="337" priority="2158" operator="equal">
      <formula>"Met"</formula>
    </cfRule>
    <cfRule type="cellIs" dxfId="336" priority="2159" operator="equal">
      <formula>"Not Met"</formula>
    </cfRule>
  </conditionalFormatting>
  <conditionalFormatting sqref="H243:H244">
    <cfRule type="cellIs" dxfId="335" priority="2162" operator="equal">
      <formula>"Met"</formula>
    </cfRule>
    <cfRule type="cellIs" dxfId="334" priority="2163" operator="equal">
      <formula>"Not Met"</formula>
    </cfRule>
  </conditionalFormatting>
  <conditionalFormatting sqref="H247:H250">
    <cfRule type="cellIs" dxfId="333" priority="1902" operator="equal">
      <formula>"Not Met"</formula>
    </cfRule>
    <cfRule type="cellIs" dxfId="332" priority="1901" operator="equal">
      <formula>"Met"</formula>
    </cfRule>
  </conditionalFormatting>
  <conditionalFormatting sqref="H252">
    <cfRule type="cellIs" dxfId="331" priority="2164" operator="equal">
      <formula>"Met"</formula>
    </cfRule>
  </conditionalFormatting>
  <conditionalFormatting sqref="H255">
    <cfRule type="expression" dxfId="330" priority="1521">
      <formula>#REF!-#REF!&gt;=1</formula>
    </cfRule>
    <cfRule type="expression" dxfId="329" priority="1520">
      <formula>AND(#REF!=#REF!,#REF!&gt;=1)</formula>
    </cfRule>
  </conditionalFormatting>
  <conditionalFormatting sqref="H348:H349">
    <cfRule type="expression" dxfId="328" priority="1603">
      <formula>$B$344&lt;&gt;""</formula>
    </cfRule>
  </conditionalFormatting>
  <conditionalFormatting sqref="H350">
    <cfRule type="expression" dxfId="327" priority="1394">
      <formula>$H$350&lt;&gt;""</formula>
    </cfRule>
  </conditionalFormatting>
  <conditionalFormatting sqref="H44:I44">
    <cfRule type="expression" dxfId="326" priority="95">
      <formula>$H$138="  Satellite Location(s)"</formula>
    </cfRule>
  </conditionalFormatting>
  <conditionalFormatting sqref="H50:I50">
    <cfRule type="expression" dxfId="325" priority="94">
      <formula>$H$138="  Satellite Location(s)"</formula>
    </cfRule>
  </conditionalFormatting>
  <conditionalFormatting sqref="H53:I53">
    <cfRule type="expression" dxfId="324" priority="93">
      <formula>$H$138="  Satellite Location(s)"</formula>
    </cfRule>
  </conditionalFormatting>
  <conditionalFormatting sqref="H64:I64">
    <cfRule type="expression" dxfId="323" priority="92">
      <formula>$H$138="  Satellite Location(s)"</formula>
    </cfRule>
  </conditionalFormatting>
  <conditionalFormatting sqref="H89:I90">
    <cfRule type="expression" dxfId="322" priority="90">
      <formula>$H$138="  Satellite Location(s)"</formula>
    </cfRule>
  </conditionalFormatting>
  <conditionalFormatting sqref="H138:I138">
    <cfRule type="expression" dxfId="321" priority="149">
      <formula>$H$138="  Satellite Location(s)"</formula>
    </cfRule>
  </conditionalFormatting>
  <conditionalFormatting sqref="H148:I148">
    <cfRule type="expression" dxfId="320" priority="208">
      <formula>#REF!="N/A"</formula>
    </cfRule>
  </conditionalFormatting>
  <conditionalFormatting sqref="H155:I155">
    <cfRule type="expression" dxfId="319" priority="107">
      <formula>$H$138="  Satellite Location(s)"</formula>
    </cfRule>
  </conditionalFormatting>
  <conditionalFormatting sqref="H158:I158">
    <cfRule type="expression" dxfId="318" priority="110">
      <formula>$H$138="  Satellite Location(s)"</formula>
    </cfRule>
  </conditionalFormatting>
  <conditionalFormatting sqref="H162:I162">
    <cfRule type="expression" dxfId="317" priority="115">
      <formula>$H$138="  Satellite Location(s)"</formula>
    </cfRule>
  </conditionalFormatting>
  <conditionalFormatting sqref="H166:I166">
    <cfRule type="expression" dxfId="316" priority="120">
      <formula>$H$138="  Satellite Location(s)"</formula>
    </cfRule>
  </conditionalFormatting>
  <conditionalFormatting sqref="H170:I170">
    <cfRule type="expression" dxfId="315" priority="87">
      <formula>$H$138="  Satellite Location(s)"</formula>
    </cfRule>
  </conditionalFormatting>
  <conditionalFormatting sqref="H178:I178">
    <cfRule type="expression" dxfId="314" priority="102">
      <formula>$H$138="  Satellite Location(s)"</formula>
    </cfRule>
  </conditionalFormatting>
  <conditionalFormatting sqref="H189:I189">
    <cfRule type="expression" dxfId="313" priority="82">
      <formula>$H$138="  Satellite Location(s)"</formula>
    </cfRule>
  </conditionalFormatting>
  <conditionalFormatting sqref="H224:I224">
    <cfRule type="expression" dxfId="312" priority="71">
      <formula>$H$138="  Satellite Location(s)"</formula>
    </cfRule>
  </conditionalFormatting>
  <conditionalFormatting sqref="H245:I245">
    <cfRule type="expression" dxfId="311" priority="66">
      <formula>$H$138="  Satellite Location(s)"</formula>
    </cfRule>
  </conditionalFormatting>
  <conditionalFormatting sqref="H308:K308">
    <cfRule type="expression" dxfId="310" priority="1679">
      <formula>$B$262&lt;&gt;""</formula>
    </cfRule>
  </conditionalFormatting>
  <conditionalFormatting sqref="H316:K316">
    <cfRule type="expression" dxfId="309" priority="1676">
      <formula>$B$262&lt;&gt;""</formula>
    </cfRule>
  </conditionalFormatting>
  <conditionalFormatting sqref="H320:K320">
    <cfRule type="expression" dxfId="308" priority="1674">
      <formula>$B$262&lt;&gt;""</formula>
    </cfRule>
  </conditionalFormatting>
  <conditionalFormatting sqref="H254:L254">
    <cfRule type="expression" dxfId="307" priority="1522">
      <formula>AND(#REF!=#REF!,#REF!&gt;=1)</formula>
    </cfRule>
    <cfRule type="expression" dxfId="306" priority="1526">
      <formula>#REF!-#REF!&gt;=1</formula>
    </cfRule>
  </conditionalFormatting>
  <conditionalFormatting sqref="I12:I14">
    <cfRule type="expression" dxfId="305" priority="2106">
      <formula>B12="N/A"</formula>
    </cfRule>
  </conditionalFormatting>
  <conditionalFormatting sqref="I13">
    <cfRule type="expression" dxfId="304" priority="2105">
      <formula>B12="N/A"</formula>
    </cfRule>
  </conditionalFormatting>
  <conditionalFormatting sqref="I15">
    <cfRule type="expression" dxfId="303" priority="1739">
      <formula>B12="N/A"</formula>
    </cfRule>
  </conditionalFormatting>
  <conditionalFormatting sqref="I117">
    <cfRule type="expression" dxfId="302" priority="1882">
      <formula>G115="N/A"</formula>
    </cfRule>
  </conditionalFormatting>
  <conditionalFormatting sqref="I118">
    <cfRule type="expression" dxfId="301" priority="1881">
      <formula>G115="N/A"</formula>
    </cfRule>
  </conditionalFormatting>
  <conditionalFormatting sqref="I120:I121">
    <cfRule type="expression" dxfId="300" priority="222">
      <formula>G114="N/A"</formula>
    </cfRule>
  </conditionalFormatting>
  <conditionalFormatting sqref="I122">
    <cfRule type="expression" dxfId="299" priority="1862">
      <formula>G115="N/A"</formula>
    </cfRule>
  </conditionalFormatting>
  <conditionalFormatting sqref="I123">
    <cfRule type="expression" dxfId="298" priority="1856">
      <formula>G115="N/A"</formula>
    </cfRule>
  </conditionalFormatting>
  <conditionalFormatting sqref="I127">
    <cfRule type="expression" dxfId="297" priority="1848">
      <formula>G125="N/A"</formula>
    </cfRule>
  </conditionalFormatting>
  <conditionalFormatting sqref="I129:I130">
    <cfRule type="expression" dxfId="296" priority="217">
      <formula>G124="N/A"</formula>
    </cfRule>
  </conditionalFormatting>
  <conditionalFormatting sqref="I131">
    <cfRule type="expression" dxfId="295" priority="1828">
      <formula>G125="N/A"</formula>
    </cfRule>
  </conditionalFormatting>
  <conditionalFormatting sqref="I132">
    <cfRule type="expression" dxfId="294" priority="1822">
      <formula>G125="N/A"</formula>
    </cfRule>
  </conditionalFormatting>
  <conditionalFormatting sqref="I145">
    <cfRule type="expression" dxfId="293" priority="1814">
      <formula>G143="N/A"</formula>
    </cfRule>
  </conditionalFormatting>
  <conditionalFormatting sqref="I146">
    <cfRule type="expression" dxfId="292" priority="1812">
      <formula>G143="N/A"</formula>
    </cfRule>
  </conditionalFormatting>
  <conditionalFormatting sqref="I353">
    <cfRule type="expression" dxfId="291" priority="1545">
      <formula>I353="Out of State"</formula>
    </cfRule>
  </conditionalFormatting>
  <conditionalFormatting sqref="I354:I358">
    <cfRule type="expression" dxfId="290" priority="1349">
      <formula>I$353="Same State"</formula>
    </cfRule>
    <cfRule type="expression" dxfId="289" priority="1348">
      <formula>I$353="Out of State"</formula>
    </cfRule>
  </conditionalFormatting>
  <conditionalFormatting sqref="I362">
    <cfRule type="expression" dxfId="288" priority="1342">
      <formula>I362="Not Met"</formula>
    </cfRule>
  </conditionalFormatting>
  <conditionalFormatting sqref="I362:I365">
    <cfRule type="expression" dxfId="287" priority="297">
      <formula>I362="Met"</formula>
    </cfRule>
  </conditionalFormatting>
  <conditionalFormatting sqref="I363">
    <cfRule type="expression" dxfId="286" priority="298">
      <formula>I363="Not Met"</formula>
    </cfRule>
  </conditionalFormatting>
  <conditionalFormatting sqref="I366">
    <cfRule type="expression" dxfId="285" priority="1325">
      <formula>I$365="Not Met"</formula>
    </cfRule>
    <cfRule type="expression" dxfId="284" priority="1324">
      <formula>I$366&lt;&gt;""</formula>
    </cfRule>
  </conditionalFormatting>
  <conditionalFormatting sqref="I367">
    <cfRule type="expression" dxfId="283" priority="1321">
      <formula>I367="Not Met"</formula>
    </cfRule>
    <cfRule type="expression" dxfId="282" priority="1320">
      <formula>I367="Met"</formula>
    </cfRule>
  </conditionalFormatting>
  <conditionalFormatting sqref="I369">
    <cfRule type="expression" dxfId="281" priority="1313">
      <formula>I369="Not Met"</formula>
    </cfRule>
    <cfRule type="expression" dxfId="280" priority="1312">
      <formula>I369="Met"</formula>
    </cfRule>
  </conditionalFormatting>
  <conditionalFormatting sqref="I371">
    <cfRule type="expression" dxfId="279" priority="1306">
      <formula>I371="Not Met"</formula>
    </cfRule>
    <cfRule type="expression" dxfId="278" priority="1305">
      <formula>I371="Met"</formula>
    </cfRule>
  </conditionalFormatting>
  <conditionalFormatting sqref="I373">
    <cfRule type="expression" dxfId="277" priority="1301">
      <formula>I373="Not Met"</formula>
    </cfRule>
    <cfRule type="expression" dxfId="276" priority="1300">
      <formula>I373="Met"</formula>
    </cfRule>
  </conditionalFormatting>
  <conditionalFormatting sqref="I375">
    <cfRule type="expression" dxfId="275" priority="1249">
      <formula>I375="Met"</formula>
    </cfRule>
    <cfRule type="expression" dxfId="274" priority="1250">
      <formula>I375="Not Met"</formula>
    </cfRule>
  </conditionalFormatting>
  <conditionalFormatting sqref="I377">
    <cfRule type="expression" dxfId="273" priority="1368">
      <formula>I$352&lt;&gt;""</formula>
    </cfRule>
  </conditionalFormatting>
  <conditionalFormatting sqref="I378">
    <cfRule type="expression" dxfId="272" priority="1241">
      <formula>I378="Met"</formula>
    </cfRule>
    <cfRule type="expression" dxfId="271" priority="1242">
      <formula>I378="Not Met"</formula>
    </cfRule>
  </conditionalFormatting>
  <conditionalFormatting sqref="I380">
    <cfRule type="expression" dxfId="270" priority="1237">
      <formula>I380="Not Met"</formula>
    </cfRule>
    <cfRule type="expression" dxfId="269" priority="1236">
      <formula>I380="Met"</formula>
    </cfRule>
  </conditionalFormatting>
  <conditionalFormatting sqref="I382">
    <cfRule type="expression" dxfId="268" priority="1231">
      <formula>I382="Met"</formula>
    </cfRule>
    <cfRule type="expression" dxfId="267" priority="1232">
      <formula>I382="Not Met"</formula>
    </cfRule>
  </conditionalFormatting>
  <conditionalFormatting sqref="I384">
    <cfRule type="expression" dxfId="266" priority="1227">
      <formula>I384="Not Met"</formula>
    </cfRule>
    <cfRule type="expression" dxfId="265" priority="1226">
      <formula>I384="Met"</formula>
    </cfRule>
  </conditionalFormatting>
  <conditionalFormatting sqref="I386">
    <cfRule type="expression" dxfId="264" priority="1222">
      <formula>I386="Not Met"</formula>
    </cfRule>
    <cfRule type="expression" dxfId="263" priority="1221">
      <formula>I386="Met"</formula>
    </cfRule>
  </conditionalFormatting>
  <conditionalFormatting sqref="I388">
    <cfRule type="expression" dxfId="262" priority="1217">
      <formula>I388="Not Met"</formula>
    </cfRule>
    <cfRule type="expression" dxfId="261" priority="1216">
      <formula>I388="Met"</formula>
    </cfRule>
  </conditionalFormatting>
  <conditionalFormatting sqref="I390">
    <cfRule type="expression" dxfId="260" priority="1211">
      <formula>I390="Met"</formula>
    </cfRule>
    <cfRule type="expression" dxfId="259" priority="1212">
      <formula>I390="Not Met"</formula>
    </cfRule>
  </conditionalFormatting>
  <conditionalFormatting sqref="I392">
    <cfRule type="expression" dxfId="258" priority="1207">
      <formula>I392="Not Met"</formula>
    </cfRule>
    <cfRule type="expression" dxfId="257" priority="1206">
      <formula>I392="Met"</formula>
    </cfRule>
  </conditionalFormatting>
  <conditionalFormatting sqref="I394">
    <cfRule type="expression" dxfId="256" priority="1201">
      <formula>I394="Met"</formula>
    </cfRule>
    <cfRule type="expression" dxfId="255" priority="1202">
      <formula>I394="Not Met"</formula>
    </cfRule>
  </conditionalFormatting>
  <conditionalFormatting sqref="I1:J1">
    <cfRule type="expression" dxfId="254" priority="2564">
      <formula>#REF!="Not OK"</formula>
    </cfRule>
  </conditionalFormatting>
  <conditionalFormatting sqref="I255:L255">
    <cfRule type="expression" dxfId="253" priority="1528">
      <formula>#REF!-#REF!&gt;=1</formula>
    </cfRule>
    <cfRule type="expression" dxfId="252" priority="1527">
      <formula>AND(#REF!=#REF!,#REF!&gt;=1)</formula>
    </cfRule>
  </conditionalFormatting>
  <conditionalFormatting sqref="I279:L279">
    <cfRule type="expression" dxfId="251" priority="1711">
      <formula>$B$262&lt;&gt;""</formula>
    </cfRule>
  </conditionalFormatting>
  <conditionalFormatting sqref="I280:L291">
    <cfRule type="expression" dxfId="250" priority="1685">
      <formula>$B$262&lt;&gt;""</formula>
    </cfRule>
  </conditionalFormatting>
  <conditionalFormatting sqref="I353:M353">
    <cfRule type="expression" dxfId="249" priority="1083">
      <formula>I353="Not Approved"</formula>
    </cfRule>
    <cfRule type="expression" dxfId="248" priority="1084">
      <formula>I353="Same State"</formula>
    </cfRule>
  </conditionalFormatting>
  <conditionalFormatting sqref="I364:M365">
    <cfRule type="expression" dxfId="247" priority="792">
      <formula>I364="Not Met"</formula>
    </cfRule>
  </conditionalFormatting>
  <conditionalFormatting sqref="I354:AE358">
    <cfRule type="expression" dxfId="246" priority="390">
      <formula>I$353="Not Approved"</formula>
    </cfRule>
  </conditionalFormatting>
  <conditionalFormatting sqref="I368:AE368">
    <cfRule type="expression" dxfId="245" priority="372">
      <formula>I367="Not Met"</formula>
    </cfRule>
  </conditionalFormatting>
  <conditionalFormatting sqref="I372:AE372">
    <cfRule type="expression" dxfId="244" priority="361">
      <formula>I372&lt;&gt;""</formula>
    </cfRule>
    <cfRule type="expression" dxfId="243" priority="362">
      <formula>I371="Not Met"</formula>
    </cfRule>
  </conditionalFormatting>
  <conditionalFormatting sqref="I374:AE374">
    <cfRule type="expression" dxfId="242" priority="356">
      <formula>I374&lt;&gt;""</formula>
    </cfRule>
    <cfRule type="expression" dxfId="241" priority="357">
      <formula>I373="Not Met"</formula>
    </cfRule>
  </conditionalFormatting>
  <conditionalFormatting sqref="I376:AE376">
    <cfRule type="expression" dxfId="240" priority="352">
      <formula>I$375&lt;&gt;""</formula>
    </cfRule>
    <cfRule type="expression" dxfId="239" priority="350">
      <formula>I$376&lt;&gt;""</formula>
    </cfRule>
    <cfRule type="expression" dxfId="238" priority="351">
      <formula>I$376&lt;&gt;""</formula>
    </cfRule>
  </conditionalFormatting>
  <conditionalFormatting sqref="I379:AE379">
    <cfRule type="expression" dxfId="237" priority="344">
      <formula>I379&lt;&gt;""</formula>
    </cfRule>
    <cfRule type="expression" dxfId="236" priority="345">
      <formula>I378="Not Met"</formula>
    </cfRule>
  </conditionalFormatting>
  <conditionalFormatting sqref="I381:AE381">
    <cfRule type="expression" dxfId="235" priority="340">
      <formula>I380="Not Met"</formula>
    </cfRule>
    <cfRule type="expression" dxfId="234" priority="339">
      <formula>I381&lt;&gt;""</formula>
    </cfRule>
  </conditionalFormatting>
  <conditionalFormatting sqref="I383:AE383">
    <cfRule type="expression" dxfId="233" priority="335">
      <formula>I382="Not Met"</formula>
    </cfRule>
    <cfRule type="expression" dxfId="232" priority="334">
      <formula>I383&lt;&gt;""</formula>
    </cfRule>
  </conditionalFormatting>
  <conditionalFormatting sqref="I385:AE385">
    <cfRule type="expression" dxfId="231" priority="329">
      <formula>I385&lt;&gt;""</formula>
    </cfRule>
    <cfRule type="expression" dxfId="230" priority="330">
      <formula>I384="Not Met"</formula>
    </cfRule>
  </conditionalFormatting>
  <conditionalFormatting sqref="I387:AE387">
    <cfRule type="expression" dxfId="229" priority="324">
      <formula>I387&lt;&gt;""</formula>
    </cfRule>
    <cfRule type="expression" dxfId="228" priority="325">
      <formula>I386="Not Met"</formula>
    </cfRule>
  </conditionalFormatting>
  <conditionalFormatting sqref="I389:AE389">
    <cfRule type="expression" dxfId="227" priority="320">
      <formula>I388="Not Met"</formula>
    </cfRule>
    <cfRule type="expression" dxfId="226" priority="319">
      <formula>I389&lt;&gt;""</formula>
    </cfRule>
  </conditionalFormatting>
  <conditionalFormatting sqref="I391:AE391">
    <cfRule type="expression" dxfId="225" priority="315">
      <formula>I390="Not Met"</formula>
    </cfRule>
    <cfRule type="expression" dxfId="224" priority="314">
      <formula>I391&lt;&gt;""</formula>
    </cfRule>
  </conditionalFormatting>
  <conditionalFormatting sqref="I393:AE393">
    <cfRule type="expression" dxfId="223" priority="310">
      <formula>I392="Not Met"</formula>
    </cfRule>
    <cfRule type="expression" dxfId="222" priority="309">
      <formula>I393&lt;&gt;""</formula>
    </cfRule>
  </conditionalFormatting>
  <conditionalFormatting sqref="I395:AE395">
    <cfRule type="expression" dxfId="221" priority="305">
      <formula>I394="Not Met"</formula>
    </cfRule>
    <cfRule type="expression" dxfId="220" priority="304">
      <formula>I395&lt;&gt;""</formula>
    </cfRule>
  </conditionalFormatting>
  <conditionalFormatting sqref="J10">
    <cfRule type="expression" dxfId="219" priority="2175">
      <formula>J10&gt;0</formula>
    </cfRule>
    <cfRule type="expression" dxfId="218" priority="2176">
      <formula>G10="Not Met"</formula>
    </cfRule>
  </conditionalFormatting>
  <conditionalFormatting sqref="J12">
    <cfRule type="expression" dxfId="217" priority="2178">
      <formula>G12="Not Met"</formula>
    </cfRule>
    <cfRule type="expression" dxfId="216" priority="2177">
      <formula>J12&gt;0</formula>
    </cfRule>
  </conditionalFormatting>
  <conditionalFormatting sqref="J14">
    <cfRule type="expression" dxfId="215" priority="2180">
      <formula>G14="Not Met"</formula>
    </cfRule>
    <cfRule type="expression" dxfId="214" priority="2179">
      <formula>J14&gt;0</formula>
    </cfRule>
  </conditionalFormatting>
  <conditionalFormatting sqref="J15">
    <cfRule type="expression" dxfId="213" priority="1738">
      <formula>B12="N/A"</formula>
    </cfRule>
    <cfRule type="expression" dxfId="212" priority="1746">
      <formula>J15&gt;0</formula>
    </cfRule>
    <cfRule type="expression" dxfId="211" priority="1747">
      <formula>G15="Not Met"</formula>
    </cfRule>
  </conditionalFormatting>
  <conditionalFormatting sqref="J17">
    <cfRule type="expression" dxfId="210" priority="2230">
      <formula>G17="Not Met"</formula>
    </cfRule>
    <cfRule type="expression" dxfId="209" priority="2229">
      <formula>J17&gt;0</formula>
    </cfRule>
  </conditionalFormatting>
  <conditionalFormatting sqref="J20:J25 J51">
    <cfRule type="expression" dxfId="208" priority="2233">
      <formula>J20&gt;0</formula>
    </cfRule>
    <cfRule type="expression" dxfId="207" priority="2236">
      <formula>G20="Not Met"</formula>
    </cfRule>
  </conditionalFormatting>
  <conditionalFormatting sqref="J27:J29">
    <cfRule type="expression" dxfId="206" priority="2001">
      <formula>J27&gt;0</formula>
    </cfRule>
    <cfRule type="expression" dxfId="205" priority="2002">
      <formula>G27="Not Met"</formula>
    </cfRule>
  </conditionalFormatting>
  <conditionalFormatting sqref="J31">
    <cfRule type="expression" dxfId="204" priority="2232">
      <formula>G31="Not Met"</formula>
    </cfRule>
    <cfRule type="expression" dxfId="203" priority="2231">
      <formula>J31&gt;0</formula>
    </cfRule>
  </conditionalFormatting>
  <conditionalFormatting sqref="J33">
    <cfRule type="expression" dxfId="202" priority="2228">
      <formula>G33="Not Met"</formula>
    </cfRule>
    <cfRule type="expression" dxfId="201" priority="2227">
      <formula>J33&gt;0</formula>
    </cfRule>
  </conditionalFormatting>
  <conditionalFormatting sqref="J37:J39 J45:J48 J54:J55">
    <cfRule type="expression" dxfId="200" priority="2226">
      <formula>G37="Not Met"</formula>
    </cfRule>
    <cfRule type="expression" dxfId="199" priority="2225">
      <formula>J37&gt;0</formula>
    </cfRule>
  </conditionalFormatting>
  <conditionalFormatting sqref="J41:J43">
    <cfRule type="expression" dxfId="198" priority="1994">
      <formula>J41&gt;0</formula>
    </cfRule>
    <cfRule type="expression" dxfId="197" priority="1995">
      <formula>G41="Not Met"</formula>
    </cfRule>
  </conditionalFormatting>
  <conditionalFormatting sqref="J58">
    <cfRule type="expression" dxfId="196" priority="2222">
      <formula>G58="Not Met"</formula>
    </cfRule>
    <cfRule type="expression" dxfId="195" priority="2221">
      <formula>J58&gt;0</formula>
    </cfRule>
  </conditionalFormatting>
  <conditionalFormatting sqref="J63">
    <cfRule type="expression" dxfId="194" priority="2224">
      <formula>G63="Not Met"</formula>
    </cfRule>
    <cfRule type="expression" dxfId="193" priority="2223">
      <formula>J63&gt;0</formula>
    </cfRule>
  </conditionalFormatting>
  <conditionalFormatting sqref="J66">
    <cfRule type="expression" dxfId="192" priority="2220">
      <formula>G66="Not Met"</formula>
    </cfRule>
    <cfRule type="expression" dxfId="191" priority="2219">
      <formula>J66&gt;0</formula>
    </cfRule>
  </conditionalFormatting>
  <conditionalFormatting sqref="J75 J78 J81:J83">
    <cfRule type="expression" dxfId="190" priority="2218">
      <formula>G75="Not Met"</formula>
    </cfRule>
    <cfRule type="expression" dxfId="189" priority="2217">
      <formula>J75&gt;0</formula>
    </cfRule>
  </conditionalFormatting>
  <conditionalFormatting sqref="J85">
    <cfRule type="expression" dxfId="188" priority="1898">
      <formula>G85="Not Met"</formula>
    </cfRule>
    <cfRule type="expression" dxfId="187" priority="1897">
      <formula>J85&gt;0</formula>
    </cfRule>
  </conditionalFormatting>
  <conditionalFormatting sqref="J88:J90">
    <cfRule type="expression" dxfId="186" priority="128">
      <formula>J88&gt;0</formula>
    </cfRule>
    <cfRule type="expression" dxfId="185" priority="129">
      <formula>G88="Not Met"</formula>
    </cfRule>
  </conditionalFormatting>
  <conditionalFormatting sqref="J92:J97">
    <cfRule type="expression" dxfId="184" priority="2215">
      <formula>J92&gt;0</formula>
    </cfRule>
    <cfRule type="expression" dxfId="183" priority="2216">
      <formula>G92="Not Met"</formula>
    </cfRule>
  </conditionalFormatting>
  <conditionalFormatting sqref="J100:J106">
    <cfRule type="expression" dxfId="182" priority="1987">
      <formula>J100&gt;0</formula>
    </cfRule>
    <cfRule type="expression" dxfId="181" priority="1988">
      <formula>G100="Not Met"</formula>
    </cfRule>
  </conditionalFormatting>
  <conditionalFormatting sqref="J108">
    <cfRule type="expression" dxfId="180" priority="1981">
      <formula>G108="Not Met"</formula>
    </cfRule>
    <cfRule type="expression" dxfId="179" priority="1980">
      <formula>J108&gt;0</formula>
    </cfRule>
  </conditionalFormatting>
  <conditionalFormatting sqref="J110:J113">
    <cfRule type="expression" dxfId="178" priority="2211">
      <formula>J110&gt;0</formula>
    </cfRule>
    <cfRule type="expression" dxfId="177" priority="2212">
      <formula>G110="Not Met"</formula>
    </cfRule>
  </conditionalFormatting>
  <conditionalFormatting sqref="J115">
    <cfRule type="expression" dxfId="176" priority="1879">
      <formula>G115="N/A"</formula>
    </cfRule>
  </conditionalFormatting>
  <conditionalFormatting sqref="J117">
    <cfRule type="expression" dxfId="175" priority="2029">
      <formula>G117="Not Met"</formula>
    </cfRule>
    <cfRule type="expression" dxfId="174" priority="2028">
      <formula>J117&gt;0</formula>
    </cfRule>
  </conditionalFormatting>
  <conditionalFormatting sqref="J120:J123">
    <cfRule type="expression" dxfId="173" priority="2016">
      <formula>G120="Not Met"</formula>
    </cfRule>
    <cfRule type="expression" dxfId="172" priority="2015">
      <formula>J120&gt;0</formula>
    </cfRule>
  </conditionalFormatting>
  <conditionalFormatting sqref="J125">
    <cfRule type="expression" dxfId="171" priority="1854">
      <formula>G125="N/A"</formula>
    </cfRule>
  </conditionalFormatting>
  <conditionalFormatting sqref="J127">
    <cfRule type="expression" dxfId="170" priority="1973">
      <formula>J127&gt;0</formula>
    </cfRule>
    <cfRule type="expression" dxfId="169" priority="1974">
      <formula>G127="Not Met"</formula>
    </cfRule>
  </conditionalFormatting>
  <conditionalFormatting sqref="J129:J132">
    <cfRule type="expression" dxfId="168" priority="1960">
      <formula>J129&gt;0</formula>
    </cfRule>
    <cfRule type="expression" dxfId="167" priority="1961">
      <formula>G129="Not Met"</formula>
    </cfRule>
  </conditionalFormatting>
  <conditionalFormatting sqref="J135">
    <cfRule type="expression" dxfId="166" priority="2210">
      <formula>G135="Not Met"</formula>
    </cfRule>
    <cfRule type="expression" dxfId="165" priority="2209">
      <formula>J135&gt;0</formula>
    </cfRule>
  </conditionalFormatting>
  <conditionalFormatting sqref="J140:J141">
    <cfRule type="expression" dxfId="164" priority="2208">
      <formula>G140="Not Met"</formula>
    </cfRule>
    <cfRule type="expression" dxfId="163" priority="2207">
      <formula>J140&gt;0</formula>
    </cfRule>
  </conditionalFormatting>
  <conditionalFormatting sqref="J143">
    <cfRule type="expression" dxfId="162" priority="1820">
      <formula>G143="N/A"</formula>
    </cfRule>
  </conditionalFormatting>
  <conditionalFormatting sqref="J145">
    <cfRule type="expression" dxfId="161" priority="1950">
      <formula>G145="Not Met"</formula>
    </cfRule>
    <cfRule type="expression" dxfId="160" priority="1949">
      <formula>J145&gt;0</formula>
    </cfRule>
  </conditionalFormatting>
  <conditionalFormatting sqref="J148:J152">
    <cfRule type="expression" dxfId="159" priority="1926">
      <formula>G148="Not Met"</formula>
    </cfRule>
    <cfRule type="expression" dxfId="158" priority="1925">
      <formula>J148&gt;0</formula>
    </cfRule>
  </conditionalFormatting>
  <conditionalFormatting sqref="J154 J156 J160 J163 J168 J172">
    <cfRule type="expression" dxfId="157" priority="2205">
      <formula>J154&gt;0</formula>
    </cfRule>
    <cfRule type="expression" dxfId="156" priority="2206">
      <formula>G154="Not Met"</formula>
    </cfRule>
  </conditionalFormatting>
  <conditionalFormatting sqref="J175 J179:J181">
    <cfRule type="expression" dxfId="155" priority="2204">
      <formula>G175="Not Met"</formula>
    </cfRule>
    <cfRule type="expression" dxfId="154" priority="2203">
      <formula>J175&gt;0</formula>
    </cfRule>
  </conditionalFormatting>
  <conditionalFormatting sqref="J185 J190">
    <cfRule type="expression" dxfId="153" priority="2202">
      <formula>G185="Not Met"</formula>
    </cfRule>
    <cfRule type="expression" dxfId="152" priority="2201">
      <formula>J185&gt;0</formula>
    </cfRule>
  </conditionalFormatting>
  <conditionalFormatting sqref="J194:J195">
    <cfRule type="expression" dxfId="151" priority="1919">
      <formula>J194&gt;0</formula>
    </cfRule>
    <cfRule type="expression" dxfId="150" priority="1921">
      <formula>G194="Not Met"</formula>
    </cfRule>
  </conditionalFormatting>
  <conditionalFormatting sqref="J200:J201">
    <cfRule type="expression" dxfId="149" priority="179">
      <formula>G200="Not Met"</formula>
    </cfRule>
    <cfRule type="expression" dxfId="148" priority="176">
      <formula>J200&gt;0</formula>
    </cfRule>
  </conditionalFormatting>
  <conditionalFormatting sqref="J201">
    <cfRule type="expression" dxfId="147" priority="177">
      <formula>G205="Not Met"</formula>
    </cfRule>
    <cfRule type="expression" dxfId="146" priority="178">
      <formula>#REF!="Not Met"</formula>
    </cfRule>
  </conditionalFormatting>
  <conditionalFormatting sqref="J208:J221">
    <cfRule type="expression" dxfId="145" priority="2191">
      <formula>J208&gt;0</formula>
    </cfRule>
    <cfRule type="expression" dxfId="144" priority="2192">
      <formula>G208="Not Met"</formula>
    </cfRule>
  </conditionalFormatting>
  <conditionalFormatting sqref="J223:J225">
    <cfRule type="expression" dxfId="143" priority="77">
      <formula>G223="Not Met"</formula>
    </cfRule>
    <cfRule type="expression" dxfId="142" priority="76">
      <formula>J223&gt;0</formula>
    </cfRule>
  </conditionalFormatting>
  <conditionalFormatting sqref="J227">
    <cfRule type="expression" dxfId="141" priority="2190">
      <formula>G227="Not Met"</formula>
    </cfRule>
    <cfRule type="expression" dxfId="140" priority="2189">
      <formula>J227&gt;0</formula>
    </cfRule>
  </conditionalFormatting>
  <conditionalFormatting sqref="J230">
    <cfRule type="expression" dxfId="139" priority="2150">
      <formula>J230&gt;0</formula>
    </cfRule>
    <cfRule type="expression" dxfId="138" priority="2151">
      <formula>G230="Not Met"</formula>
    </cfRule>
  </conditionalFormatting>
  <conditionalFormatting sqref="J232">
    <cfRule type="expression" dxfId="137" priority="1906">
      <formula>G232="Not Met"</formula>
    </cfRule>
    <cfRule type="expression" dxfId="136" priority="1905">
      <formula>J232&gt;0</formula>
    </cfRule>
  </conditionalFormatting>
  <conditionalFormatting sqref="J235 J237">
    <cfRule type="expression" dxfId="135" priority="2187">
      <formula>J235&gt;0</formula>
    </cfRule>
    <cfRule type="expression" dxfId="134" priority="2188">
      <formula>G235="Not Met"</formula>
    </cfRule>
  </conditionalFormatting>
  <conditionalFormatting sqref="J239:J243">
    <cfRule type="expression" dxfId="133" priority="2185">
      <formula>J239&gt;0</formula>
    </cfRule>
    <cfRule type="expression" dxfId="132" priority="2186">
      <formula>G239="Not Met"</formula>
    </cfRule>
  </conditionalFormatting>
  <conditionalFormatting sqref="J247">
    <cfRule type="expression" dxfId="131" priority="2183">
      <formula>J247&gt;0</formula>
    </cfRule>
    <cfRule type="expression" dxfId="130" priority="2184">
      <formula>G247="Not Met"</formula>
    </cfRule>
  </conditionalFormatting>
  <conditionalFormatting sqref="J252">
    <cfRule type="expression" dxfId="129" priority="2181">
      <formula>J252&gt;0</formula>
    </cfRule>
    <cfRule type="expression" dxfId="128" priority="2182">
      <formula>G252="Not Met"</formula>
    </cfRule>
  </conditionalFormatting>
  <conditionalFormatting sqref="J294">
    <cfRule type="expression" dxfId="127" priority="1684">
      <formula>$B$262&lt;&gt;""</formula>
    </cfRule>
  </conditionalFormatting>
  <conditionalFormatting sqref="J298">
    <cfRule type="expression" dxfId="126" priority="1683">
      <formula>$B$262&lt;&gt;""</formula>
    </cfRule>
  </conditionalFormatting>
  <conditionalFormatting sqref="J300">
    <cfRule type="expression" dxfId="125" priority="1681">
      <formula>$B$262&lt;&gt;""</formula>
    </cfRule>
  </conditionalFormatting>
  <conditionalFormatting sqref="J304">
    <cfRule type="expression" dxfId="124" priority="1680">
      <formula>$B$262&lt;&gt;""</formula>
    </cfRule>
  </conditionalFormatting>
  <conditionalFormatting sqref="J310">
    <cfRule type="expression" dxfId="123" priority="1678">
      <formula>$B$262&lt;&gt;""</formula>
    </cfRule>
  </conditionalFormatting>
  <conditionalFormatting sqref="J314">
    <cfRule type="expression" dxfId="122" priority="1677">
      <formula>$B$262&lt;&gt;""</formula>
    </cfRule>
  </conditionalFormatting>
  <conditionalFormatting sqref="J318">
    <cfRule type="expression" dxfId="121" priority="1675">
      <formula>$B$262&lt;&gt;""</formula>
    </cfRule>
  </conditionalFormatting>
  <conditionalFormatting sqref="J323:J324">
    <cfRule type="expression" dxfId="120" priority="1672">
      <formula>$B$262&lt;&gt;""</formula>
    </cfRule>
  </conditionalFormatting>
  <conditionalFormatting sqref="J353:K353">
    <cfRule type="expression" dxfId="119" priority="1198">
      <formula>J353="Out of State"</formula>
    </cfRule>
  </conditionalFormatting>
  <conditionalFormatting sqref="J354:K358">
    <cfRule type="expression" dxfId="118" priority="1174">
      <formula>J$353="Same State"</formula>
    </cfRule>
    <cfRule type="expression" dxfId="117" priority="1173">
      <formula>J$353="Out of State"</formula>
    </cfRule>
  </conditionalFormatting>
  <conditionalFormatting sqref="J12:L14">
    <cfRule type="expression" dxfId="116" priority="2104">
      <formula>B12="N/A"</formula>
    </cfRule>
  </conditionalFormatting>
  <conditionalFormatting sqref="J117:L118">
    <cfRule type="expression" dxfId="115" priority="1880">
      <formula>G115="N/A"</formula>
    </cfRule>
  </conditionalFormatting>
  <conditionalFormatting sqref="J120:L120">
    <cfRule type="expression" dxfId="114" priority="1873">
      <formula>G115="N/A"</formula>
    </cfRule>
  </conditionalFormatting>
  <conditionalFormatting sqref="J121:L121">
    <cfRule type="expression" dxfId="113" priority="1867">
      <formula>G115="N/A"</formula>
    </cfRule>
  </conditionalFormatting>
  <conditionalFormatting sqref="J122:L122">
    <cfRule type="expression" dxfId="112" priority="1861">
      <formula>G115="N/A"</formula>
    </cfRule>
  </conditionalFormatting>
  <conditionalFormatting sqref="J123:L123">
    <cfRule type="expression" dxfId="111" priority="1855">
      <formula>G115="N/A"</formula>
    </cfRule>
  </conditionalFormatting>
  <conditionalFormatting sqref="J127:L127">
    <cfRule type="expression" dxfId="110" priority="1845">
      <formula>G125="N/A"</formula>
    </cfRule>
  </conditionalFormatting>
  <conditionalFormatting sqref="J129:L129">
    <cfRule type="expression" dxfId="109" priority="1839">
      <formula>G125="N/A"</formula>
    </cfRule>
  </conditionalFormatting>
  <conditionalFormatting sqref="J130:L130">
    <cfRule type="expression" dxfId="108" priority="1833">
      <formula>G125="N/A"</formula>
    </cfRule>
  </conditionalFormatting>
  <conditionalFormatting sqref="J131:L131">
    <cfRule type="expression" dxfId="107" priority="1827">
      <formula>G125="N/A"</formula>
    </cfRule>
  </conditionalFormatting>
  <conditionalFormatting sqref="J132:L132">
    <cfRule type="expression" dxfId="106" priority="1821">
      <formula>G125="N/A"</formula>
    </cfRule>
  </conditionalFormatting>
  <conditionalFormatting sqref="J145:L146">
    <cfRule type="expression" dxfId="105" priority="1809">
      <formula>G143="N/A"</formula>
    </cfRule>
  </conditionalFormatting>
  <conditionalFormatting sqref="J148:L148">
    <cfRule type="expression" dxfId="104" priority="1803">
      <formula>G143="N/A"</formula>
    </cfRule>
  </conditionalFormatting>
  <conditionalFormatting sqref="J149:L149">
    <cfRule type="expression" dxfId="103" priority="1798">
      <formula>G143="N/A"</formula>
    </cfRule>
  </conditionalFormatting>
  <conditionalFormatting sqref="J150:L150">
    <cfRule type="expression" dxfId="102" priority="1793">
      <formula>G143="N/A"</formula>
    </cfRule>
  </conditionalFormatting>
  <conditionalFormatting sqref="J151:L151">
    <cfRule type="expression" dxfId="101" priority="1788">
      <formula>G143="N/A"</formula>
    </cfRule>
  </conditionalFormatting>
  <conditionalFormatting sqref="J152:L152">
    <cfRule type="expression" dxfId="100" priority="1783">
      <formula>G143="N/A"</formula>
    </cfRule>
  </conditionalFormatting>
  <conditionalFormatting sqref="J159:L159">
    <cfRule type="expression" dxfId="99" priority="1891">
      <formula>G159="Not Met"</formula>
    </cfRule>
    <cfRule type="expression" dxfId="98" priority="1890">
      <formula>J159&gt;0</formula>
    </cfRule>
  </conditionalFormatting>
  <conditionalFormatting sqref="J198:L198">
    <cfRule type="expression" dxfId="97" priority="181">
      <formula>$G$198="Not Met"</formula>
    </cfRule>
    <cfRule type="expression" dxfId="96" priority="180">
      <formula>$J$198&lt;&gt;""</formula>
    </cfRule>
  </conditionalFormatting>
  <conditionalFormatting sqref="J204:L204">
    <cfRule type="expression" dxfId="95" priority="167">
      <formula>$G$204="Not Met"</formula>
    </cfRule>
    <cfRule type="expression" dxfId="94" priority="166">
      <formula>$J$204&gt;0</formula>
    </cfRule>
  </conditionalFormatting>
  <conditionalFormatting sqref="J362:M363">
    <cfRule type="expression" dxfId="93" priority="286">
      <formula>J362="Not Met"</formula>
    </cfRule>
  </conditionalFormatting>
  <conditionalFormatting sqref="J364:M365">
    <cfRule type="expression" dxfId="92" priority="793">
      <formula>J364="Met"</formula>
    </cfRule>
  </conditionalFormatting>
  <conditionalFormatting sqref="J367:M367">
    <cfRule type="expression" dxfId="91" priority="787">
      <formula>J367="Not Met"</formula>
    </cfRule>
  </conditionalFormatting>
  <conditionalFormatting sqref="J369:M369">
    <cfRule type="expression" dxfId="90" priority="1039">
      <formula>J369="Not Met"</formula>
    </cfRule>
    <cfRule type="expression" dxfId="89" priority="1040">
      <formula>J369="Met"</formula>
    </cfRule>
  </conditionalFormatting>
  <conditionalFormatting sqref="J371:M371">
    <cfRule type="expression" dxfId="88" priority="1034">
      <formula>J371="Not Met"</formula>
    </cfRule>
    <cfRule type="expression" dxfId="87" priority="1035">
      <formula>J371="Met"</formula>
    </cfRule>
  </conditionalFormatting>
  <conditionalFormatting sqref="J373:M373">
    <cfRule type="expression" dxfId="86" priority="1030">
      <formula>J373="Met"</formula>
    </cfRule>
    <cfRule type="expression" dxfId="85" priority="1029">
      <formula>J373="Not Met"</formula>
    </cfRule>
  </conditionalFormatting>
  <conditionalFormatting sqref="J375:M375">
    <cfRule type="expression" dxfId="84" priority="1025">
      <formula>J375="Met"</formula>
    </cfRule>
    <cfRule type="expression" dxfId="83" priority="1024">
      <formula>J375="Not Met"</formula>
    </cfRule>
  </conditionalFormatting>
  <conditionalFormatting sqref="J378:M378">
    <cfRule type="expression" dxfId="82" priority="1017">
      <formula>J378="Not Met"</formula>
    </cfRule>
    <cfRule type="expression" dxfId="81" priority="1018">
      <formula>J378="Met"</formula>
    </cfRule>
  </conditionalFormatting>
  <conditionalFormatting sqref="J380:M380">
    <cfRule type="expression" dxfId="80" priority="1013">
      <formula>J380="Met"</formula>
    </cfRule>
    <cfRule type="expression" dxfId="79" priority="1012">
      <formula>J380="Not Met"</formula>
    </cfRule>
  </conditionalFormatting>
  <conditionalFormatting sqref="J382:M382">
    <cfRule type="expression" dxfId="78" priority="1008">
      <formula>J382="Met"</formula>
    </cfRule>
    <cfRule type="expression" dxfId="77" priority="1007">
      <formula>J382="Not Met"</formula>
    </cfRule>
  </conditionalFormatting>
  <conditionalFormatting sqref="J384:M384">
    <cfRule type="expression" dxfId="76" priority="1003">
      <formula>J384="Met"</formula>
    </cfRule>
    <cfRule type="expression" dxfId="75" priority="1002">
      <formula>J384="Not Met"</formula>
    </cfRule>
  </conditionalFormatting>
  <conditionalFormatting sqref="J386:M386">
    <cfRule type="expression" dxfId="74" priority="997">
      <formula>J386="Not Met"</formula>
    </cfRule>
    <cfRule type="expression" dxfId="73" priority="998">
      <formula>J386="Met"</formula>
    </cfRule>
  </conditionalFormatting>
  <conditionalFormatting sqref="J388:M388">
    <cfRule type="expression" dxfId="72" priority="992">
      <formula>J388="Not Met"</formula>
    </cfRule>
    <cfRule type="expression" dxfId="71" priority="993">
      <formula>J388="Met"</formula>
    </cfRule>
  </conditionalFormatting>
  <conditionalFormatting sqref="J390:M390">
    <cfRule type="expression" dxfId="70" priority="987">
      <formula>J390="Not Met"</formula>
    </cfRule>
    <cfRule type="expression" dxfId="69" priority="988">
      <formula>J390="Met"</formula>
    </cfRule>
  </conditionalFormatting>
  <conditionalFormatting sqref="J392:M392">
    <cfRule type="expression" dxfId="68" priority="982">
      <formula>J392="Not Met"</formula>
    </cfRule>
    <cfRule type="expression" dxfId="67" priority="983">
      <formula>J392="Met"</formula>
    </cfRule>
  </conditionalFormatting>
  <conditionalFormatting sqref="J394:M394">
    <cfRule type="expression" dxfId="66" priority="977">
      <formula>J394="Not Met"</formula>
    </cfRule>
    <cfRule type="expression" dxfId="65" priority="978">
      <formula>J394="Met"</formula>
    </cfRule>
  </conditionalFormatting>
  <conditionalFormatting sqref="J362:S363">
    <cfRule type="expression" dxfId="64" priority="287">
      <formula>J362="Met"</formula>
    </cfRule>
  </conditionalFormatting>
  <conditionalFormatting sqref="J367:S367">
    <cfRule type="expression" dxfId="63" priority="788">
      <formula>J367="Met"</formula>
    </cfRule>
  </conditionalFormatting>
  <conditionalFormatting sqref="J366:AE366">
    <cfRule type="expression" dxfId="62" priority="376">
      <formula>J366&lt;&gt;""</formula>
    </cfRule>
    <cfRule type="expression" dxfId="61" priority="377">
      <formula>J365="Not Met"</formula>
    </cfRule>
  </conditionalFormatting>
  <conditionalFormatting sqref="J377:AE377">
    <cfRule type="expression" dxfId="60" priority="272">
      <formula>J$352&lt;&gt;""</formula>
    </cfRule>
  </conditionalFormatting>
  <conditionalFormatting sqref="K272:K274">
    <cfRule type="expression" dxfId="59" priority="1715">
      <formula>$B$262&lt;&gt;""</formula>
    </cfRule>
  </conditionalFormatting>
  <conditionalFormatting sqref="L353:M353">
    <cfRule type="expression" dxfId="58" priority="1085">
      <formula>L353="Out of State"</formula>
    </cfRule>
  </conditionalFormatting>
  <conditionalFormatting sqref="L354:AE358">
    <cfRule type="expression" dxfId="57" priority="393">
      <formula>L$353="Same State"</formula>
    </cfRule>
    <cfRule type="expression" dxfId="56" priority="392">
      <formula>L$353="Out of State"</formula>
    </cfRule>
  </conditionalFormatting>
  <conditionalFormatting sqref="M254:M255">
    <cfRule type="expression" dxfId="55" priority="1525">
      <formula>#REF!-#REF!&gt;=1</formula>
    </cfRule>
  </conditionalFormatting>
  <conditionalFormatting sqref="N254:N255">
    <cfRule type="expression" dxfId="54" priority="1524">
      <formula>#REF!-#REF!&gt;=1</formula>
    </cfRule>
  </conditionalFormatting>
  <conditionalFormatting sqref="N362:S363">
    <cfRule type="expression" dxfId="53" priority="290">
      <formula>N362="Not Met"</formula>
    </cfRule>
  </conditionalFormatting>
  <conditionalFormatting sqref="N367:S367">
    <cfRule type="expression" dxfId="52" priority="827">
      <formula>N367="Not Met"</formula>
    </cfRule>
  </conditionalFormatting>
  <conditionalFormatting sqref="N353:AE353">
    <cfRule type="expression" dxfId="51" priority="412">
      <formula>N$353="Out of State"</formula>
    </cfRule>
    <cfRule type="expression" dxfId="50" priority="411">
      <formula>N$353="Same State"</formula>
    </cfRule>
    <cfRule type="expression" dxfId="49" priority="410">
      <formula>N$353="NOT APPROVED"</formula>
    </cfRule>
  </conditionalFormatting>
  <conditionalFormatting sqref="N364:AE365">
    <cfRule type="expression" dxfId="48" priority="380">
      <formula>N364="Not Met"</formula>
    </cfRule>
    <cfRule type="expression" dxfId="47" priority="379">
      <formula>N364="Met"</formula>
    </cfRule>
  </conditionalFormatting>
  <conditionalFormatting sqref="N369:AE369">
    <cfRule type="expression" dxfId="46" priority="370">
      <formula>N369="Not Met"</formula>
    </cfRule>
    <cfRule type="expression" dxfId="45" priority="369">
      <formula>N369="Met"</formula>
    </cfRule>
  </conditionalFormatting>
  <conditionalFormatting sqref="N371:AE371">
    <cfRule type="expression" dxfId="44" priority="365">
      <formula>N371="Not Met"</formula>
    </cfRule>
    <cfRule type="expression" dxfId="43" priority="364">
      <formula>N371="Met"</formula>
    </cfRule>
  </conditionalFormatting>
  <conditionalFormatting sqref="N373:AE373">
    <cfRule type="expression" dxfId="42" priority="360">
      <formula>N373="Not Met"</formula>
    </cfRule>
    <cfRule type="expression" dxfId="41" priority="359">
      <formula>N373="Met"</formula>
    </cfRule>
  </conditionalFormatting>
  <conditionalFormatting sqref="N375:AE375">
    <cfRule type="expression" dxfId="40" priority="355">
      <formula>N375="Not Met"</formula>
    </cfRule>
    <cfRule type="expression" dxfId="39" priority="354">
      <formula>N375="Met"</formula>
    </cfRule>
  </conditionalFormatting>
  <conditionalFormatting sqref="N378:AE378">
    <cfRule type="expression" dxfId="38" priority="347">
      <formula>N378="Met"</formula>
    </cfRule>
    <cfRule type="expression" dxfId="37" priority="348">
      <formula>N378="Not Met"</formula>
    </cfRule>
  </conditionalFormatting>
  <conditionalFormatting sqref="N380:AE380">
    <cfRule type="expression" dxfId="36" priority="342">
      <formula>N380="Met"</formula>
    </cfRule>
    <cfRule type="expression" dxfId="35" priority="343">
      <formula>N380="Not Met"</formula>
    </cfRule>
  </conditionalFormatting>
  <conditionalFormatting sqref="N382:AE382">
    <cfRule type="expression" dxfId="34" priority="337">
      <formula>N382="Met"</formula>
    </cfRule>
    <cfRule type="expression" dxfId="33" priority="338">
      <formula>N382="Not Met"</formula>
    </cfRule>
  </conditionalFormatting>
  <conditionalFormatting sqref="N384:AE384">
    <cfRule type="expression" dxfId="32" priority="332">
      <formula>N384="Met"</formula>
    </cfRule>
    <cfRule type="expression" dxfId="31" priority="333">
      <formula>N384="Not Met"</formula>
    </cfRule>
  </conditionalFormatting>
  <conditionalFormatting sqref="N386:AE386">
    <cfRule type="expression" dxfId="30" priority="327">
      <formula>N386="Met"</formula>
    </cfRule>
    <cfRule type="expression" dxfId="29" priority="328">
      <formula>N386="Not Met"</formula>
    </cfRule>
  </conditionalFormatting>
  <conditionalFormatting sqref="N388:AE388">
    <cfRule type="expression" dxfId="28" priority="323">
      <formula>N388="Not Met"</formula>
    </cfRule>
    <cfRule type="expression" dxfId="27" priority="322">
      <formula>N388="Met"</formula>
    </cfRule>
  </conditionalFormatting>
  <conditionalFormatting sqref="N390:AE390">
    <cfRule type="expression" dxfId="26" priority="318">
      <formula>N390="Not Met"</formula>
    </cfRule>
    <cfRule type="expression" dxfId="25" priority="317">
      <formula>N390="Met"</formula>
    </cfRule>
  </conditionalFormatting>
  <conditionalFormatting sqref="N392:AE392">
    <cfRule type="expression" dxfId="24" priority="313">
      <formula>N392="Not Met"</formula>
    </cfRule>
    <cfRule type="expression" dxfId="23" priority="312">
      <formula>N392="Met"</formula>
    </cfRule>
  </conditionalFormatting>
  <conditionalFormatting sqref="N394:AE394">
    <cfRule type="expression" dxfId="22" priority="307">
      <formula>N394="Met"</formula>
    </cfRule>
    <cfRule type="expression" dxfId="21" priority="308">
      <formula>N394="Not Met"</formula>
    </cfRule>
  </conditionalFormatting>
  <conditionalFormatting sqref="O254:P255">
    <cfRule type="expression" dxfId="20" priority="1523">
      <formula>#REF!-#REF!&gt;=1</formula>
    </cfRule>
  </conditionalFormatting>
  <conditionalFormatting sqref="T362:AE363">
    <cfRule type="expression" dxfId="19" priority="275">
      <formula>T362="Not Met"</formula>
    </cfRule>
    <cfRule type="expression" dxfId="18" priority="274">
      <formula>T362="Met"</formula>
    </cfRule>
  </conditionalFormatting>
  <conditionalFormatting sqref="T367:AE367">
    <cfRule type="expression" dxfId="17" priority="374">
      <formula>T367="Met"</formula>
    </cfRule>
    <cfRule type="expression" dxfId="16" priority="375">
      <formula>T367="Not Met"</formula>
    </cfRule>
  </conditionalFormatting>
  <dataValidations count="12">
    <dataValidation type="list" allowBlank="1" showInputMessage="1" showErrorMessage="1" sqref="F394:AE394 F369:AE369 F373:AE373 F371:AE371 F380:AE380 F362:AE365 F388:AE388 F382:AE382 F390:AE390 F392:AE392 F367:AE367 F384:AE384 F375:AE375 F386:AE386 F378:AE378" xr:uid="{00000000-0002-0000-0200-000000000000}">
      <formula1>"Met, Not Met"</formula1>
    </dataValidation>
    <dataValidation type="list" allowBlank="1" showInputMessage="1" showErrorMessage="1" sqref="G10" xr:uid="{00000000-0002-0000-0200-000001000000}">
      <formula1>"Met, Not Met, N/A (see IB)"</formula1>
    </dataValidation>
    <dataValidation type="list" allowBlank="1" showInputMessage="1" showErrorMessage="1" sqref="H10 H12:H15 H17 H20:H25 H27:H31 H33 H67:H72 H252 H94:H95 H97 H111:H113 H117:H118 H120:H123 H127 H129:H132 H45:H49 H145:H146 H54:H56 H140:H141 H168:H169 H156:H157 H199:H202 H205 H227:H233 H235:H237 H225 H190:H192 H247:H250 H75:H88 H179:H181 H100:H108 H148 H172:H173 H194:H195 H135:H137 H58:H63 H163:H165 H159:H161 H154 H175:H177 H37:H43 H51:H52 H185:H188 H209:H223 H239:H244" xr:uid="{00000000-0002-0000-0200-000002000000}">
      <formula1>"Yes, No, N/A"</formula1>
    </dataValidation>
    <dataValidation type="list" allowBlank="1" showInputMessage="1" showErrorMessage="1" sqref="C10:F10" xr:uid="{00000000-0002-0000-0200-000003000000}">
      <formula1>Sponsorship</formula1>
    </dataValidation>
    <dataValidation type="list" allowBlank="1" showInputMessage="1" showErrorMessage="1" sqref="G117:G118 G127 G129:G132 G145:G146 G148:G152 G120:G123 G200:G201 G17 G20:G25 G27:G31 G33 G12:G15 G66:G72 G92:G97 G110:G113 G45:G48 G51 G168:G169 G156:G157 G190:G192 G227:G233 G235:G237 G225 G252 G247:G250 G198 G204 G75:G88 G135 G100:G108 G140:G141 G172:G173 G194:G195 G179:G181 G58:G63 G163:G165 G159:G160 G154 G175 G37:G43 G54:G56 G185:G188 G208:G223 G239:G244" xr:uid="{00000000-0002-0000-0200-000004000000}">
      <formula1>"Met, Not Met, N/A"</formula1>
    </dataValidation>
    <dataValidation type="list" allowBlank="1" showInputMessage="1" showErrorMessage="1" sqref="G115 G256 G143 G125" xr:uid="{00000000-0002-0000-0200-000005000000}">
      <formula1>"Yes, N/A"</formula1>
    </dataValidation>
    <dataValidation type="list" allowBlank="1" showInputMessage="1" showErrorMessage="1" sqref="J115 G257" xr:uid="{00000000-0002-0000-0200-000006000000}">
      <formula1>"1, 2, 3, 4, 5"</formula1>
    </dataValidation>
    <dataValidation type="list" allowBlank="1" showInputMessage="1" showErrorMessage="1" sqref="J125" xr:uid="{00000000-0002-0000-0200-000007000000}">
      <formula1>"1, 2, 3, 4, 5, 6, 7, 8, 9, 10, 11, 12, 13, 14, 15, 16, 17, 18, 19, 20"</formula1>
    </dataValidation>
    <dataValidation type="list" allowBlank="1" showInputMessage="1" showErrorMessage="1" sqref="J143" xr:uid="{00000000-0002-0000-0200-000008000000}">
      <formula1>"1, 1 (Same as PD), 2, 3, 4, 5, 6, 7, 8, 9, 10"</formula1>
    </dataValidation>
    <dataValidation type="list" allowBlank="1" showInputMessage="1" showErrorMessage="1" sqref="J300 J298 J304 J310 J314 J318 J323:J324 G264 K272:K274 J294 F360:AE361" xr:uid="{00000000-0002-0000-0200-000009000000}">
      <formula1>"Yes, No"</formula1>
    </dataValidation>
    <dataValidation type="list" allowBlank="1" showInputMessage="1" showErrorMessage="1" sqref="F353:AE353" xr:uid="{00000000-0002-0000-0200-00000A000000}">
      <formula1>"Same State, Out of State, Not Approved"</formula1>
    </dataValidation>
    <dataValidation type="list" allowBlank="1" showInputMessage="1" showErrorMessage="1" sqref="G254:G255" xr:uid="{00000000-0002-0000-0200-00000B000000}">
      <formula1>"N/A, 1, 2, 3, 4, 5, 6, 7, 8, 9, 10, 11, 12"</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72" fitToHeight="0" orientation="landscape" r:id="rId3"/>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295"/>
  <sheetViews>
    <sheetView showGridLines="0" zoomScaleNormal="100" workbookViewId="0">
      <selection activeCell="A11" sqref="A11"/>
    </sheetView>
  </sheetViews>
  <sheetFormatPr defaultColWidth="9.125" defaultRowHeight="14.25"/>
  <cols>
    <col min="1" max="1" width="3.625" customWidth="1"/>
    <col min="2" max="2" width="12.5" customWidth="1"/>
    <col min="3" max="3" width="32.125" customWidth="1"/>
    <col min="4" max="4" width="15.625" customWidth="1"/>
    <col min="5" max="5" width="30.625" customWidth="1"/>
    <col min="6" max="6" width="10.625" customWidth="1"/>
    <col min="7" max="7" width="40.625" customWidth="1"/>
    <col min="8" max="8" width="3.625" customWidth="1"/>
    <col min="9" max="9" width="12.5" customWidth="1"/>
    <col min="10" max="10" width="32.125" customWidth="1"/>
    <col min="11" max="11" width="15.625" customWidth="1"/>
    <col min="12" max="12" width="30.625" customWidth="1"/>
    <col min="13" max="13" width="10.625" customWidth="1"/>
    <col min="14" max="14" width="40.625" customWidth="1"/>
    <col min="15" max="15" width="3.625" customWidth="1"/>
    <col min="16" max="16" width="12.5" customWidth="1"/>
    <col min="17" max="17" width="32.125" customWidth="1"/>
    <col min="18" max="18" width="15.625" customWidth="1"/>
    <col min="19" max="19" width="30.625" customWidth="1"/>
    <col min="20" max="20" width="10.625" customWidth="1"/>
    <col min="21" max="21" width="40.625" customWidth="1"/>
    <col min="22" max="22" width="3.625" customWidth="1"/>
    <col min="23" max="23" width="12.5" customWidth="1"/>
    <col min="24" max="24" width="32.125" customWidth="1"/>
    <col min="25" max="25" width="15.625" customWidth="1"/>
    <col min="26" max="26" width="30.625" customWidth="1"/>
    <col min="27" max="27" width="10.625" customWidth="1"/>
    <col min="28" max="28" width="40.625" customWidth="1"/>
    <col min="29" max="29" width="3.625" customWidth="1"/>
    <col min="30" max="30" width="12.5" customWidth="1"/>
    <col min="31" max="31" width="32.125" customWidth="1"/>
    <col min="32" max="32" width="15.625" customWidth="1"/>
    <col min="33" max="33" width="30.625" customWidth="1"/>
    <col min="34" max="34" width="10.625" customWidth="1"/>
    <col min="35" max="35" width="40.625" customWidth="1"/>
    <col min="36" max="36" width="3.625" customWidth="1"/>
    <col min="37" max="37" width="12.5" customWidth="1"/>
    <col min="38" max="38" width="32.125" customWidth="1"/>
    <col min="39" max="39" width="15.625" customWidth="1"/>
    <col min="40" max="40" width="30.625" customWidth="1"/>
    <col min="41" max="41" width="10.625" customWidth="1"/>
    <col min="42" max="42" width="40.625" customWidth="1"/>
    <col min="43" max="43" width="3.625" customWidth="1"/>
    <col min="44" max="44" width="12.5" customWidth="1"/>
    <col min="45" max="45" width="32.125" customWidth="1"/>
    <col min="46" max="46" width="15.625" customWidth="1"/>
    <col min="47" max="47" width="30.625" customWidth="1"/>
    <col min="48" max="48" width="10.625" customWidth="1"/>
    <col min="49" max="49" width="40.625" customWidth="1"/>
    <col min="50" max="50" width="3.625" customWidth="1"/>
    <col min="51" max="51" width="12.5" customWidth="1"/>
    <col min="52" max="52" width="32.125" customWidth="1"/>
    <col min="53" max="53" width="15.625" customWidth="1"/>
    <col min="54" max="54" width="30.625" customWidth="1"/>
    <col min="55" max="55" width="10.625" customWidth="1"/>
    <col min="56" max="56" width="40.625" customWidth="1"/>
    <col min="57" max="57" width="3.625" customWidth="1"/>
    <col min="58" max="58" width="12.5" customWidth="1"/>
    <col min="59" max="59" width="32.125" customWidth="1"/>
    <col min="60" max="60" width="15.625" customWidth="1"/>
    <col min="61" max="61" width="30.625" customWidth="1"/>
    <col min="62" max="62" width="10.625" customWidth="1"/>
    <col min="63" max="63" width="40.625" customWidth="1"/>
    <col min="64" max="64" width="3.625" customWidth="1"/>
    <col min="65" max="65" width="12.5" customWidth="1"/>
    <col min="66" max="66" width="32.125" customWidth="1"/>
    <col min="67" max="67" width="15.625" customWidth="1"/>
    <col min="68" max="68" width="30.625" customWidth="1"/>
    <col min="69" max="69" width="10.625" customWidth="1"/>
    <col min="70" max="70" width="40.625" customWidth="1"/>
    <col min="71" max="71" width="3.625" customWidth="1"/>
  </cols>
  <sheetData>
    <row r="2" spans="2:17" ht="83.25" customHeight="1">
      <c r="B2" s="675" t="s">
        <v>338</v>
      </c>
      <c r="C2" s="675"/>
      <c r="D2" s="675"/>
      <c r="E2" s="675"/>
      <c r="F2" s="675"/>
      <c r="G2" s="676"/>
    </row>
    <row r="3" spans="2:17" ht="20.25" customHeight="1">
      <c r="B3" s="719">
        <f>'Cover Page'!D8</f>
        <v>0</v>
      </c>
      <c r="C3" s="720"/>
      <c r="D3" s="698">
        <f>'Cover Page'!D10:M10</f>
        <v>0</v>
      </c>
      <c r="E3" s="698"/>
      <c r="F3" s="698"/>
      <c r="G3" s="699"/>
    </row>
    <row r="4" spans="2:17" ht="35.1" customHeight="1">
      <c r="B4" s="700" t="s">
        <v>743</v>
      </c>
      <c r="C4" s="701"/>
      <c r="D4" s="701"/>
      <c r="E4" s="701"/>
      <c r="F4" s="701"/>
      <c r="G4" s="702"/>
    </row>
    <row r="5" spans="2:17" s="7" customFormat="1" ht="47.1" customHeight="1">
      <c r="B5" s="703" t="s">
        <v>291</v>
      </c>
      <c r="C5" s="704"/>
      <c r="D5" s="704"/>
      <c r="E5" s="704"/>
      <c r="F5" s="704"/>
      <c r="G5" s="705"/>
    </row>
    <row r="6" spans="2:17" s="7" customFormat="1" ht="179.25" customHeight="1">
      <c r="B6" s="709" t="s">
        <v>292</v>
      </c>
      <c r="C6" s="710"/>
      <c r="D6" s="710"/>
      <c r="E6" s="710"/>
      <c r="F6" s="710"/>
      <c r="G6" s="711"/>
    </row>
    <row r="7" spans="2:17" ht="66" customHeight="1">
      <c r="B7" s="721" t="s">
        <v>745</v>
      </c>
      <c r="C7" s="722"/>
      <c r="D7" s="722"/>
      <c r="E7" s="722"/>
      <c r="F7" s="722"/>
      <c r="G7" s="723"/>
    </row>
    <row r="8" spans="2:17" ht="24.75" customHeight="1">
      <c r="B8" s="712" t="s">
        <v>723</v>
      </c>
      <c r="C8" s="713"/>
      <c r="D8" s="714"/>
      <c r="E8" s="714"/>
      <c r="F8" s="714"/>
      <c r="G8" s="715"/>
    </row>
    <row r="9" spans="2:17" ht="56.25" customHeight="1">
      <c r="B9" s="426" t="s">
        <v>746</v>
      </c>
      <c r="C9" s="427"/>
      <c r="D9" s="427"/>
      <c r="E9" s="427"/>
      <c r="F9" s="427"/>
      <c r="G9" s="428"/>
    </row>
    <row r="10" spans="2:17" ht="72.75" customHeight="1">
      <c r="B10" s="695" t="s">
        <v>747</v>
      </c>
      <c r="C10" s="696"/>
      <c r="D10" s="696"/>
      <c r="E10" s="696"/>
      <c r="F10" s="696"/>
      <c r="G10" s="697"/>
    </row>
    <row r="11" spans="2:17" s="2" customFormat="1" ht="15.75">
      <c r="B11" s="274" t="s">
        <v>294</v>
      </c>
      <c r="C11" s="692"/>
      <c r="D11" s="693"/>
      <c r="E11" s="693"/>
      <c r="F11" s="693"/>
      <c r="G11" s="694"/>
    </row>
    <row r="12" spans="2:17" s="2" customFormat="1" ht="15.75">
      <c r="B12" s="274" t="s">
        <v>372</v>
      </c>
      <c r="C12" s="692"/>
      <c r="D12" s="693"/>
      <c r="E12" s="693"/>
      <c r="F12" s="693"/>
      <c r="G12" s="694"/>
    </row>
    <row r="13" spans="2:17" s="2" customFormat="1" ht="15.75">
      <c r="B13" s="274" t="s">
        <v>295</v>
      </c>
      <c r="C13" s="692"/>
      <c r="D13" s="693"/>
      <c r="E13" s="693"/>
      <c r="F13" s="693"/>
      <c r="G13" s="694"/>
    </row>
    <row r="14" spans="2:17" s="2" customFormat="1" ht="15.75">
      <c r="B14" s="274" t="s">
        <v>296</v>
      </c>
      <c r="C14" s="692"/>
      <c r="D14" s="693"/>
      <c r="E14" s="693"/>
      <c r="F14" s="693"/>
      <c r="G14" s="694"/>
    </row>
    <row r="15" spans="2:17" s="2" customFormat="1" ht="15.75">
      <c r="B15" s="274" t="s">
        <v>297</v>
      </c>
      <c r="C15" s="692"/>
      <c r="D15" s="693"/>
      <c r="E15" s="693"/>
      <c r="F15" s="693"/>
      <c r="G15" s="694"/>
    </row>
    <row r="16" spans="2:17" s="2" customFormat="1" ht="15.75">
      <c r="B16" s="274" t="s">
        <v>298</v>
      </c>
      <c r="C16" s="692"/>
      <c r="D16" s="693"/>
      <c r="E16" s="693"/>
      <c r="F16" s="693"/>
      <c r="G16" s="694"/>
      <c r="Q16" s="50"/>
    </row>
    <row r="17" spans="2:23" s="2" customFormat="1" ht="15.75">
      <c r="B17" s="274" t="s">
        <v>299</v>
      </c>
      <c r="C17" s="692"/>
      <c r="D17" s="693"/>
      <c r="E17" s="693"/>
      <c r="F17" s="693"/>
      <c r="G17" s="694"/>
      <c r="Q17" s="50"/>
    </row>
    <row r="18" spans="2:23" s="2" customFormat="1" ht="15.75">
      <c r="B18" s="274" t="s">
        <v>300</v>
      </c>
      <c r="C18" s="692"/>
      <c r="D18" s="693"/>
      <c r="E18" s="693"/>
      <c r="F18" s="693"/>
      <c r="G18" s="694"/>
      <c r="Q18" s="50"/>
    </row>
    <row r="19" spans="2:23" s="2" customFormat="1" ht="15.75">
      <c r="B19" s="274" t="s">
        <v>301</v>
      </c>
      <c r="C19" s="692"/>
      <c r="D19" s="693"/>
      <c r="E19" s="693"/>
      <c r="F19" s="693"/>
      <c r="G19" s="694"/>
      <c r="Q19" s="50"/>
    </row>
    <row r="20" spans="2:23" s="2" customFormat="1" ht="15.75">
      <c r="B20" s="274" t="s">
        <v>302</v>
      </c>
      <c r="C20" s="692"/>
      <c r="D20" s="693"/>
      <c r="E20" s="693"/>
      <c r="F20" s="693"/>
      <c r="G20" s="694"/>
      <c r="Q20" s="50"/>
    </row>
    <row r="21" spans="2:23" s="2" customFormat="1" ht="15.75">
      <c r="B21" s="274" t="s">
        <v>303</v>
      </c>
      <c r="C21" s="692"/>
      <c r="D21" s="693"/>
      <c r="E21" s="693"/>
      <c r="F21" s="693"/>
      <c r="G21" s="694"/>
      <c r="Q21" s="50"/>
    </row>
    <row r="22" spans="2:23" s="2" customFormat="1" ht="15.75">
      <c r="B22" s="274" t="s">
        <v>304</v>
      </c>
      <c r="C22" s="692"/>
      <c r="D22" s="693"/>
      <c r="E22" s="693"/>
      <c r="F22" s="693"/>
      <c r="G22" s="694"/>
      <c r="Q22" s="50"/>
    </row>
    <row r="23" spans="2:23" s="2" customFormat="1" ht="15.75">
      <c r="B23" s="274" t="s">
        <v>305</v>
      </c>
      <c r="C23" s="692"/>
      <c r="D23" s="693"/>
      <c r="E23" s="693"/>
      <c r="F23" s="693"/>
      <c r="G23" s="694"/>
      <c r="Q23" s="50"/>
    </row>
    <row r="24" spans="2:23" s="2" customFormat="1" ht="15.75">
      <c r="B24" s="274" t="s">
        <v>306</v>
      </c>
      <c r="C24" s="692"/>
      <c r="D24" s="693"/>
      <c r="E24" s="693"/>
      <c r="F24" s="693"/>
      <c r="G24" s="694"/>
      <c r="Q24" s="50"/>
      <c r="R24" s="50"/>
      <c r="S24" s="50"/>
      <c r="T24" s="50"/>
      <c r="U24" s="50"/>
      <c r="V24" s="50"/>
      <c r="W24" s="50"/>
    </row>
    <row r="25" spans="2:23" s="2" customFormat="1" ht="15.75">
      <c r="B25" s="274" t="s">
        <v>307</v>
      </c>
      <c r="C25" s="692"/>
      <c r="D25" s="693"/>
      <c r="E25" s="693"/>
      <c r="F25" s="693"/>
      <c r="G25" s="694"/>
      <c r="Q25" s="50"/>
      <c r="R25" s="50"/>
      <c r="S25" s="50"/>
      <c r="T25" s="50"/>
      <c r="U25" s="50"/>
      <c r="V25" s="50"/>
      <c r="W25" s="50"/>
    </row>
    <row r="26" spans="2:23" ht="7.5" hidden="1" customHeight="1">
      <c r="B26" s="706"/>
      <c r="C26" s="707"/>
      <c r="D26" s="707"/>
      <c r="E26" s="707"/>
      <c r="F26" s="707"/>
      <c r="G26" s="708"/>
      <c r="Q26" s="11"/>
      <c r="R26" s="11"/>
      <c r="S26" s="11"/>
      <c r="T26" s="11"/>
      <c r="U26" s="11"/>
      <c r="V26" s="11"/>
      <c r="W26" s="11"/>
    </row>
    <row r="27" spans="2:23" ht="169.5" customHeight="1">
      <c r="B27" s="695" t="str">
        <f>IF('SV Findings'!M346&lt;&gt;0,"   All POTENTIAL STANDARDS VIOLATIONS for both the main location and any satellite locations noted in the Site Visit Findings tab of this report are listed below along with the"&amp;" Standard heading and a rationale why it is NOT met.  The Site Visit Team should include any further comments in the 'Additional Comments' column."&amp;" 
Row heights should auto adjust; however if they do not, the row height can be manually adjusted by placing the cursor over the row line and "&amp;"'pulling' the row down.  For empty rows, highlight them, right    click, and choose hide.  Do not delete any rows because if a citation needs to be added, the row will no longer be available.","All POTENTIAL STANDARDS VIOLATIONS noted in the Site Visit Findings tab of this report are listed below along with the"&amp;" Standard heading and a rationale why it is NOT met.  "&amp;" The Site Visit Team should include any further comments in the 'Additional Comments' column."&amp;" 
Row heights should auto adjust; however if they do not, the row height can be manually adjusted by placing the cursor over the row line and "&amp;"'pulling' the row down.  For empty rows, highlight them, right click, and choose hide.  Do not delete any rows because if a citation needs to be added, the row will no longer be available.")</f>
        <v>All POTENTIAL STANDARDS VIOLATIONS noted in the Site Visit Findings tab of this report are listed below along with the Standard heading and a rationale why it is NOT met.   The Site Visit Team should include any further comments in the 'Additional Comments' column. 
Row heights should auto adjust; however if they do not, the row height can be manually adjusted by placing the cursor over the row line and 'pulling' the row down.  For empty rows, highlight them, right click, and choose hide.  Do not delete any rows because if a citation needs to be added, the row will no longer be available.</v>
      </c>
      <c r="C27" s="696"/>
      <c r="D27" s="696"/>
      <c r="E27" s="696"/>
      <c r="F27" s="696"/>
      <c r="G27" s="697"/>
      <c r="H27" s="678"/>
      <c r="I27" s="678"/>
      <c r="J27" s="678"/>
      <c r="K27" s="678"/>
      <c r="L27" s="678"/>
      <c r="M27" s="678"/>
      <c r="N27" s="678"/>
      <c r="O27" s="678"/>
      <c r="Q27" s="11"/>
      <c r="R27" s="11"/>
      <c r="S27" s="11"/>
      <c r="T27" s="11"/>
      <c r="U27" s="11"/>
      <c r="V27" s="11"/>
      <c r="W27" s="11"/>
    </row>
    <row r="28" spans="2:23" ht="24" customHeight="1">
      <c r="B28" s="716" t="s">
        <v>749</v>
      </c>
      <c r="C28" s="717"/>
      <c r="D28" s="716" t="s">
        <v>308</v>
      </c>
      <c r="E28" s="717"/>
      <c r="F28" s="718"/>
      <c r="G28" s="291" t="s">
        <v>337</v>
      </c>
      <c r="H28" s="677"/>
      <c r="I28" s="677"/>
      <c r="J28" s="677"/>
      <c r="K28" s="677"/>
      <c r="L28" s="677"/>
      <c r="M28" s="677"/>
      <c r="N28" s="677"/>
      <c r="O28" s="677"/>
      <c r="Q28" s="11"/>
      <c r="R28" s="11"/>
      <c r="S28" s="11"/>
      <c r="T28" s="11"/>
      <c r="U28" s="11"/>
      <c r="V28" s="11"/>
      <c r="W28" s="11"/>
    </row>
    <row r="29" spans="2:23" s="2" customFormat="1" ht="15">
      <c r="B29" s="681" t="str">
        <f>IF('SV Findings'!G10="Not Met",'SV Findings'!C10,"")</f>
        <v/>
      </c>
      <c r="C29" s="686"/>
      <c r="D29" s="683" t="str">
        <f>IF('SV Findings'!G10="Not Met", 'SV Findings'!J10,"")</f>
        <v/>
      </c>
      <c r="E29" s="684"/>
      <c r="F29" s="685"/>
      <c r="G29" s="275"/>
      <c r="H29" s="679"/>
      <c r="I29" s="680"/>
      <c r="J29" s="680"/>
      <c r="K29" s="680"/>
      <c r="R29" s="50"/>
      <c r="S29" s="50"/>
      <c r="T29" s="50"/>
      <c r="U29" s="50"/>
      <c r="V29" s="50"/>
      <c r="W29" s="50"/>
    </row>
    <row r="30" spans="2:23" s="2" customFormat="1" ht="15">
      <c r="B30" s="681" t="str">
        <f>IF('SV Findings'!G12="Not Met",'SV Findings'!Q12,"")</f>
        <v/>
      </c>
      <c r="C30" s="686"/>
      <c r="D30" s="683" t="str">
        <f>IF('SV Findings'!G12="Not Met", 'SV Findings'!J12,"")</f>
        <v/>
      </c>
      <c r="E30" s="684"/>
      <c r="F30" s="685"/>
      <c r="G30" s="275"/>
      <c r="R30" s="50"/>
      <c r="S30" s="50"/>
      <c r="T30" s="50"/>
      <c r="U30" s="50"/>
      <c r="V30" s="50"/>
      <c r="W30" s="50"/>
    </row>
    <row r="31" spans="2:23" s="2" customFormat="1" ht="15">
      <c r="B31" s="681" t="str">
        <f>IF('SV Findings'!G14="Not Met",'SV Findings'!Q14,"")</f>
        <v/>
      </c>
      <c r="C31" s="682"/>
      <c r="D31" s="683" t="str">
        <f>IF('SV Findings'!G14="Not Met", 'SV Findings'!J14,"")</f>
        <v/>
      </c>
      <c r="E31" s="684"/>
      <c r="F31" s="685"/>
      <c r="G31" s="275"/>
      <c r="R31" s="50"/>
      <c r="S31" s="50"/>
      <c r="T31" s="50"/>
      <c r="U31" s="50"/>
      <c r="V31" s="50"/>
      <c r="W31" s="50"/>
    </row>
    <row r="32" spans="2:23" s="2" customFormat="1" ht="15">
      <c r="B32" s="681" t="str">
        <f>IF('SV Findings'!G15="Not Met",'SV Findings'!Q15,"")</f>
        <v/>
      </c>
      <c r="C32" s="682"/>
      <c r="D32" s="683" t="str">
        <f>IF('SV Findings'!G15="Not Met", 'SV Findings'!J15,"")</f>
        <v/>
      </c>
      <c r="E32" s="684"/>
      <c r="F32" s="685"/>
      <c r="G32" s="275"/>
      <c r="R32" s="50"/>
      <c r="S32" s="50"/>
      <c r="T32" s="50"/>
      <c r="U32" s="50"/>
      <c r="V32" s="50"/>
      <c r="W32" s="50"/>
    </row>
    <row r="33" spans="2:23" s="2" customFormat="1" ht="15">
      <c r="B33" s="681" t="str">
        <f>IF('SV Findings'!G17="Not Met", 'SV Findings'!Q17,"")</f>
        <v/>
      </c>
      <c r="C33" s="682"/>
      <c r="D33" s="683" t="str">
        <f>IF('SV Findings'!G17="Not Met", 'SV Findings'!J17,"")</f>
        <v/>
      </c>
      <c r="E33" s="684"/>
      <c r="F33" s="685"/>
      <c r="G33" s="275"/>
      <c r="R33" s="50"/>
      <c r="S33" s="50"/>
      <c r="T33" s="50"/>
      <c r="U33" s="50"/>
      <c r="V33" s="50"/>
      <c r="W33" s="50"/>
    </row>
    <row r="34" spans="2:23" s="2" customFormat="1" ht="15">
      <c r="B34" s="681" t="str">
        <f>IF('SV Findings'!G20="Not Met", 'SV Findings'!Q20,"")</f>
        <v/>
      </c>
      <c r="C34" s="686"/>
      <c r="D34" s="683" t="str">
        <f>IF('SV Findings'!G20="Not Met", 'SV Findings'!J20,"")</f>
        <v/>
      </c>
      <c r="E34" s="684"/>
      <c r="F34" s="685"/>
      <c r="G34" s="275"/>
      <c r="R34" s="50"/>
      <c r="S34" s="50"/>
      <c r="T34" s="50"/>
      <c r="U34" s="50"/>
      <c r="V34" s="50"/>
      <c r="W34" s="50"/>
    </row>
    <row r="35" spans="2:23" s="2" customFormat="1" ht="15">
      <c r="B35" s="681" t="str">
        <f>IF('SV Findings'!G21="Not Met", 'SV Findings'!Q21,"")</f>
        <v/>
      </c>
      <c r="C35" s="682"/>
      <c r="D35" s="683" t="str">
        <f>IF('SV Findings'!G21="Not Met", 'SV Findings'!J21,"")</f>
        <v/>
      </c>
      <c r="E35" s="684"/>
      <c r="F35" s="685"/>
      <c r="G35" s="275"/>
      <c r="R35" s="50"/>
      <c r="S35" s="50"/>
      <c r="T35" s="50"/>
      <c r="U35" s="50"/>
      <c r="V35" s="50"/>
      <c r="W35" s="50"/>
    </row>
    <row r="36" spans="2:23" s="2" customFormat="1" ht="15">
      <c r="B36" s="681" t="str">
        <f>IF('SV Findings'!G22="Not Met", 'SV Findings'!Q22,"")</f>
        <v/>
      </c>
      <c r="C36" s="682"/>
      <c r="D36" s="683" t="str">
        <f>IF('SV Findings'!G22="Not Met", 'SV Findings'!J22,"")</f>
        <v/>
      </c>
      <c r="E36" s="684"/>
      <c r="F36" s="685"/>
      <c r="G36" s="275"/>
      <c r="R36" s="50"/>
      <c r="S36" s="50"/>
      <c r="T36" s="50"/>
      <c r="U36" s="50"/>
      <c r="V36" s="50"/>
      <c r="W36" s="50"/>
    </row>
    <row r="37" spans="2:23" s="2" customFormat="1" ht="15">
      <c r="B37" s="681" t="str">
        <f>IF('SV Findings'!G23="Not Met", 'SV Findings'!Q23,"")</f>
        <v/>
      </c>
      <c r="C37" s="682"/>
      <c r="D37" s="683" t="str">
        <f>IF('SV Findings'!G23="Not Met", 'SV Findings'!J23,"")</f>
        <v/>
      </c>
      <c r="E37" s="684"/>
      <c r="F37" s="685"/>
      <c r="G37" s="275"/>
      <c r="R37" s="50"/>
      <c r="S37" s="50"/>
      <c r="T37" s="50"/>
      <c r="U37" s="50"/>
      <c r="V37" s="50"/>
      <c r="W37" s="50"/>
    </row>
    <row r="38" spans="2:23" s="2" customFormat="1" ht="15">
      <c r="B38" s="681" t="str">
        <f>IF('SV Findings'!G24="Not Met", 'SV Findings'!Q24,"")</f>
        <v/>
      </c>
      <c r="C38" s="682"/>
      <c r="D38" s="683" t="str">
        <f>IF('SV Findings'!G24="Not Met", 'SV Findings'!J24,"")</f>
        <v/>
      </c>
      <c r="E38" s="684"/>
      <c r="F38" s="685"/>
      <c r="G38" s="275"/>
      <c r="R38" s="50"/>
      <c r="S38" s="50"/>
      <c r="T38" s="50"/>
      <c r="U38" s="50"/>
      <c r="V38" s="50"/>
      <c r="W38" s="50"/>
    </row>
    <row r="39" spans="2:23" s="2" customFormat="1" ht="15">
      <c r="B39" s="681" t="str">
        <f>IF('SV Findings'!G25="Not Met", 'SV Findings'!Q25,"")</f>
        <v/>
      </c>
      <c r="C39" s="682"/>
      <c r="D39" s="683" t="str">
        <f>IF('SV Findings'!G25="Not Met", 'SV Findings'!J25,"")</f>
        <v/>
      </c>
      <c r="E39" s="684"/>
      <c r="F39" s="685"/>
      <c r="G39" s="275"/>
      <c r="R39" s="50"/>
      <c r="S39" s="50"/>
      <c r="T39" s="50"/>
      <c r="U39" s="50"/>
      <c r="V39" s="50"/>
      <c r="W39" s="50"/>
    </row>
    <row r="40" spans="2:23" s="2" customFormat="1" ht="15">
      <c r="B40" s="681" t="str">
        <f>IF('SV Findings'!G27="Not Met", 'SV Findings'!Q27,"")</f>
        <v/>
      </c>
      <c r="C40" s="682"/>
      <c r="D40" s="683" t="str">
        <f>IF('SV Findings'!G27="Not Met", 'SV Findings'!J27,"")</f>
        <v/>
      </c>
      <c r="E40" s="684"/>
      <c r="F40" s="685"/>
      <c r="G40" s="275"/>
      <c r="R40" s="50"/>
      <c r="S40" s="50"/>
      <c r="T40" s="50"/>
      <c r="U40" s="50"/>
      <c r="V40" s="50"/>
      <c r="W40" s="50"/>
    </row>
    <row r="41" spans="2:23" s="2" customFormat="1" ht="15">
      <c r="B41" s="681" t="str">
        <f>IF('SV Findings'!G28="Not Met", 'SV Findings'!Q28,"")</f>
        <v/>
      </c>
      <c r="C41" s="682"/>
      <c r="D41" s="683" t="str">
        <f>IF('SV Findings'!G28="Not Met", 'SV Findings'!J28,"")</f>
        <v/>
      </c>
      <c r="E41" s="684"/>
      <c r="F41" s="685"/>
      <c r="G41" s="275"/>
      <c r="Q41" s="50"/>
      <c r="R41" s="50"/>
      <c r="S41" s="50"/>
      <c r="T41" s="50"/>
      <c r="U41" s="50"/>
      <c r="V41" s="50"/>
      <c r="W41" s="50"/>
    </row>
    <row r="42" spans="2:23" s="2" customFormat="1" ht="15">
      <c r="B42" s="681" t="str">
        <f>IF('SV Findings'!G29="Not Met", 'SV Findings'!Q29,"")</f>
        <v/>
      </c>
      <c r="C42" s="682"/>
      <c r="D42" s="683" t="str">
        <f>IF('SV Findings'!G29="Not Met", 'SV Findings'!J29,"")</f>
        <v/>
      </c>
      <c r="E42" s="684"/>
      <c r="F42" s="685"/>
      <c r="G42" s="275"/>
      <c r="Q42" s="50"/>
      <c r="R42" s="50"/>
      <c r="S42" s="50"/>
      <c r="T42" s="50"/>
      <c r="U42" s="50"/>
      <c r="V42" s="50"/>
      <c r="W42" s="50"/>
    </row>
    <row r="43" spans="2:23" s="2" customFormat="1" ht="15">
      <c r="B43" s="681" t="str">
        <f>IF('SV Findings'!G31="Not Met", 'SV Findings'!Q31,"")</f>
        <v/>
      </c>
      <c r="C43" s="682"/>
      <c r="D43" s="683" t="str">
        <f>IF('SV Findings'!G31="Not Met", 'SV Findings'!J31,"")</f>
        <v/>
      </c>
      <c r="E43" s="684"/>
      <c r="F43" s="685"/>
      <c r="G43" s="275"/>
      <c r="Q43" s="50"/>
      <c r="R43" s="50"/>
      <c r="S43" s="50"/>
      <c r="T43" s="50"/>
      <c r="U43" s="50"/>
      <c r="V43" s="50"/>
      <c r="W43" s="50"/>
    </row>
    <row r="44" spans="2:23" s="2" customFormat="1" ht="15">
      <c r="B44" s="681" t="str">
        <f>IF('SV Findings'!G33="Not Met", 'SV Findings'!Q33,"")</f>
        <v/>
      </c>
      <c r="C44" s="682"/>
      <c r="D44" s="683" t="str">
        <f>IF('SV Findings'!G33="Not Met", 'SV Findings'!J33,"")</f>
        <v/>
      </c>
      <c r="E44" s="684"/>
      <c r="F44" s="685"/>
      <c r="G44" s="275"/>
      <c r="Q44" s="50"/>
      <c r="R44" s="50"/>
      <c r="S44" s="50"/>
      <c r="T44" s="50"/>
      <c r="U44" s="50"/>
      <c r="V44" s="50"/>
      <c r="W44" s="50"/>
    </row>
    <row r="45" spans="2:23" s="2" customFormat="1" ht="15">
      <c r="B45" s="681" t="str">
        <f>IF('SV Findings'!G37="Not Met", 'SV Findings'!Q37,"")</f>
        <v/>
      </c>
      <c r="C45" s="682"/>
      <c r="D45" s="683" t="str">
        <f>IF('SV Findings'!G37="Not Met", 'SV Findings'!J37,"")</f>
        <v/>
      </c>
      <c r="E45" s="684"/>
      <c r="F45" s="685"/>
      <c r="G45" s="275"/>
      <c r="H45" s="687"/>
      <c r="I45" s="688"/>
      <c r="J45" s="688"/>
      <c r="K45" s="688"/>
      <c r="Q45" s="50"/>
      <c r="R45" s="50"/>
      <c r="S45" s="50"/>
      <c r="T45" s="50"/>
      <c r="U45" s="50"/>
      <c r="V45" s="50"/>
      <c r="W45" s="50"/>
    </row>
    <row r="46" spans="2:23" s="2" customFormat="1" ht="15">
      <c r="B46" s="681" t="str">
        <f>IF('SV Findings'!G38="Not Met", 'SV Findings'!Q38,"")</f>
        <v/>
      </c>
      <c r="C46" s="682"/>
      <c r="D46" s="683" t="str">
        <f>IF('SV Findings'!G38="Not Met", 'SV Findings'!J38,"")</f>
        <v/>
      </c>
      <c r="E46" s="684"/>
      <c r="F46" s="685"/>
      <c r="G46" s="275"/>
      <c r="H46" s="687"/>
      <c r="I46" s="688"/>
      <c r="J46" s="688"/>
      <c r="K46" s="688"/>
      <c r="Q46" s="50"/>
      <c r="R46" s="50"/>
      <c r="S46" s="50"/>
      <c r="T46" s="50"/>
      <c r="U46" s="50"/>
      <c r="V46" s="50"/>
      <c r="W46" s="50"/>
    </row>
    <row r="47" spans="2:23" s="2" customFormat="1" ht="15">
      <c r="B47" s="681" t="str">
        <f>IF('SV Findings'!G39="Not Met", 'SV Findings'!Q39,"")</f>
        <v/>
      </c>
      <c r="C47" s="682"/>
      <c r="D47" s="683" t="str">
        <f>IF('SV Findings'!G39="Not Met", 'SV Findings'!J39,"")</f>
        <v/>
      </c>
      <c r="E47" s="684"/>
      <c r="F47" s="685"/>
      <c r="G47" s="275"/>
      <c r="H47" s="687"/>
      <c r="I47" s="688"/>
      <c r="J47" s="688"/>
      <c r="K47" s="688"/>
      <c r="Q47" s="50"/>
      <c r="R47" s="50"/>
      <c r="S47" s="50"/>
      <c r="T47" s="50"/>
      <c r="U47" s="50"/>
      <c r="V47" s="50"/>
      <c r="W47" s="50"/>
    </row>
    <row r="48" spans="2:23" s="2" customFormat="1" ht="15">
      <c r="B48" s="681" t="str">
        <f>IF('SV Findings'!G41="Not Met", 'SV Findings'!Q41,"")</f>
        <v/>
      </c>
      <c r="C48" s="682"/>
      <c r="D48" s="683" t="str">
        <f>IF('SV Findings'!G41="Not Met", 'SV Findings'!J41,"")</f>
        <v/>
      </c>
      <c r="E48" s="684"/>
      <c r="F48" s="685"/>
      <c r="G48" s="275"/>
      <c r="H48" s="687"/>
      <c r="I48" s="688"/>
      <c r="J48" s="688"/>
      <c r="K48" s="688"/>
      <c r="Q48" s="50"/>
      <c r="R48" s="50"/>
      <c r="S48" s="50"/>
      <c r="T48" s="50"/>
      <c r="U48" s="50"/>
      <c r="V48" s="50"/>
      <c r="W48" s="50"/>
    </row>
    <row r="49" spans="2:23" s="2" customFormat="1" ht="15">
      <c r="B49" s="681" t="str">
        <f>IF('SV Findings'!G42="Not Met", 'SV Findings'!Q42,"")</f>
        <v/>
      </c>
      <c r="C49" s="682"/>
      <c r="D49" s="683" t="str">
        <f>IF('SV Findings'!G42="Not Met", 'SV Findings'!J42,"")</f>
        <v/>
      </c>
      <c r="E49" s="684"/>
      <c r="F49" s="685"/>
      <c r="G49" s="275"/>
      <c r="H49" s="687"/>
      <c r="I49" s="688"/>
      <c r="J49" s="688"/>
      <c r="K49" s="688"/>
      <c r="Q49" s="50"/>
      <c r="R49" s="50"/>
      <c r="S49" s="50"/>
      <c r="T49" s="50"/>
      <c r="U49" s="50"/>
      <c r="V49" s="50"/>
      <c r="W49" s="50"/>
    </row>
    <row r="50" spans="2:23" s="2" customFormat="1" ht="15">
      <c r="B50" s="681" t="str">
        <f>IF('SV Findings'!G43="Not Met", 'SV Findings'!Q43,"")</f>
        <v/>
      </c>
      <c r="C50" s="682"/>
      <c r="D50" s="683" t="str">
        <f>IF('SV Findings'!G43="Not Met", 'SV Findings'!J43,"")</f>
        <v/>
      </c>
      <c r="E50" s="684"/>
      <c r="F50" s="685"/>
      <c r="G50" s="275"/>
      <c r="H50" s="687"/>
      <c r="I50" s="688"/>
      <c r="J50" s="688"/>
      <c r="K50" s="688"/>
      <c r="Q50" s="50"/>
      <c r="R50" s="50"/>
      <c r="S50" s="50"/>
      <c r="T50" s="50"/>
      <c r="U50" s="50"/>
      <c r="V50" s="50"/>
      <c r="W50" s="50"/>
    </row>
    <row r="51" spans="2:23" s="2" customFormat="1" ht="12.75" customHeight="1">
      <c r="B51" s="681" t="str">
        <f>IF('SV Findings'!G44="Not Met", 'SV Findings'!Q44,"")</f>
        <v/>
      </c>
      <c r="C51" s="682"/>
      <c r="D51" s="683" t="str">
        <f>IF('SV Findings'!G44="Not Met", 'SV Findings'!J44,"")</f>
        <v/>
      </c>
      <c r="E51" s="684"/>
      <c r="F51" s="685"/>
      <c r="G51" s="275"/>
      <c r="H51" s="687"/>
      <c r="I51" s="688"/>
      <c r="J51" s="688"/>
      <c r="K51" s="688"/>
      <c r="Q51" s="50"/>
      <c r="R51" s="50"/>
      <c r="S51" s="50"/>
      <c r="T51" s="50"/>
      <c r="U51" s="50"/>
      <c r="V51" s="50"/>
      <c r="W51" s="50"/>
    </row>
    <row r="52" spans="2:23" s="2" customFormat="1" ht="15">
      <c r="B52" s="681" t="str">
        <f>IF('SV Findings'!G45="Not Met", 'SV Findings'!Q45,"")</f>
        <v/>
      </c>
      <c r="C52" s="682"/>
      <c r="D52" s="683" t="str">
        <f>IF('SV Findings'!G45="Not Met", 'SV Findings'!J45,"")</f>
        <v/>
      </c>
      <c r="E52" s="684"/>
      <c r="F52" s="685"/>
      <c r="G52" s="275"/>
      <c r="H52" s="687"/>
      <c r="I52" s="688"/>
      <c r="J52" s="688"/>
      <c r="K52" s="688"/>
      <c r="Q52" s="50"/>
      <c r="R52" s="50"/>
      <c r="S52" s="50"/>
      <c r="T52" s="50"/>
      <c r="U52" s="50"/>
      <c r="V52" s="50"/>
      <c r="W52" s="50"/>
    </row>
    <row r="53" spans="2:23" s="2" customFormat="1" ht="15">
      <c r="B53" s="681" t="str">
        <f>IF('SV Findings'!G46="Not Met", 'SV Findings'!Q46,"")</f>
        <v/>
      </c>
      <c r="C53" s="682"/>
      <c r="D53" s="683" t="str">
        <f>IF('SV Findings'!G46="Not Met", 'SV Findings'!J46,"")</f>
        <v/>
      </c>
      <c r="E53" s="684"/>
      <c r="F53" s="685"/>
      <c r="G53" s="275"/>
      <c r="H53" s="687"/>
      <c r="I53" s="688"/>
      <c r="J53" s="688"/>
      <c r="K53" s="688"/>
      <c r="Q53" s="50"/>
      <c r="R53" s="50"/>
      <c r="S53" s="50"/>
      <c r="T53" s="50"/>
      <c r="U53" s="50"/>
      <c r="V53" s="50"/>
      <c r="W53" s="50"/>
    </row>
    <row r="54" spans="2:23" s="2" customFormat="1" ht="15">
      <c r="B54" s="681" t="str">
        <f>IF('SV Findings'!G47="Not Met", 'SV Findings'!Q47,"")</f>
        <v/>
      </c>
      <c r="C54" s="682"/>
      <c r="D54" s="683" t="str">
        <f>IF('SV Findings'!G47="Not Met", 'SV Findings'!J47,"")</f>
        <v/>
      </c>
      <c r="E54" s="684"/>
      <c r="F54" s="685"/>
      <c r="G54" s="275"/>
      <c r="H54" s="687"/>
      <c r="I54" s="688"/>
      <c r="J54" s="688"/>
      <c r="K54" s="688"/>
      <c r="Q54" s="50"/>
      <c r="R54" s="50"/>
      <c r="S54" s="50"/>
      <c r="T54" s="50"/>
      <c r="U54" s="50"/>
      <c r="V54" s="50"/>
      <c r="W54" s="50"/>
    </row>
    <row r="55" spans="2:23" s="2" customFormat="1" ht="15">
      <c r="B55" s="681" t="str">
        <f>IF('SV Findings'!G48="Not Met", 'SV Findings'!Q48,"")</f>
        <v/>
      </c>
      <c r="C55" s="682"/>
      <c r="D55" s="683" t="str">
        <f>IF('SV Findings'!G48="Not Met", 'SV Findings'!J48,"")</f>
        <v/>
      </c>
      <c r="E55" s="684"/>
      <c r="F55" s="685"/>
      <c r="G55" s="275"/>
      <c r="H55" s="687"/>
      <c r="I55" s="688"/>
      <c r="J55" s="688"/>
      <c r="K55" s="688"/>
      <c r="Q55" s="50"/>
      <c r="R55" s="50"/>
      <c r="S55" s="50"/>
      <c r="T55" s="50"/>
      <c r="U55" s="50"/>
      <c r="V55" s="50"/>
      <c r="W55" s="50"/>
    </row>
    <row r="56" spans="2:23" s="2" customFormat="1" ht="15">
      <c r="B56" s="681" t="str">
        <f>IF('SV Findings'!G50="Not Met", 'SV Findings'!Q50,"")</f>
        <v/>
      </c>
      <c r="C56" s="682"/>
      <c r="D56" s="683" t="str">
        <f>IF('SV Findings'!G50="Not Met", 'SV Findings'!J50,"")</f>
        <v/>
      </c>
      <c r="E56" s="684"/>
      <c r="F56" s="685"/>
      <c r="G56" s="275"/>
      <c r="H56" s="687"/>
      <c r="I56" s="688"/>
      <c r="J56" s="688"/>
      <c r="K56" s="688"/>
      <c r="Q56" s="50"/>
      <c r="R56" s="50"/>
      <c r="S56" s="50"/>
      <c r="T56" s="50"/>
      <c r="U56" s="50"/>
      <c r="V56" s="50"/>
      <c r="W56" s="50"/>
    </row>
    <row r="57" spans="2:23" s="2" customFormat="1" ht="15">
      <c r="B57" s="681" t="str">
        <f>IF('SV Findings'!G51="Not Met", 'SV Findings'!Q51,"")</f>
        <v/>
      </c>
      <c r="C57" s="682"/>
      <c r="D57" s="683" t="str">
        <f>IF('SV Findings'!G51="Not Met", 'SV Findings'!J51,"")</f>
        <v/>
      </c>
      <c r="E57" s="684"/>
      <c r="F57" s="685"/>
      <c r="G57" s="275"/>
      <c r="H57" s="687"/>
      <c r="I57" s="688"/>
      <c r="J57" s="688"/>
      <c r="K57" s="688"/>
      <c r="Q57" s="50"/>
      <c r="R57" s="50"/>
      <c r="S57" s="50"/>
      <c r="T57" s="50"/>
      <c r="U57" s="50"/>
      <c r="V57" s="50"/>
      <c r="W57" s="50"/>
    </row>
    <row r="58" spans="2:23" s="2" customFormat="1" ht="15">
      <c r="B58" s="681" t="str">
        <f>IF('SV Findings'!G53="Not Met", 'SV Findings'!Q53,"")</f>
        <v/>
      </c>
      <c r="C58" s="682"/>
      <c r="D58" s="683" t="str">
        <f>IF('SV Findings'!G53="Not Met", 'SV Findings'!J53,"")</f>
        <v/>
      </c>
      <c r="E58" s="684"/>
      <c r="F58" s="685"/>
      <c r="G58" s="275"/>
      <c r="H58" s="687"/>
      <c r="I58" s="688"/>
      <c r="J58" s="688"/>
      <c r="K58" s="688"/>
      <c r="Q58" s="50"/>
      <c r="R58" s="50"/>
      <c r="S58" s="50"/>
      <c r="T58" s="50"/>
      <c r="U58" s="50"/>
      <c r="V58" s="50"/>
      <c r="W58" s="50"/>
    </row>
    <row r="59" spans="2:23" s="2" customFormat="1" ht="15">
      <c r="B59" s="681" t="str">
        <f>IF('SV Findings'!G54="Not Met", 'SV Findings'!Q54,"")</f>
        <v/>
      </c>
      <c r="C59" s="682"/>
      <c r="D59" s="683" t="str">
        <f>IF('SV Findings'!G54="Not Met", 'SV Findings'!J54,"")</f>
        <v/>
      </c>
      <c r="E59" s="684"/>
      <c r="F59" s="685"/>
      <c r="G59" s="275"/>
      <c r="H59" s="687"/>
      <c r="I59" s="688"/>
      <c r="J59" s="688"/>
      <c r="K59" s="688"/>
      <c r="Q59" s="50"/>
      <c r="R59" s="50"/>
      <c r="S59" s="50"/>
      <c r="T59" s="50"/>
      <c r="U59" s="50"/>
      <c r="V59" s="50"/>
      <c r="W59" s="50"/>
    </row>
    <row r="60" spans="2:23" s="2" customFormat="1" ht="15">
      <c r="B60" s="681" t="str">
        <f>IF('SV Findings'!G55="Not Met", 'SV Findings'!Q55,"")</f>
        <v/>
      </c>
      <c r="C60" s="682"/>
      <c r="D60" s="683" t="str">
        <f>IF('SV Findings'!G55="Not Met", 'SV Findings'!J55,"")</f>
        <v/>
      </c>
      <c r="E60" s="684"/>
      <c r="F60" s="685"/>
      <c r="G60" s="275"/>
      <c r="H60" s="687"/>
      <c r="I60" s="688"/>
      <c r="J60" s="688"/>
      <c r="K60" s="688"/>
      <c r="Q60" s="50"/>
      <c r="R60" s="50"/>
      <c r="S60" s="50"/>
      <c r="T60" s="50"/>
      <c r="U60" s="50"/>
      <c r="V60" s="50"/>
      <c r="W60" s="50"/>
    </row>
    <row r="61" spans="2:23" s="2" customFormat="1" ht="15">
      <c r="B61" s="681" t="str">
        <f>IF('SV Findings'!G58="Not Met", 'SV Findings'!Q58,"")</f>
        <v/>
      </c>
      <c r="C61" s="682"/>
      <c r="D61" s="683" t="str">
        <f>IF('SV Findings'!G58="Not Met", 'SV Findings'!J58,"")</f>
        <v/>
      </c>
      <c r="E61" s="684"/>
      <c r="F61" s="685"/>
      <c r="G61" s="275"/>
      <c r="R61" s="50"/>
      <c r="S61" s="50"/>
      <c r="T61" s="50"/>
      <c r="U61" s="50"/>
      <c r="V61" s="50"/>
      <c r="W61" s="50"/>
    </row>
    <row r="62" spans="2:23" s="2" customFormat="1" ht="15">
      <c r="B62" s="681" t="str">
        <f>IF('SV Findings'!G63="Not Met", 'SV Findings'!Q63,"")</f>
        <v/>
      </c>
      <c r="C62" s="682"/>
      <c r="D62" s="683" t="str">
        <f>IF('SV Findings'!G63="Not Met", 'SV Findings'!J63,"")</f>
        <v/>
      </c>
      <c r="E62" s="684"/>
      <c r="F62" s="685"/>
      <c r="G62" s="275"/>
      <c r="R62" s="50"/>
      <c r="S62" s="50"/>
      <c r="T62" s="50"/>
      <c r="U62" s="50"/>
      <c r="V62" s="50"/>
      <c r="W62" s="50"/>
    </row>
    <row r="63" spans="2:23" s="2" customFormat="1" ht="15">
      <c r="B63" s="681" t="str">
        <f>IF('SV Findings'!G64="Not Met", 'SV Findings'!Q64,"")</f>
        <v/>
      </c>
      <c r="C63" s="682"/>
      <c r="D63" s="683" t="str">
        <f>IF('SV Findings'!G64="Not Met", 'SV Findings'!J64,"")</f>
        <v/>
      </c>
      <c r="E63" s="684"/>
      <c r="F63" s="685"/>
      <c r="G63" s="275"/>
      <c r="R63" s="50"/>
      <c r="S63" s="50"/>
      <c r="T63" s="50"/>
      <c r="U63" s="50"/>
      <c r="V63" s="50"/>
      <c r="W63" s="50"/>
    </row>
    <row r="64" spans="2:23" s="2" customFormat="1" ht="15">
      <c r="B64" s="681" t="str">
        <f>IF('SV Findings'!G66="Not Met", 'SV Findings'!Q66,"")</f>
        <v/>
      </c>
      <c r="C64" s="682"/>
      <c r="D64" s="683" t="str">
        <f>IF('SV Findings'!G66="Not Met", 'SV Findings'!J66,"")</f>
        <v/>
      </c>
      <c r="E64" s="684"/>
      <c r="F64" s="685"/>
      <c r="G64" s="275"/>
      <c r="Q64" s="50"/>
      <c r="R64" s="50"/>
      <c r="S64" s="50"/>
      <c r="T64" s="50"/>
      <c r="U64" s="50"/>
      <c r="V64" s="50"/>
      <c r="W64" s="50"/>
    </row>
    <row r="65" spans="2:23" s="2" customFormat="1" ht="15">
      <c r="B65" s="681" t="str">
        <f>IF('SV Findings'!G75="Not Met", 'SV Findings'!Q75,"")</f>
        <v/>
      </c>
      <c r="C65" s="682"/>
      <c r="D65" s="683" t="str">
        <f>IF('SV Findings'!G75="Not Met", 'SV Findings'!J75,"")</f>
        <v/>
      </c>
      <c r="E65" s="684"/>
      <c r="F65" s="685"/>
      <c r="G65" s="275"/>
      <c r="R65" s="50"/>
      <c r="S65" s="50"/>
      <c r="T65" s="50"/>
      <c r="U65" s="50"/>
      <c r="V65" s="50"/>
      <c r="W65" s="50"/>
    </row>
    <row r="66" spans="2:23" s="2" customFormat="1" ht="15">
      <c r="B66" s="681" t="str">
        <f>IF('SV Findings'!G78="Not Met", 'SV Findings'!Q78,"")</f>
        <v/>
      </c>
      <c r="C66" s="682"/>
      <c r="D66" s="683" t="str">
        <f>IF('SV Findings'!G78="Not Met", 'SV Findings'!J78,"")</f>
        <v/>
      </c>
      <c r="E66" s="684"/>
      <c r="F66" s="685"/>
      <c r="G66" s="275"/>
      <c r="R66" s="50"/>
      <c r="S66" s="50"/>
      <c r="T66" s="50"/>
      <c r="U66" s="50"/>
      <c r="V66" s="50"/>
      <c r="W66" s="50"/>
    </row>
    <row r="67" spans="2:23" s="2" customFormat="1" ht="15">
      <c r="B67" s="681" t="str">
        <f>IF('SV Findings'!G81="Not Met", 'SV Findings'!Q81,"")</f>
        <v/>
      </c>
      <c r="C67" s="682"/>
      <c r="D67" s="683" t="str">
        <f>IF('SV Findings'!G81="Not Met", 'SV Findings'!J81,"")</f>
        <v/>
      </c>
      <c r="E67" s="684"/>
      <c r="F67" s="685"/>
      <c r="G67" s="275"/>
      <c r="R67" s="50"/>
      <c r="S67" s="50"/>
      <c r="T67" s="50"/>
      <c r="U67" s="50"/>
      <c r="V67" s="50"/>
      <c r="W67" s="50"/>
    </row>
    <row r="68" spans="2:23" s="2" customFormat="1" ht="15">
      <c r="B68" s="681" t="str">
        <f>IF('SV Findings'!G82="Not Met", 'SV Findings'!Q82,"")</f>
        <v/>
      </c>
      <c r="C68" s="682"/>
      <c r="D68" s="683" t="str">
        <f>IF('SV Findings'!G82="Not Met", 'SV Findings'!J82,"")</f>
        <v/>
      </c>
      <c r="E68" s="684"/>
      <c r="F68" s="685"/>
      <c r="G68" s="275"/>
      <c r="R68" s="50"/>
      <c r="S68" s="50"/>
      <c r="T68" s="50"/>
      <c r="U68" s="50"/>
      <c r="V68" s="50"/>
      <c r="W68" s="50"/>
    </row>
    <row r="69" spans="2:23" s="2" customFormat="1" ht="15">
      <c r="B69" s="681" t="str">
        <f>IF('SV Findings'!G83="Not Met", 'SV Findings'!Q83,"")</f>
        <v/>
      </c>
      <c r="C69" s="682"/>
      <c r="D69" s="683" t="str">
        <f>IF('SV Findings'!G83="Not Met", 'SV Findings'!J83,"")</f>
        <v/>
      </c>
      <c r="E69" s="684"/>
      <c r="F69" s="685"/>
      <c r="G69" s="275"/>
      <c r="R69" s="50"/>
      <c r="S69" s="50"/>
      <c r="T69" s="50"/>
      <c r="U69" s="50"/>
      <c r="V69" s="50"/>
      <c r="W69" s="50"/>
    </row>
    <row r="70" spans="2:23" s="2" customFormat="1" ht="15">
      <c r="B70" s="681" t="str">
        <f>IF('SV Findings'!G85="Not Met", 'SV Findings'!Q85,"")</f>
        <v/>
      </c>
      <c r="C70" s="682"/>
      <c r="D70" s="683" t="str">
        <f>IF('SV Findings'!G85="Not Met", 'SV Findings'!J85,"")</f>
        <v/>
      </c>
      <c r="E70" s="684"/>
      <c r="F70" s="685"/>
      <c r="G70" s="275"/>
      <c r="R70" s="50"/>
      <c r="S70" s="50"/>
      <c r="T70" s="50"/>
      <c r="U70" s="50"/>
      <c r="V70" s="50"/>
      <c r="W70" s="50"/>
    </row>
    <row r="71" spans="2:23" s="2" customFormat="1" ht="15">
      <c r="B71" s="681" t="str">
        <f>IF('SV Findings'!G88="Not Met", 'SV Findings'!Q88,"")</f>
        <v/>
      </c>
      <c r="C71" s="682"/>
      <c r="D71" s="683" t="str">
        <f>IF('SV Findings'!G88="Not Met", 'SV Findings'!J88,"")</f>
        <v/>
      </c>
      <c r="E71" s="684"/>
      <c r="F71" s="685"/>
      <c r="G71" s="275"/>
      <c r="Q71" s="50"/>
      <c r="R71" s="50"/>
      <c r="S71" s="50"/>
      <c r="T71" s="50"/>
      <c r="U71" s="50"/>
      <c r="V71" s="50"/>
      <c r="W71" s="50"/>
    </row>
    <row r="72" spans="2:23" s="2" customFormat="1" ht="15">
      <c r="B72" s="681" t="str">
        <f>IF('SV Findings'!G89="Not Met", 'SV Findings'!Q89,"")</f>
        <v/>
      </c>
      <c r="C72" s="682"/>
      <c r="D72" s="683" t="str">
        <f>IF('SV Findings'!G89="Not Met", 'SV Findings'!J89,"")</f>
        <v/>
      </c>
      <c r="E72" s="684"/>
      <c r="F72" s="685"/>
      <c r="G72" s="275"/>
      <c r="Q72" s="50"/>
      <c r="R72" s="50"/>
      <c r="S72" s="50"/>
      <c r="T72" s="50"/>
      <c r="U72" s="50"/>
      <c r="V72" s="50"/>
      <c r="W72" s="50"/>
    </row>
    <row r="73" spans="2:23" s="2" customFormat="1" ht="15">
      <c r="B73" s="681" t="str">
        <f>IF('SV Findings'!G90="Not Met", 'SV Findings'!Q90,"")</f>
        <v/>
      </c>
      <c r="C73" s="682"/>
      <c r="D73" s="683" t="str">
        <f>IF('SV Findings'!G90="Not Met", 'SV Findings'!J90,"")</f>
        <v/>
      </c>
      <c r="E73" s="684"/>
      <c r="F73" s="685"/>
      <c r="G73" s="275"/>
      <c r="Q73" s="50"/>
      <c r="R73" s="50"/>
      <c r="S73" s="50"/>
      <c r="T73" s="50"/>
      <c r="U73" s="50"/>
      <c r="V73" s="50"/>
      <c r="W73" s="50"/>
    </row>
    <row r="74" spans="2:23" s="2" customFormat="1" ht="15">
      <c r="B74" s="681" t="str">
        <f>IF('SV Findings'!G92="Not Met", 'SV Findings'!Q92,"")</f>
        <v/>
      </c>
      <c r="C74" s="682"/>
      <c r="D74" s="683" t="str">
        <f>IF('SV Findings'!G92="Not Met", 'SV Findings'!J92,"")</f>
        <v/>
      </c>
      <c r="E74" s="684"/>
      <c r="F74" s="685"/>
      <c r="G74" s="275"/>
      <c r="Q74" s="50"/>
      <c r="R74" s="50"/>
      <c r="S74" s="50"/>
      <c r="T74" s="50"/>
      <c r="U74" s="50"/>
      <c r="V74" s="50"/>
      <c r="W74" s="50"/>
    </row>
    <row r="75" spans="2:23" s="2" customFormat="1" ht="15">
      <c r="B75" s="681" t="str">
        <f>IF('SV Findings'!G93="Not Met", 'SV Findings'!Q93,"")</f>
        <v/>
      </c>
      <c r="C75" s="682"/>
      <c r="D75" s="683" t="str">
        <f>IF('SV Findings'!G93="Not Met", 'SV Findings'!J93,"")</f>
        <v/>
      </c>
      <c r="E75" s="684"/>
      <c r="F75" s="685"/>
      <c r="G75" s="275"/>
      <c r="Q75" s="50"/>
      <c r="R75" s="50"/>
      <c r="S75" s="50"/>
      <c r="T75" s="50"/>
      <c r="U75" s="50"/>
      <c r="V75" s="50"/>
      <c r="W75" s="50"/>
    </row>
    <row r="76" spans="2:23" s="2" customFormat="1" ht="15">
      <c r="B76" s="681" t="str">
        <f>IF('SV Findings'!G94="Not Met", 'SV Findings'!Q94,"")</f>
        <v/>
      </c>
      <c r="C76" s="682"/>
      <c r="D76" s="683" t="str">
        <f>IF('SV Findings'!G94="Not Met", 'SV Findings'!J94,"")</f>
        <v/>
      </c>
      <c r="E76" s="684"/>
      <c r="F76" s="685"/>
      <c r="G76" s="275"/>
      <c r="Q76" s="50"/>
      <c r="R76" s="50"/>
      <c r="S76" s="50"/>
      <c r="T76" s="50"/>
      <c r="U76" s="50"/>
      <c r="V76" s="50"/>
      <c r="W76" s="50"/>
    </row>
    <row r="77" spans="2:23" s="2" customFormat="1" ht="15">
      <c r="B77" s="681" t="str">
        <f>IF('SV Findings'!G95="Not Met", 'SV Findings'!Q95,"")</f>
        <v/>
      </c>
      <c r="C77" s="682"/>
      <c r="D77" s="683" t="str">
        <f>IF('SV Findings'!G95="Not Met", 'SV Findings'!J95,"")</f>
        <v/>
      </c>
      <c r="E77" s="684"/>
      <c r="F77" s="685"/>
      <c r="G77" s="275"/>
      <c r="Q77" s="50"/>
      <c r="R77" s="50"/>
      <c r="S77" s="50"/>
      <c r="T77" s="50"/>
      <c r="U77" s="50"/>
      <c r="V77" s="50"/>
      <c r="W77" s="50"/>
    </row>
    <row r="78" spans="2:23" s="2" customFormat="1" ht="15">
      <c r="B78" s="681" t="str">
        <f>IF('SV Findings'!G96="Not Met", 'SV Findings'!Q96,"")</f>
        <v/>
      </c>
      <c r="C78" s="682"/>
      <c r="D78" s="683" t="str">
        <f>IF('SV Findings'!G96="Not Met", 'SV Findings'!J96,"")</f>
        <v/>
      </c>
      <c r="E78" s="684"/>
      <c r="F78" s="685"/>
      <c r="G78" s="275"/>
      <c r="Q78" s="50"/>
      <c r="R78" s="50"/>
      <c r="S78" s="50"/>
      <c r="T78" s="50"/>
      <c r="U78" s="50"/>
      <c r="V78" s="50"/>
      <c r="W78" s="50"/>
    </row>
    <row r="79" spans="2:23" s="2" customFormat="1" ht="15">
      <c r="B79" s="681" t="str">
        <f>IF('SV Findings'!G97="Not Met", 'SV Findings'!Q97,"")</f>
        <v/>
      </c>
      <c r="C79" s="682"/>
      <c r="D79" s="683" t="str">
        <f>IF('SV Findings'!G97="Not Met", 'SV Findings'!J97,"")</f>
        <v/>
      </c>
      <c r="E79" s="684"/>
      <c r="F79" s="685"/>
      <c r="G79" s="275"/>
      <c r="Q79" s="50"/>
      <c r="R79" s="50"/>
      <c r="S79" s="50"/>
      <c r="T79" s="50"/>
      <c r="U79" s="50"/>
      <c r="V79" s="50"/>
      <c r="W79" s="50"/>
    </row>
    <row r="80" spans="2:23" s="2" customFormat="1" ht="15">
      <c r="B80" s="681" t="str">
        <f>IF('SV Findings'!G100="Not Met", 'SV Findings'!Q100,"")</f>
        <v/>
      </c>
      <c r="C80" s="682"/>
      <c r="D80" s="683" t="str">
        <f>IF('SV Findings'!G100="Not Met", 'SV Findings'!J100,"")</f>
        <v/>
      </c>
      <c r="E80" s="684"/>
      <c r="F80" s="685"/>
      <c r="G80" s="275"/>
      <c r="Q80" s="50"/>
      <c r="R80" s="50"/>
      <c r="S80" s="50"/>
      <c r="T80" s="50"/>
      <c r="U80" s="50"/>
      <c r="V80" s="50"/>
      <c r="W80" s="50"/>
    </row>
    <row r="81" spans="2:23" s="2" customFormat="1" ht="15">
      <c r="B81" s="681" t="str">
        <f>IF('SV Findings'!G101="Not Met", 'SV Findings'!Q101,"")</f>
        <v/>
      </c>
      <c r="C81" s="682"/>
      <c r="D81" s="683" t="str">
        <f>IF('SV Findings'!G101="Not Met", 'SV Findings'!J101,"")</f>
        <v/>
      </c>
      <c r="E81" s="684"/>
      <c r="F81" s="685"/>
      <c r="G81" s="275"/>
      <c r="Q81" s="50"/>
      <c r="R81" s="50"/>
      <c r="S81" s="50"/>
      <c r="T81" s="50"/>
      <c r="U81" s="50"/>
      <c r="V81" s="50"/>
      <c r="W81" s="50"/>
    </row>
    <row r="82" spans="2:23" s="2" customFormat="1" ht="15">
      <c r="B82" s="681" t="str">
        <f>IF('SV Findings'!G102="Not Met", 'SV Findings'!Q102,"")</f>
        <v/>
      </c>
      <c r="C82" s="682"/>
      <c r="D82" s="683" t="str">
        <f>IF('SV Findings'!G102="Not Met", 'SV Findings'!J102,"")</f>
        <v/>
      </c>
      <c r="E82" s="684"/>
      <c r="F82" s="685"/>
      <c r="G82" s="275"/>
      <c r="Q82" s="50"/>
      <c r="R82" s="50"/>
      <c r="S82" s="50"/>
      <c r="T82" s="50"/>
      <c r="U82" s="50"/>
      <c r="V82" s="50"/>
      <c r="W82" s="50"/>
    </row>
    <row r="83" spans="2:23" s="2" customFormat="1" ht="15">
      <c r="B83" s="681" t="str">
        <f>IF('SV Findings'!G103="Not Met", 'SV Findings'!Q103,"")</f>
        <v/>
      </c>
      <c r="C83" s="682"/>
      <c r="D83" s="683" t="str">
        <f>IF('SV Findings'!G103="Not Met", 'SV Findings'!J103,"")</f>
        <v/>
      </c>
      <c r="E83" s="684"/>
      <c r="F83" s="685"/>
      <c r="G83" s="275"/>
      <c r="Q83" s="50"/>
      <c r="R83" s="50"/>
      <c r="S83" s="50"/>
      <c r="T83" s="50"/>
      <c r="U83" s="50"/>
      <c r="V83" s="50"/>
      <c r="W83" s="50"/>
    </row>
    <row r="84" spans="2:23" s="2" customFormat="1" ht="15">
      <c r="B84" s="681" t="str">
        <f>IF('SV Findings'!G104="Not Met", 'SV Findings'!Q104,"")</f>
        <v/>
      </c>
      <c r="C84" s="682"/>
      <c r="D84" s="683" t="str">
        <f>IF('SV Findings'!G104="Not Met", 'SV Findings'!J104,"")</f>
        <v/>
      </c>
      <c r="E84" s="684"/>
      <c r="F84" s="685"/>
      <c r="G84" s="275"/>
      <c r="Q84" s="50"/>
      <c r="R84" s="50"/>
      <c r="S84" s="50"/>
      <c r="T84" s="50"/>
      <c r="U84" s="50"/>
      <c r="V84" s="50"/>
      <c r="W84" s="50"/>
    </row>
    <row r="85" spans="2:23" s="2" customFormat="1" ht="15">
      <c r="B85" s="681" t="str">
        <f>IF('SV Findings'!G105="Not Met", 'SV Findings'!Q105,"")</f>
        <v/>
      </c>
      <c r="C85" s="682"/>
      <c r="D85" s="683" t="str">
        <f>IF('SV Findings'!G105="Not Met", 'SV Findings'!J105,"")</f>
        <v/>
      </c>
      <c r="E85" s="684"/>
      <c r="F85" s="685"/>
      <c r="G85" s="275"/>
      <c r="Q85" s="50"/>
      <c r="R85" s="50"/>
      <c r="S85" s="50"/>
      <c r="T85" s="50"/>
      <c r="U85" s="50"/>
      <c r="V85" s="50"/>
      <c r="W85" s="50"/>
    </row>
    <row r="86" spans="2:23" s="2" customFormat="1" ht="15">
      <c r="B86" s="681" t="str">
        <f>IF('SV Findings'!G106="Not Met", 'SV Findings'!Q106,"")</f>
        <v/>
      </c>
      <c r="C86" s="682"/>
      <c r="D86" s="683" t="str">
        <f>IF('SV Findings'!G106="Not Met", 'SV Findings'!J106,"")</f>
        <v/>
      </c>
      <c r="E86" s="684"/>
      <c r="F86" s="685"/>
      <c r="G86" s="275"/>
      <c r="Q86" s="50"/>
      <c r="R86" s="50"/>
      <c r="S86" s="50"/>
      <c r="T86" s="50"/>
      <c r="U86" s="50"/>
      <c r="V86" s="50"/>
      <c r="W86" s="50"/>
    </row>
    <row r="87" spans="2:23" s="2" customFormat="1" ht="15">
      <c r="B87" s="681" t="str">
        <f>IF('SV Findings'!G108="Not Met", 'SV Findings'!Q108,"")</f>
        <v/>
      </c>
      <c r="C87" s="682"/>
      <c r="D87" s="683" t="str">
        <f>IF('SV Findings'!G108="Not Met", 'SV Findings'!J108,"")</f>
        <v/>
      </c>
      <c r="E87" s="684"/>
      <c r="F87" s="685"/>
      <c r="G87" s="275"/>
      <c r="Q87" s="50"/>
      <c r="R87" s="50"/>
      <c r="S87" s="50"/>
      <c r="T87" s="50"/>
      <c r="U87" s="50"/>
      <c r="V87" s="50"/>
      <c r="W87" s="50"/>
    </row>
    <row r="88" spans="2:23" s="2" customFormat="1" ht="15">
      <c r="B88" s="681" t="str">
        <f>IF('SV Findings'!G110="Not Met", 'SV Findings'!Q110,"")</f>
        <v/>
      </c>
      <c r="C88" s="682"/>
      <c r="D88" s="683" t="str">
        <f>IF('SV Findings'!G110="Not Met", 'SV Findings'!J110,"")</f>
        <v/>
      </c>
      <c r="E88" s="684"/>
      <c r="F88" s="685"/>
      <c r="G88" s="275"/>
      <c r="Q88" s="50"/>
      <c r="R88" s="50"/>
      <c r="S88" s="50"/>
      <c r="T88" s="50"/>
      <c r="U88" s="50"/>
      <c r="V88" s="50"/>
      <c r="W88" s="50"/>
    </row>
    <row r="89" spans="2:23" s="2" customFormat="1" ht="15">
      <c r="B89" s="681" t="str">
        <f>IF('SV Findings'!G111="Not Met", 'SV Findings'!Q111,"")</f>
        <v/>
      </c>
      <c r="C89" s="682"/>
      <c r="D89" s="683" t="str">
        <f>IF('SV Findings'!G111="Not Met", 'SV Findings'!J111,"")</f>
        <v/>
      </c>
      <c r="E89" s="684"/>
      <c r="F89" s="685"/>
      <c r="G89" s="275"/>
      <c r="Q89" s="50"/>
      <c r="R89" s="50"/>
      <c r="S89" s="50"/>
      <c r="T89" s="50"/>
      <c r="U89" s="50"/>
      <c r="V89" s="50"/>
      <c r="W89" s="50"/>
    </row>
    <row r="90" spans="2:23" s="2" customFormat="1" ht="15">
      <c r="B90" s="681" t="str">
        <f>IF('SV Findings'!G112="Not Met", 'SV Findings'!Q112,"")</f>
        <v/>
      </c>
      <c r="C90" s="682"/>
      <c r="D90" s="683" t="str">
        <f>IF('SV Findings'!G112="Not Met", 'SV Findings'!J112,"")</f>
        <v/>
      </c>
      <c r="E90" s="684"/>
      <c r="F90" s="685"/>
      <c r="G90" s="275"/>
      <c r="Q90" s="50"/>
      <c r="R90" s="50"/>
      <c r="S90" s="50"/>
      <c r="T90" s="50"/>
      <c r="U90" s="50"/>
      <c r="V90" s="50"/>
      <c r="W90" s="50"/>
    </row>
    <row r="91" spans="2:23" s="2" customFormat="1" ht="15">
      <c r="B91" s="681" t="str">
        <f>IF('SV Findings'!G113="Not Met", 'SV Findings'!Q113,"")</f>
        <v/>
      </c>
      <c r="C91" s="682"/>
      <c r="D91" s="683" t="str">
        <f>IF('SV Findings'!G113="Not Met", 'SV Findings'!J113,"")</f>
        <v/>
      </c>
      <c r="E91" s="684"/>
      <c r="F91" s="685"/>
      <c r="G91" s="275"/>
      <c r="Q91" s="50"/>
      <c r="R91" s="50"/>
      <c r="S91" s="50"/>
      <c r="T91" s="50"/>
      <c r="U91" s="50"/>
      <c r="V91" s="50"/>
      <c r="W91" s="50"/>
    </row>
    <row r="92" spans="2:23" s="2" customFormat="1" ht="15">
      <c r="B92" s="681" t="str">
        <f>IF('SV Findings'!G117="Not Met", 'SV Findings'!Q117,"")</f>
        <v/>
      </c>
      <c r="C92" s="682"/>
      <c r="D92" s="683" t="str">
        <f>IF('SV Findings'!G117="Not Met", 'SV Findings'!J117,"")</f>
        <v/>
      </c>
      <c r="E92" s="684"/>
      <c r="F92" s="685"/>
      <c r="G92" s="275"/>
      <c r="Q92" s="50"/>
      <c r="R92" s="50"/>
      <c r="S92" s="50"/>
      <c r="T92" s="50"/>
      <c r="U92" s="50"/>
      <c r="V92" s="50"/>
      <c r="W92" s="50"/>
    </row>
    <row r="93" spans="2:23" s="2" customFormat="1" ht="15">
      <c r="B93" s="681" t="str">
        <f>IF('SV Findings'!G120="Not Met", 'SV Findings'!Q120,"")</f>
        <v/>
      </c>
      <c r="C93" s="682"/>
      <c r="D93" s="683" t="str">
        <f>IF('SV Findings'!G120="Not Met", 'SV Findings'!J120,"")</f>
        <v/>
      </c>
      <c r="E93" s="684"/>
      <c r="F93" s="685"/>
      <c r="G93" s="275"/>
      <c r="Q93" s="50"/>
      <c r="R93" s="50"/>
      <c r="S93" s="50"/>
      <c r="T93" s="50"/>
      <c r="U93" s="50"/>
      <c r="V93" s="50"/>
      <c r="W93" s="50"/>
    </row>
    <row r="94" spans="2:23" s="2" customFormat="1" ht="15">
      <c r="B94" s="681" t="str">
        <f>IF('SV Findings'!G121="Not Met", 'SV Findings'!Q121,"")</f>
        <v/>
      </c>
      <c r="C94" s="682"/>
      <c r="D94" s="683" t="str">
        <f>IF('SV Findings'!G121="Not Met", 'SV Findings'!J121,"")</f>
        <v/>
      </c>
      <c r="E94" s="684"/>
      <c r="F94" s="685"/>
      <c r="G94" s="275"/>
      <c r="Q94" s="50"/>
      <c r="R94" s="50"/>
      <c r="S94" s="50"/>
      <c r="T94" s="50"/>
      <c r="U94" s="50"/>
      <c r="V94" s="50"/>
      <c r="W94" s="50"/>
    </row>
    <row r="95" spans="2:23" s="2" customFormat="1" ht="15">
      <c r="B95" s="681" t="str">
        <f>IF('SV Findings'!G122="Not Met", 'SV Findings'!Q122,"")</f>
        <v/>
      </c>
      <c r="C95" s="682"/>
      <c r="D95" s="683" t="str">
        <f>IF('SV Findings'!G122="Not Met", 'SV Findings'!J122,"")</f>
        <v/>
      </c>
      <c r="E95" s="684"/>
      <c r="F95" s="685"/>
      <c r="G95" s="275"/>
      <c r="Q95" s="50"/>
      <c r="R95" s="50"/>
      <c r="S95" s="50"/>
      <c r="T95" s="50"/>
      <c r="U95" s="50"/>
      <c r="V95" s="50"/>
      <c r="W95" s="50"/>
    </row>
    <row r="96" spans="2:23" s="2" customFormat="1" ht="15">
      <c r="B96" s="681" t="str">
        <f>IF('SV Findings'!G123="Not Met", 'SV Findings'!Q123,"")</f>
        <v/>
      </c>
      <c r="C96" s="682"/>
      <c r="D96" s="683" t="str">
        <f>IF('SV Findings'!G123="Not Met", 'SV Findings'!J123,"")</f>
        <v/>
      </c>
      <c r="E96" s="684"/>
      <c r="F96" s="685"/>
      <c r="G96" s="275"/>
      <c r="Q96" s="50"/>
      <c r="R96" s="50"/>
      <c r="S96" s="50"/>
      <c r="T96" s="50"/>
      <c r="U96" s="50"/>
      <c r="V96" s="50"/>
      <c r="W96" s="50"/>
    </row>
    <row r="97" spans="2:23" s="2" customFormat="1" ht="15">
      <c r="B97" s="681" t="str">
        <f>IF('SV Findings'!G127="Not Met", 'SV Findings'!Q127,"")</f>
        <v/>
      </c>
      <c r="C97" s="682"/>
      <c r="D97" s="683" t="str">
        <f>IF('SV Findings'!G127="Not Met", 'SV Findings'!J127,"")</f>
        <v/>
      </c>
      <c r="E97" s="684"/>
      <c r="F97" s="685"/>
      <c r="G97" s="275"/>
      <c r="Q97" s="50"/>
      <c r="R97" s="50"/>
      <c r="S97" s="50"/>
      <c r="T97" s="50"/>
      <c r="U97" s="50"/>
      <c r="V97" s="50"/>
      <c r="W97" s="50"/>
    </row>
    <row r="98" spans="2:23" s="2" customFormat="1" ht="15">
      <c r="B98" s="681" t="str">
        <f>IF('SV Findings'!G129="Not Met", 'SV Findings'!Q129,"")</f>
        <v/>
      </c>
      <c r="C98" s="682"/>
      <c r="D98" s="683" t="str">
        <f>IF('SV Findings'!G129="Not Met", 'SV Findings'!J129,"")</f>
        <v/>
      </c>
      <c r="E98" s="684"/>
      <c r="F98" s="685"/>
      <c r="G98" s="275"/>
      <c r="Q98" s="50"/>
      <c r="R98" s="50"/>
      <c r="S98" s="50"/>
      <c r="T98" s="50"/>
      <c r="U98" s="50"/>
      <c r="V98" s="50"/>
      <c r="W98" s="50"/>
    </row>
    <row r="99" spans="2:23" s="2" customFormat="1" ht="15">
      <c r="B99" s="681" t="str">
        <f>IF('SV Findings'!G130="Not Met", 'SV Findings'!Q130,"")</f>
        <v/>
      </c>
      <c r="C99" s="682"/>
      <c r="D99" s="683" t="str">
        <f>IF('SV Findings'!G130="Not Met", 'SV Findings'!J130,"")</f>
        <v/>
      </c>
      <c r="E99" s="684"/>
      <c r="F99" s="685"/>
      <c r="G99" s="275"/>
      <c r="Q99" s="50"/>
      <c r="R99" s="50"/>
      <c r="S99" s="50"/>
      <c r="T99" s="50"/>
      <c r="U99" s="50"/>
      <c r="V99" s="50"/>
      <c r="W99" s="50"/>
    </row>
    <row r="100" spans="2:23" s="2" customFormat="1" ht="15">
      <c r="B100" s="681" t="str">
        <f>IF('SV Findings'!G131="Not Met", 'SV Findings'!Q131,"")</f>
        <v/>
      </c>
      <c r="C100" s="682"/>
      <c r="D100" s="683" t="str">
        <f>IF('SV Findings'!G131="Not Met", 'SV Findings'!J131,"")</f>
        <v/>
      </c>
      <c r="E100" s="684"/>
      <c r="F100" s="685"/>
      <c r="G100" s="275"/>
      <c r="Q100" s="50"/>
      <c r="R100" s="50"/>
      <c r="S100" s="50"/>
      <c r="T100" s="50"/>
      <c r="U100" s="50"/>
      <c r="V100" s="50"/>
      <c r="W100" s="50"/>
    </row>
    <row r="101" spans="2:23" s="2" customFormat="1" ht="15">
      <c r="B101" s="681" t="str">
        <f>IF('SV Findings'!G132="Not Met", 'SV Findings'!Q132,"")</f>
        <v/>
      </c>
      <c r="C101" s="682"/>
      <c r="D101" s="683" t="str">
        <f>IF('SV Findings'!G132="Not Met", 'SV Findings'!J132,"")</f>
        <v/>
      </c>
      <c r="E101" s="684"/>
      <c r="F101" s="685"/>
      <c r="G101" s="275"/>
      <c r="Q101" s="50"/>
      <c r="R101" s="50"/>
      <c r="S101" s="50"/>
      <c r="T101" s="50"/>
      <c r="U101" s="50"/>
      <c r="V101" s="50"/>
      <c r="W101" s="50"/>
    </row>
    <row r="102" spans="2:23" s="2" customFormat="1" ht="15">
      <c r="B102" s="681" t="str">
        <f>IF('SV Findings'!G135="Not Met", 'SV Findings'!Q135,"")</f>
        <v/>
      </c>
      <c r="C102" s="682"/>
      <c r="D102" s="683" t="str">
        <f>IF('SV Findings'!G135="Not Met", 'SV Findings'!J135,"")</f>
        <v/>
      </c>
      <c r="E102" s="684"/>
      <c r="F102" s="685"/>
      <c r="G102" s="275"/>
      <c r="Q102" s="50"/>
      <c r="R102" s="50"/>
      <c r="S102" s="50"/>
      <c r="T102" s="50"/>
      <c r="U102" s="50"/>
      <c r="V102" s="50"/>
      <c r="W102" s="50"/>
    </row>
    <row r="103" spans="2:23" s="2" customFormat="1" ht="15">
      <c r="B103" s="681" t="str">
        <f>IF('SV Findings'!G138="Not Met", 'SV Findings'!Q138,"")</f>
        <v/>
      </c>
      <c r="C103" s="682"/>
      <c r="D103" s="683" t="str">
        <f>IF('SV Findings'!G138="Not Met", 'SV Findings'!J138,"")</f>
        <v/>
      </c>
      <c r="E103" s="684"/>
      <c r="F103" s="685"/>
      <c r="G103" s="275"/>
      <c r="Q103" s="50"/>
      <c r="R103" s="50"/>
      <c r="S103" s="50"/>
      <c r="T103" s="50"/>
      <c r="U103" s="50"/>
      <c r="V103" s="50"/>
      <c r="W103" s="50"/>
    </row>
    <row r="104" spans="2:23" s="2" customFormat="1" ht="15">
      <c r="B104" s="681" t="str">
        <f>IF('SV Findings'!G140="Not Met", 'SV Findings'!Q140,"")</f>
        <v/>
      </c>
      <c r="C104" s="682"/>
      <c r="D104" s="683" t="str">
        <f>IF('SV Findings'!G140="Not Met", 'SV Findings'!J140,"")</f>
        <v/>
      </c>
      <c r="E104" s="684"/>
      <c r="F104" s="685"/>
      <c r="G104" s="275"/>
      <c r="Q104" s="50"/>
      <c r="R104" s="50"/>
      <c r="S104" s="50"/>
      <c r="T104" s="50"/>
      <c r="U104" s="50"/>
      <c r="V104" s="50"/>
      <c r="W104" s="50"/>
    </row>
    <row r="105" spans="2:23" s="2" customFormat="1" ht="15">
      <c r="B105" s="681" t="str">
        <f>IF('SV Findings'!G141="Not Met", 'SV Findings'!Q141,"")</f>
        <v/>
      </c>
      <c r="C105" s="682"/>
      <c r="D105" s="683" t="str">
        <f>IF('SV Findings'!G141="Not Met", 'SV Findings'!J141,"")</f>
        <v/>
      </c>
      <c r="E105" s="684"/>
      <c r="F105" s="685"/>
      <c r="G105" s="275"/>
      <c r="Q105" s="50"/>
      <c r="R105" s="50"/>
      <c r="S105" s="50"/>
      <c r="T105" s="50"/>
      <c r="U105" s="50"/>
      <c r="V105" s="50"/>
      <c r="W105" s="50"/>
    </row>
    <row r="106" spans="2:23" s="2" customFormat="1" ht="15">
      <c r="B106" s="681" t="str">
        <f>IF('SV Findings'!G145="Not Met", 'SV Findings'!Q145,"")</f>
        <v/>
      </c>
      <c r="C106" s="682"/>
      <c r="D106" s="683" t="str">
        <f>IF('SV Findings'!G145="Not Met", 'SV Findings'!J145,"")</f>
        <v/>
      </c>
      <c r="E106" s="684"/>
      <c r="F106" s="685"/>
      <c r="G106" s="275"/>
      <c r="Q106" s="50"/>
      <c r="R106" s="50"/>
      <c r="S106" s="50"/>
      <c r="T106" s="50"/>
      <c r="U106" s="50"/>
      <c r="V106" s="50"/>
      <c r="W106" s="50"/>
    </row>
    <row r="107" spans="2:23" s="2" customFormat="1" ht="15">
      <c r="B107" s="681" t="str">
        <f>IF('SV Findings'!G148="Not Met", 'SV Findings'!Q148,"")</f>
        <v/>
      </c>
      <c r="C107" s="682"/>
      <c r="D107" s="683" t="str">
        <f>IF('SV Findings'!G148="Not Met", 'SV Findings'!J148,"")</f>
        <v/>
      </c>
      <c r="E107" s="684"/>
      <c r="F107" s="685"/>
      <c r="G107" s="275"/>
      <c r="Q107" s="50"/>
      <c r="R107" s="50"/>
      <c r="S107" s="50"/>
      <c r="T107" s="50"/>
      <c r="U107" s="50"/>
      <c r="V107" s="50"/>
      <c r="W107" s="50"/>
    </row>
    <row r="108" spans="2:23" s="2" customFormat="1" ht="15">
      <c r="B108" s="681" t="str">
        <f>IF('SV Findings'!G149="Not Met", 'SV Findings'!Q149,"")</f>
        <v/>
      </c>
      <c r="C108" s="682"/>
      <c r="D108" s="683" t="str">
        <f>IF('SV Findings'!G149="Not Met", 'SV Findings'!J149,"")</f>
        <v/>
      </c>
      <c r="E108" s="684"/>
      <c r="F108" s="685"/>
      <c r="G108" s="275"/>
      <c r="Q108" s="50"/>
      <c r="R108" s="50"/>
      <c r="S108" s="50"/>
      <c r="T108" s="50"/>
      <c r="U108" s="50"/>
      <c r="V108" s="50"/>
      <c r="W108" s="50"/>
    </row>
    <row r="109" spans="2:23" s="2" customFormat="1" ht="15">
      <c r="B109" s="681" t="str">
        <f>IF('SV Findings'!G150="Not Met", 'SV Findings'!Q150,"")</f>
        <v/>
      </c>
      <c r="C109" s="682"/>
      <c r="D109" s="683" t="str">
        <f>IF('SV Findings'!G150="Not Met", 'SV Findings'!J150,"")</f>
        <v/>
      </c>
      <c r="E109" s="684"/>
      <c r="F109" s="685"/>
      <c r="G109" s="275"/>
      <c r="Q109" s="50"/>
      <c r="R109" s="50"/>
      <c r="S109" s="50"/>
      <c r="T109" s="50"/>
      <c r="U109" s="50"/>
      <c r="V109" s="50"/>
      <c r="W109" s="50"/>
    </row>
    <row r="110" spans="2:23" s="2" customFormat="1" ht="15">
      <c r="B110" s="681" t="str">
        <f>IF('SV Findings'!G151="Not Met", 'SV Findings'!Q151,"")</f>
        <v/>
      </c>
      <c r="C110" s="682"/>
      <c r="D110" s="683" t="str">
        <f>IF('SV Findings'!G151="Not Met", 'SV Findings'!J151,"")</f>
        <v/>
      </c>
      <c r="E110" s="684"/>
      <c r="F110" s="685"/>
      <c r="G110" s="275"/>
      <c r="Q110" s="50"/>
      <c r="R110" s="50"/>
      <c r="S110" s="50"/>
      <c r="T110" s="50"/>
      <c r="U110" s="50"/>
      <c r="V110" s="50"/>
      <c r="W110" s="50"/>
    </row>
    <row r="111" spans="2:23" s="2" customFormat="1" ht="15">
      <c r="B111" s="681" t="str">
        <f>IF('SV Findings'!G152="Not Met", 'SV Findings'!Q152,"")</f>
        <v/>
      </c>
      <c r="C111" s="682"/>
      <c r="D111" s="683" t="str">
        <f>IF('SV Findings'!G152="Not Met", 'SV Findings'!J152,"")</f>
        <v/>
      </c>
      <c r="E111" s="684"/>
      <c r="F111" s="685"/>
      <c r="G111" s="275"/>
      <c r="Q111" s="50"/>
      <c r="R111" s="50"/>
      <c r="S111" s="50"/>
      <c r="T111" s="50"/>
      <c r="U111" s="50"/>
      <c r="V111" s="50"/>
      <c r="W111" s="50"/>
    </row>
    <row r="112" spans="2:23" s="2" customFormat="1" ht="15">
      <c r="B112" s="681" t="str">
        <f>IF('SV Findings'!G154="Not Met", 'SV Findings'!Q154,"")</f>
        <v/>
      </c>
      <c r="C112" s="682"/>
      <c r="D112" s="683" t="str">
        <f>IF('SV Findings'!G154="Not Met", 'SV Findings'!J154,"")</f>
        <v/>
      </c>
      <c r="E112" s="684"/>
      <c r="F112" s="685"/>
      <c r="G112" s="275"/>
      <c r="Q112" s="50"/>
      <c r="R112" s="50"/>
      <c r="S112" s="50"/>
      <c r="T112" s="50"/>
      <c r="U112" s="50"/>
      <c r="V112" s="50"/>
      <c r="W112" s="50"/>
    </row>
    <row r="113" spans="2:23" s="2" customFormat="1" ht="15">
      <c r="B113" s="681" t="str">
        <f>IF('SV Findings'!G155="Not Met", 'SV Findings'!Q155,"")</f>
        <v/>
      </c>
      <c r="C113" s="682"/>
      <c r="D113" s="683" t="str">
        <f>IF('SV Findings'!G155="Not Met", 'SV Findings'!J155,"")</f>
        <v/>
      </c>
      <c r="E113" s="684"/>
      <c r="F113" s="685"/>
      <c r="G113" s="275"/>
      <c r="Q113" s="50"/>
      <c r="R113" s="50"/>
      <c r="S113" s="50"/>
      <c r="T113" s="50"/>
      <c r="U113" s="50"/>
      <c r="V113" s="50"/>
      <c r="W113" s="50"/>
    </row>
    <row r="114" spans="2:23" s="2" customFormat="1" ht="15">
      <c r="B114" s="681" t="str">
        <f>IF('SV Findings'!G156="Not Met", 'SV Findings'!Q156,"")</f>
        <v/>
      </c>
      <c r="C114" s="682"/>
      <c r="D114" s="683" t="str">
        <f>IF('SV Findings'!G156="Not Met", 'SV Findings'!J156,"")</f>
        <v/>
      </c>
      <c r="E114" s="684"/>
      <c r="F114" s="685"/>
      <c r="G114" s="275"/>
      <c r="Q114" s="50"/>
      <c r="R114" s="50"/>
      <c r="S114" s="50"/>
      <c r="T114" s="50"/>
      <c r="U114" s="50"/>
      <c r="V114" s="50"/>
      <c r="W114" s="50"/>
    </row>
    <row r="115" spans="2:23" s="2" customFormat="1" ht="15">
      <c r="B115" s="681" t="str">
        <f>IF('SV Findings'!G158="Not Met", 'SV Findings'!Q158,"")</f>
        <v/>
      </c>
      <c r="C115" s="682"/>
      <c r="D115" s="683" t="str">
        <f>IF('SV Findings'!G158="Not Met", 'SV Findings'!J158,"")</f>
        <v/>
      </c>
      <c r="E115" s="684"/>
      <c r="F115" s="685"/>
      <c r="G115" s="275"/>
      <c r="Q115" s="50"/>
      <c r="R115" s="50"/>
      <c r="S115" s="50"/>
      <c r="T115" s="50"/>
      <c r="U115" s="50"/>
      <c r="V115" s="50"/>
      <c r="W115" s="50"/>
    </row>
    <row r="116" spans="2:23" s="2" customFormat="1" ht="15">
      <c r="B116" s="681" t="str">
        <f>IF('SV Findings'!G159="Not Met", 'SV Findings'!Q159,"")</f>
        <v/>
      </c>
      <c r="C116" s="682"/>
      <c r="D116" s="683" t="str">
        <f>IF('SV Findings'!G159="Not Met", 'SV Findings'!J159,"")</f>
        <v/>
      </c>
      <c r="E116" s="684"/>
      <c r="F116" s="685"/>
      <c r="G116" s="275"/>
      <c r="Q116" s="50"/>
      <c r="R116" s="50"/>
      <c r="S116" s="50"/>
      <c r="T116" s="50"/>
      <c r="U116" s="50"/>
      <c r="V116" s="50"/>
      <c r="W116" s="50"/>
    </row>
    <row r="117" spans="2:23" s="2" customFormat="1" ht="15">
      <c r="B117" s="681" t="str">
        <f>IF('SV Findings'!G160="Not Met", 'SV Findings'!Q160,"")</f>
        <v/>
      </c>
      <c r="C117" s="682"/>
      <c r="D117" s="683" t="str">
        <f>IF('SV Findings'!G160="Not Met", 'SV Findings'!J160,"")</f>
        <v/>
      </c>
      <c r="E117" s="684"/>
      <c r="F117" s="685"/>
      <c r="G117" s="275"/>
      <c r="Q117" s="50"/>
      <c r="R117" s="50"/>
      <c r="S117" s="50"/>
      <c r="T117" s="50"/>
      <c r="U117" s="50"/>
      <c r="V117" s="50"/>
      <c r="W117" s="50"/>
    </row>
    <row r="118" spans="2:23" s="2" customFormat="1" ht="15">
      <c r="B118" s="681" t="str">
        <f>IF('SV Findings'!G162="Not Met", 'SV Findings'!Q162,"")</f>
        <v/>
      </c>
      <c r="C118" s="682"/>
      <c r="D118" s="683" t="str">
        <f>IF('SV Findings'!G162="Not Met", 'SV Findings'!J162,"")</f>
        <v/>
      </c>
      <c r="E118" s="684"/>
      <c r="F118" s="685"/>
      <c r="G118" s="275"/>
      <c r="Q118" s="50"/>
      <c r="R118" s="50"/>
      <c r="S118" s="50"/>
      <c r="T118" s="50"/>
      <c r="U118" s="50"/>
      <c r="V118" s="50"/>
      <c r="W118" s="50"/>
    </row>
    <row r="119" spans="2:23" s="2" customFormat="1" ht="15">
      <c r="B119" s="681" t="str">
        <f>IF('SV Findings'!G163="Not Met", 'SV Findings'!Q163,"")</f>
        <v/>
      </c>
      <c r="C119" s="682"/>
      <c r="D119" s="683" t="str">
        <f>IF('SV Findings'!G163="Not Met", 'SV Findings'!J163,"")</f>
        <v/>
      </c>
      <c r="E119" s="684"/>
      <c r="F119" s="685"/>
      <c r="G119" s="275"/>
      <c r="Q119" s="50"/>
      <c r="R119" s="50"/>
      <c r="S119" s="50"/>
      <c r="T119" s="50"/>
      <c r="U119" s="50"/>
      <c r="V119" s="50"/>
      <c r="W119" s="50"/>
    </row>
    <row r="120" spans="2:23" s="2" customFormat="1" ht="15">
      <c r="B120" s="681" t="str">
        <f>IF('SV Findings'!G166="Not Met", 'SV Findings'!Q166,"")</f>
        <v/>
      </c>
      <c r="C120" s="682"/>
      <c r="D120" s="683" t="str">
        <f>IF('SV Findings'!G166="Not Met", 'SV Findings'!J166,"")</f>
        <v/>
      </c>
      <c r="E120" s="684"/>
      <c r="F120" s="685"/>
      <c r="G120" s="275"/>
      <c r="Q120" s="50"/>
      <c r="R120" s="50"/>
      <c r="S120" s="50"/>
      <c r="T120" s="50"/>
      <c r="U120" s="50"/>
      <c r="V120" s="50"/>
      <c r="W120" s="50"/>
    </row>
    <row r="121" spans="2:23" s="2" customFormat="1" ht="15">
      <c r="B121" s="681" t="str">
        <f>IF('SV Findings'!G168="Not Met", 'SV Findings'!Q168,"")</f>
        <v/>
      </c>
      <c r="C121" s="682"/>
      <c r="D121" s="683" t="str">
        <f>IF('SV Findings'!G168="Not Met", 'SV Findings'!J168,"")</f>
        <v/>
      </c>
      <c r="E121" s="684"/>
      <c r="F121" s="685"/>
      <c r="G121" s="275"/>
      <c r="Q121" s="50"/>
      <c r="R121" s="50"/>
      <c r="S121" s="50"/>
      <c r="T121" s="50"/>
      <c r="U121" s="50"/>
      <c r="V121" s="50"/>
      <c r="W121" s="50"/>
    </row>
    <row r="122" spans="2:23" s="2" customFormat="1" ht="15">
      <c r="B122" s="681" t="str">
        <f>IF('SV Findings'!G170="Not Met", 'SV Findings'!Q170,"")</f>
        <v/>
      </c>
      <c r="C122" s="682"/>
      <c r="D122" s="683" t="str">
        <f>IF('SV Findings'!G170="Not Met", 'SV Findings'!J170,"")</f>
        <v/>
      </c>
      <c r="E122" s="684"/>
      <c r="F122" s="685"/>
      <c r="G122" s="275"/>
      <c r="Q122" s="50"/>
      <c r="R122" s="50"/>
      <c r="S122" s="50"/>
      <c r="T122" s="50"/>
      <c r="U122" s="50"/>
      <c r="V122" s="50"/>
      <c r="W122" s="50"/>
    </row>
    <row r="123" spans="2:23" s="2" customFormat="1" ht="15">
      <c r="B123" s="681" t="str">
        <f>IF('SV Findings'!G172="Not Met", 'SV Findings'!Q172,"")</f>
        <v/>
      </c>
      <c r="C123" s="682"/>
      <c r="D123" s="683" t="str">
        <f>IF('SV Findings'!G172="Not Met", 'SV Findings'!J172,"")</f>
        <v/>
      </c>
      <c r="E123" s="684"/>
      <c r="F123" s="685"/>
      <c r="G123" s="275"/>
      <c r="Q123" s="50"/>
      <c r="R123" s="50"/>
      <c r="S123" s="50"/>
      <c r="T123" s="50"/>
      <c r="U123" s="50"/>
      <c r="V123" s="50"/>
      <c r="W123" s="50"/>
    </row>
    <row r="124" spans="2:23" s="2" customFormat="1" ht="15">
      <c r="B124" s="681" t="str">
        <f>IF('SV Findings'!G175="Not Met", 'SV Findings'!Q175,"")</f>
        <v/>
      </c>
      <c r="C124" s="682"/>
      <c r="D124" s="683" t="str">
        <f>IF('SV Findings'!G175="Not Met", 'SV Findings'!J175,"")</f>
        <v/>
      </c>
      <c r="E124" s="684"/>
      <c r="F124" s="685"/>
      <c r="G124" s="275"/>
      <c r="Q124" s="50"/>
      <c r="R124" s="50"/>
      <c r="S124" s="50"/>
      <c r="T124" s="50"/>
      <c r="U124" s="50"/>
      <c r="V124" s="50"/>
      <c r="W124" s="50"/>
    </row>
    <row r="125" spans="2:23" s="2" customFormat="1" ht="15">
      <c r="B125" s="681" t="str">
        <f>IF('SV Findings'!G178="Not Met", 'SV Findings'!Q178,"")</f>
        <v/>
      </c>
      <c r="C125" s="682"/>
      <c r="D125" s="683" t="str">
        <f>IF('SV Findings'!G178="Not Met", 'SV Findings'!J178,"")</f>
        <v/>
      </c>
      <c r="E125" s="684"/>
      <c r="F125" s="685"/>
      <c r="G125" s="275"/>
      <c r="Q125" s="50"/>
      <c r="R125" s="50"/>
      <c r="S125" s="50"/>
      <c r="T125" s="50"/>
      <c r="U125" s="50"/>
      <c r="V125" s="50"/>
      <c r="W125" s="50"/>
    </row>
    <row r="126" spans="2:23" s="2" customFormat="1" ht="15">
      <c r="B126" s="681" t="str">
        <f>IF('SV Findings'!G179="Not Met", 'SV Findings'!Q179,"")</f>
        <v/>
      </c>
      <c r="C126" s="682"/>
      <c r="D126" s="683" t="str">
        <f>IF('SV Findings'!G179="Not Met", 'SV Findings'!J179,"")</f>
        <v/>
      </c>
      <c r="E126" s="684"/>
      <c r="F126" s="685"/>
      <c r="G126" s="275"/>
      <c r="Q126" s="50"/>
      <c r="R126" s="50"/>
      <c r="S126" s="50"/>
      <c r="T126" s="50"/>
      <c r="U126" s="50"/>
      <c r="V126" s="50"/>
      <c r="W126" s="50"/>
    </row>
    <row r="127" spans="2:23" s="2" customFormat="1" ht="15">
      <c r="B127" s="681" t="str">
        <f>IF('SV Findings'!G180="Not Met", 'SV Findings'!Q180,"")</f>
        <v/>
      </c>
      <c r="C127" s="682"/>
      <c r="D127" s="683" t="str">
        <f>IF('SV Findings'!G180="Not Met", 'SV Findings'!J180,"")</f>
        <v/>
      </c>
      <c r="E127" s="684"/>
      <c r="F127" s="685"/>
      <c r="G127" s="275"/>
      <c r="Q127" s="50"/>
      <c r="R127" s="50"/>
      <c r="S127" s="50"/>
      <c r="T127" s="50"/>
      <c r="U127" s="50"/>
      <c r="V127" s="50"/>
      <c r="W127" s="50"/>
    </row>
    <row r="128" spans="2:23" s="2" customFormat="1" ht="15">
      <c r="B128" s="681" t="str">
        <f>IF('SV Findings'!G181="Not Met", 'SV Findings'!Q181,"")</f>
        <v/>
      </c>
      <c r="C128" s="682"/>
      <c r="D128" s="683" t="str">
        <f>IF('SV Findings'!G181="Not Met", 'SV Findings'!J181,"")</f>
        <v/>
      </c>
      <c r="E128" s="684"/>
      <c r="F128" s="685"/>
      <c r="G128" s="275"/>
      <c r="Q128" s="50"/>
      <c r="R128" s="50"/>
      <c r="S128" s="50"/>
      <c r="T128" s="50"/>
      <c r="U128" s="50"/>
      <c r="V128" s="50"/>
      <c r="W128" s="50"/>
    </row>
    <row r="129" spans="2:23" s="2" customFormat="1" ht="15">
      <c r="B129" s="681" t="str">
        <f>IF('SV Findings'!G185="Not Met", 'SV Findings'!Q185,"")</f>
        <v/>
      </c>
      <c r="C129" s="682"/>
      <c r="D129" s="683" t="str">
        <f>IF('SV Findings'!G185="Not Met", 'SV Findings'!J185,"")</f>
        <v/>
      </c>
      <c r="E129" s="684"/>
      <c r="F129" s="685"/>
      <c r="G129" s="275"/>
      <c r="Q129" s="50"/>
      <c r="R129" s="50"/>
      <c r="S129" s="50"/>
      <c r="T129" s="50"/>
      <c r="U129" s="50"/>
      <c r="V129" s="50"/>
      <c r="W129" s="50"/>
    </row>
    <row r="130" spans="2:23" s="2" customFormat="1" ht="15">
      <c r="B130" s="681" t="str">
        <f>IF('SV Findings'!G189="Not Met", 'SV Findings'!Q189,"")</f>
        <v/>
      </c>
      <c r="C130" s="682"/>
      <c r="D130" s="683" t="str">
        <f>IF('SV Findings'!G189="Not Met", 'SV Findings'!J189,"")</f>
        <v/>
      </c>
      <c r="E130" s="684"/>
      <c r="F130" s="685"/>
      <c r="G130" s="275"/>
      <c r="Q130" s="50"/>
      <c r="R130" s="50"/>
      <c r="S130" s="50"/>
      <c r="T130" s="50"/>
      <c r="U130" s="50"/>
      <c r="V130" s="50"/>
      <c r="W130" s="50"/>
    </row>
    <row r="131" spans="2:23" s="2" customFormat="1" ht="15">
      <c r="B131" s="681" t="str">
        <f>IF('SV Findings'!G190="Not Met", 'SV Findings'!Q190,"")</f>
        <v/>
      </c>
      <c r="C131" s="682"/>
      <c r="D131" s="683" t="str">
        <f>IF('SV Findings'!G190="Not Met", 'SV Findings'!J190,"")</f>
        <v/>
      </c>
      <c r="E131" s="684"/>
      <c r="F131" s="685"/>
      <c r="G131" s="275"/>
      <c r="Q131" s="50"/>
      <c r="R131" s="50"/>
      <c r="S131" s="50"/>
      <c r="T131" s="50"/>
      <c r="U131" s="50"/>
      <c r="V131" s="50"/>
      <c r="W131" s="50"/>
    </row>
    <row r="132" spans="2:23" s="2" customFormat="1" ht="15">
      <c r="B132" s="681" t="str">
        <f>IF('SV Findings'!G194="Not Met", 'SV Findings'!Q194,"")</f>
        <v/>
      </c>
      <c r="C132" s="682"/>
      <c r="D132" s="683" t="str">
        <f>IF('SV Findings'!G194="Not Met", 'SV Findings'!J194,"")</f>
        <v/>
      </c>
      <c r="E132" s="684"/>
      <c r="F132" s="685"/>
      <c r="G132" s="275"/>
      <c r="Q132" s="50"/>
      <c r="R132" s="50"/>
      <c r="S132" s="50"/>
      <c r="T132" s="50"/>
      <c r="U132" s="50"/>
      <c r="V132" s="50"/>
      <c r="W132" s="50"/>
    </row>
    <row r="133" spans="2:23" s="2" customFormat="1" ht="15">
      <c r="B133" s="681" t="str">
        <f>IF('SV Findings'!G195="Not Met", 'SV Findings'!Q195,"")</f>
        <v/>
      </c>
      <c r="C133" s="682"/>
      <c r="D133" s="683" t="str">
        <f>IF('SV Findings'!G195="Not Met", 'SV Findings'!J195,"")</f>
        <v/>
      </c>
      <c r="E133" s="684"/>
      <c r="F133" s="685"/>
      <c r="G133" s="275"/>
      <c r="Q133" s="50"/>
      <c r="R133" s="50"/>
      <c r="S133" s="50"/>
      <c r="T133" s="50"/>
      <c r="U133" s="50"/>
      <c r="V133" s="50"/>
      <c r="W133" s="50"/>
    </row>
    <row r="134" spans="2:23" s="2" customFormat="1" ht="15">
      <c r="B134" s="681" t="str">
        <f>IF('SV Findings'!G198="Not Met", 'SV Findings'!Q198,"")</f>
        <v/>
      </c>
      <c r="C134" s="682"/>
      <c r="D134" s="683" t="str">
        <f>IF('SV Findings'!G198="Not Met", 'SV Findings'!J198,"")</f>
        <v/>
      </c>
      <c r="E134" s="684"/>
      <c r="F134" s="685"/>
      <c r="G134" s="275"/>
      <c r="Q134" s="50"/>
      <c r="R134" s="50"/>
      <c r="S134" s="50"/>
      <c r="T134" s="50"/>
      <c r="U134" s="50"/>
      <c r="V134" s="50"/>
      <c r="W134" s="50"/>
    </row>
    <row r="135" spans="2:23" s="2" customFormat="1" ht="15">
      <c r="B135" s="681" t="str">
        <f>IF('SV Findings'!G200="Not Met", 'SV Findings'!Q200,"")</f>
        <v/>
      </c>
      <c r="C135" s="682"/>
      <c r="D135" s="683" t="str">
        <f>IF('SV Findings'!G200="Not Met", 'SV Findings'!J200,"")</f>
        <v/>
      </c>
      <c r="E135" s="684"/>
      <c r="F135" s="685"/>
      <c r="G135" s="275"/>
      <c r="Q135" s="50"/>
      <c r="R135" s="50"/>
      <c r="S135" s="50"/>
      <c r="T135" s="50"/>
      <c r="U135" s="50"/>
      <c r="V135" s="50"/>
      <c r="W135" s="50"/>
    </row>
    <row r="136" spans="2:23" s="2" customFormat="1" ht="15">
      <c r="B136" s="681" t="str">
        <f>IF('SV Findings'!G201="Not Met", 'SV Findings'!Q201,"")</f>
        <v/>
      </c>
      <c r="C136" s="682"/>
      <c r="D136" s="683" t="str">
        <f>IF('SV Findings'!G201="Not Met", 'SV Findings'!J201,"")</f>
        <v/>
      </c>
      <c r="E136" s="684"/>
      <c r="F136" s="685"/>
      <c r="G136" s="275"/>
      <c r="R136" s="50"/>
      <c r="S136" s="50"/>
      <c r="T136" s="50"/>
      <c r="U136" s="50"/>
      <c r="V136" s="50"/>
      <c r="W136" s="50"/>
    </row>
    <row r="137" spans="2:23" s="2" customFormat="1" ht="15">
      <c r="B137" s="681" t="str">
        <f>IF('SV Findings'!G204="Not Met", 'SV Findings'!Q204,"")</f>
        <v/>
      </c>
      <c r="C137" s="682"/>
      <c r="D137" s="683" t="str">
        <f>IF('SV Findings'!G204="Not Met", 'SV Findings'!J204,"")</f>
        <v/>
      </c>
      <c r="E137" s="684"/>
      <c r="F137" s="685"/>
      <c r="G137" s="275"/>
      <c r="R137" s="50"/>
      <c r="S137" s="50"/>
      <c r="T137" s="50"/>
      <c r="U137" s="50"/>
      <c r="V137" s="50"/>
      <c r="W137" s="50"/>
    </row>
    <row r="138" spans="2:23" s="2" customFormat="1" ht="15">
      <c r="B138" s="681" t="str">
        <f>IF('SV Findings'!G208="Not Met", 'SV Findings'!Q208,"")</f>
        <v/>
      </c>
      <c r="C138" s="682"/>
      <c r="D138" s="683" t="str">
        <f>IF('SV Findings'!G208="Not Met", 'SV Findings'!J208,"")</f>
        <v/>
      </c>
      <c r="E138" s="684"/>
      <c r="F138" s="685"/>
      <c r="G138" s="275"/>
      <c r="R138" s="50"/>
      <c r="S138" s="50"/>
      <c r="T138" s="50"/>
      <c r="U138" s="50"/>
      <c r="V138" s="50"/>
      <c r="W138" s="50"/>
    </row>
    <row r="139" spans="2:23" s="2" customFormat="1" ht="15">
      <c r="B139" s="681" t="str">
        <f>IF('SV Findings'!G209="Not Met", 'SV Findings'!Q209,"")</f>
        <v/>
      </c>
      <c r="C139" s="682"/>
      <c r="D139" s="683" t="str">
        <f>IF('SV Findings'!G209="Not Met", 'SV Findings'!J209,"")</f>
        <v/>
      </c>
      <c r="E139" s="684"/>
      <c r="F139" s="685"/>
      <c r="G139" s="275"/>
      <c r="Q139" s="50"/>
      <c r="R139" s="50"/>
      <c r="S139" s="50"/>
      <c r="T139" s="50"/>
      <c r="U139" s="50"/>
      <c r="V139" s="50"/>
      <c r="W139" s="50"/>
    </row>
    <row r="140" spans="2:23" s="2" customFormat="1" ht="15">
      <c r="B140" s="681" t="str">
        <f>IF('SV Findings'!G210="Not Met", 'SV Findings'!Q210,"")</f>
        <v/>
      </c>
      <c r="C140" s="682"/>
      <c r="D140" s="683" t="str">
        <f>IF('SV Findings'!G210="Not Met", 'SV Findings'!J210,"")</f>
        <v/>
      </c>
      <c r="E140" s="684"/>
      <c r="F140" s="685"/>
      <c r="G140" s="275"/>
      <c r="Q140" s="50"/>
      <c r="R140" s="50"/>
      <c r="S140" s="50"/>
      <c r="T140" s="50"/>
      <c r="U140" s="50"/>
      <c r="V140" s="50"/>
      <c r="W140" s="50"/>
    </row>
    <row r="141" spans="2:23" s="2" customFormat="1" ht="15">
      <c r="B141" s="681" t="str">
        <f>IF('SV Findings'!G211="Not Met", 'SV Findings'!Q211,"")</f>
        <v/>
      </c>
      <c r="C141" s="682"/>
      <c r="D141" s="683" t="str">
        <f>IF('SV Findings'!G211="Not Met", 'SV Findings'!J211,"")</f>
        <v/>
      </c>
      <c r="E141" s="684"/>
      <c r="F141" s="685"/>
      <c r="G141" s="275"/>
      <c r="Q141" s="50"/>
      <c r="R141" s="50"/>
      <c r="S141" s="50"/>
      <c r="T141" s="50"/>
      <c r="U141" s="50"/>
      <c r="V141" s="50"/>
      <c r="W141" s="50"/>
    </row>
    <row r="142" spans="2:23" s="2" customFormat="1" ht="15">
      <c r="B142" s="681" t="str">
        <f>IF('SV Findings'!G212="Not Met", 'SV Findings'!Q212,"")</f>
        <v/>
      </c>
      <c r="C142" s="682"/>
      <c r="D142" s="683" t="str">
        <f>IF('SV Findings'!G212="Not Met", 'SV Findings'!J212,"")</f>
        <v/>
      </c>
      <c r="E142" s="684"/>
      <c r="F142" s="685"/>
      <c r="G142" s="275"/>
      <c r="Q142" s="50"/>
      <c r="R142" s="50"/>
      <c r="S142" s="50"/>
      <c r="T142" s="50"/>
      <c r="U142" s="50"/>
      <c r="V142" s="50"/>
      <c r="W142" s="50"/>
    </row>
    <row r="143" spans="2:23" s="2" customFormat="1" ht="15">
      <c r="B143" s="681" t="str">
        <f>IF('SV Findings'!G213="Not Met", 'SV Findings'!Q213,"")</f>
        <v/>
      </c>
      <c r="C143" s="682"/>
      <c r="D143" s="683" t="str">
        <f>IF('SV Findings'!G213="Not Met", 'SV Findings'!J213,"")</f>
        <v/>
      </c>
      <c r="E143" s="684"/>
      <c r="F143" s="685"/>
      <c r="G143" s="275"/>
      <c r="Q143" s="50"/>
      <c r="R143" s="50"/>
      <c r="S143" s="50"/>
      <c r="T143" s="50"/>
      <c r="U143" s="50"/>
      <c r="V143" s="50"/>
      <c r="W143" s="50"/>
    </row>
    <row r="144" spans="2:23" s="2" customFormat="1" ht="15">
      <c r="B144" s="681" t="str">
        <f>IF('SV Findings'!G214="Not Met", 'SV Findings'!Q214,"")</f>
        <v/>
      </c>
      <c r="C144" s="682"/>
      <c r="D144" s="683" t="str">
        <f>IF('SV Findings'!G214="Not Met", 'SV Findings'!J214,"")</f>
        <v/>
      </c>
      <c r="E144" s="684"/>
      <c r="F144" s="685"/>
      <c r="G144" s="275"/>
      <c r="Q144" s="50"/>
      <c r="R144" s="50"/>
      <c r="S144" s="50"/>
      <c r="T144" s="50"/>
      <c r="U144" s="50"/>
      <c r="V144" s="50"/>
      <c r="W144" s="50"/>
    </row>
    <row r="145" spans="2:23" s="2" customFormat="1" ht="15">
      <c r="B145" s="681" t="str">
        <f>IF('SV Findings'!G215="Not Met", 'SV Findings'!Q215,"")</f>
        <v/>
      </c>
      <c r="C145" s="682"/>
      <c r="D145" s="683" t="str">
        <f>IF('SV Findings'!G215="Not Met", 'SV Findings'!J215,"")</f>
        <v/>
      </c>
      <c r="E145" s="684"/>
      <c r="F145" s="685"/>
      <c r="G145" s="275"/>
      <c r="Q145" s="50"/>
      <c r="R145" s="50"/>
      <c r="S145" s="50"/>
      <c r="T145" s="50"/>
      <c r="U145" s="50"/>
      <c r="V145" s="50"/>
      <c r="W145" s="50"/>
    </row>
    <row r="146" spans="2:23" s="2" customFormat="1" ht="15">
      <c r="B146" s="681" t="str">
        <f>IF('SV Findings'!G216="Not Met", 'SV Findings'!Q216,"")</f>
        <v/>
      </c>
      <c r="C146" s="682"/>
      <c r="D146" s="683" t="str">
        <f>IF('SV Findings'!G216="Not Met", 'SV Findings'!J216,"")</f>
        <v/>
      </c>
      <c r="E146" s="684"/>
      <c r="F146" s="685"/>
      <c r="G146" s="275"/>
      <c r="Q146" s="50"/>
      <c r="R146" s="50"/>
      <c r="S146" s="50"/>
      <c r="T146" s="50"/>
      <c r="U146" s="50"/>
      <c r="V146" s="50"/>
      <c r="W146" s="50"/>
    </row>
    <row r="147" spans="2:23" s="2" customFormat="1" ht="15">
      <c r="B147" s="681" t="str">
        <f>IF('SV Findings'!G217="Not Met", 'SV Findings'!Q217,"")</f>
        <v/>
      </c>
      <c r="C147" s="682"/>
      <c r="D147" s="683" t="str">
        <f>IF('SV Findings'!G217="Not Met", 'SV Findings'!J217,"")</f>
        <v/>
      </c>
      <c r="E147" s="684"/>
      <c r="F147" s="685"/>
      <c r="G147" s="275"/>
      <c r="Q147" s="50"/>
      <c r="R147" s="50"/>
      <c r="S147" s="50"/>
      <c r="T147" s="50"/>
      <c r="U147" s="50"/>
      <c r="V147" s="50"/>
      <c r="W147" s="50"/>
    </row>
    <row r="148" spans="2:23" s="2" customFormat="1" ht="15">
      <c r="B148" s="681" t="str">
        <f>IF('SV Findings'!G218="Not Met", 'SV Findings'!Q218,"")</f>
        <v/>
      </c>
      <c r="C148" s="682"/>
      <c r="D148" s="683" t="str">
        <f>IF('SV Findings'!G218="Not Met", 'SV Findings'!J218,"")</f>
        <v/>
      </c>
      <c r="E148" s="684"/>
      <c r="F148" s="685"/>
      <c r="G148" s="275"/>
      <c r="Q148" s="50"/>
      <c r="R148" s="50"/>
      <c r="S148" s="50"/>
      <c r="T148" s="50"/>
      <c r="U148" s="50"/>
      <c r="V148" s="50"/>
      <c r="W148" s="50"/>
    </row>
    <row r="149" spans="2:23" s="2" customFormat="1" ht="15">
      <c r="B149" s="681" t="str">
        <f>IF('SV Findings'!G219="Not Met", 'SV Findings'!Q219,"")</f>
        <v/>
      </c>
      <c r="C149" s="682"/>
      <c r="D149" s="683" t="str">
        <f>IF('SV Findings'!G219="Not Met", 'SV Findings'!J219,"")</f>
        <v/>
      </c>
      <c r="E149" s="684"/>
      <c r="F149" s="685"/>
      <c r="G149" s="275"/>
      <c r="Q149" s="50"/>
      <c r="R149" s="50"/>
      <c r="S149" s="50"/>
      <c r="T149" s="50"/>
      <c r="U149" s="50"/>
      <c r="V149" s="50"/>
      <c r="W149" s="50"/>
    </row>
    <row r="150" spans="2:23" s="2" customFormat="1" ht="15">
      <c r="B150" s="681" t="str">
        <f>IF('SV Findings'!G220="Not Met", 'SV Findings'!Q220,"")</f>
        <v/>
      </c>
      <c r="C150" s="682"/>
      <c r="D150" s="683" t="str">
        <f>IF('SV Findings'!G220="Not Met", 'SV Findings'!J220,"")</f>
        <v/>
      </c>
      <c r="E150" s="684"/>
      <c r="F150" s="685"/>
      <c r="G150" s="275"/>
      <c r="Q150" s="50"/>
      <c r="R150" s="50"/>
      <c r="S150" s="50"/>
      <c r="T150" s="50"/>
      <c r="U150" s="50"/>
      <c r="V150" s="50"/>
      <c r="W150" s="50"/>
    </row>
    <row r="151" spans="2:23" s="2" customFormat="1" ht="15">
      <c r="B151" s="681" t="str">
        <f>IF('SV Findings'!G221="Not Met", 'SV Findings'!Q221,"")</f>
        <v/>
      </c>
      <c r="C151" s="682"/>
      <c r="D151" s="683" t="str">
        <f>IF('SV Findings'!G221="Not Met", 'SV Findings'!J221,"")</f>
        <v/>
      </c>
      <c r="E151" s="684"/>
      <c r="F151" s="685"/>
      <c r="G151" s="275"/>
      <c r="Q151" s="50"/>
      <c r="R151" s="50"/>
      <c r="S151" s="50"/>
      <c r="T151" s="50"/>
      <c r="U151" s="50"/>
      <c r="V151" s="50"/>
      <c r="W151" s="50"/>
    </row>
    <row r="152" spans="2:23" s="2" customFormat="1" ht="15">
      <c r="B152" s="681" t="str">
        <f>IF('SV Findings'!G223="Not Met", 'SV Findings'!Q223,"")</f>
        <v/>
      </c>
      <c r="C152" s="682"/>
      <c r="D152" s="683" t="str">
        <f>IF('SV Findings'!G223="Not Met", 'SV Findings'!J223,"")</f>
        <v/>
      </c>
      <c r="E152" s="684"/>
      <c r="F152" s="685"/>
      <c r="G152" s="275"/>
      <c r="Q152" s="50"/>
      <c r="R152" s="50"/>
      <c r="S152" s="50"/>
      <c r="T152" s="50"/>
      <c r="U152" s="50"/>
      <c r="V152" s="50"/>
      <c r="W152" s="50"/>
    </row>
    <row r="153" spans="2:23" s="2" customFormat="1" ht="15">
      <c r="B153" s="681" t="str">
        <f>IF('SV Findings'!G224="Not Met", 'SV Findings'!Q224,"")</f>
        <v/>
      </c>
      <c r="C153" s="682"/>
      <c r="D153" s="683" t="str">
        <f>IF('SV Findings'!G224="Not Met", 'SV Findings'!J224,"")</f>
        <v/>
      </c>
      <c r="E153" s="684"/>
      <c r="F153" s="685"/>
      <c r="G153" s="275"/>
      <c r="Q153" s="50"/>
      <c r="R153" s="50"/>
      <c r="S153" s="50"/>
      <c r="T153" s="50"/>
      <c r="U153" s="50"/>
      <c r="V153" s="50"/>
      <c r="W153" s="50"/>
    </row>
    <row r="154" spans="2:23" s="2" customFormat="1" ht="15">
      <c r="B154" s="681" t="str">
        <f>IF('SV Findings'!G225="Not Met", 'SV Findings'!Q225,"")</f>
        <v/>
      </c>
      <c r="C154" s="682"/>
      <c r="D154" s="683" t="str">
        <f>IF('SV Findings'!G225="Not Met", 'SV Findings'!J225,"")</f>
        <v/>
      </c>
      <c r="E154" s="684"/>
      <c r="F154" s="685"/>
      <c r="G154" s="275"/>
      <c r="Q154" s="50"/>
      <c r="R154" s="50"/>
      <c r="S154" s="50"/>
      <c r="T154" s="50"/>
      <c r="U154" s="50"/>
      <c r="V154" s="50"/>
      <c r="W154" s="50"/>
    </row>
    <row r="155" spans="2:23" s="2" customFormat="1" ht="15">
      <c r="B155" s="681" t="str">
        <f>IF('SV Findings'!G227="Not Met", 'SV Findings'!Q227,"")</f>
        <v/>
      </c>
      <c r="C155" s="682"/>
      <c r="D155" s="683" t="str">
        <f>IF('SV Findings'!G227="Not Met", 'SV Findings'!J227,"")</f>
        <v/>
      </c>
      <c r="E155" s="684"/>
      <c r="F155" s="685"/>
      <c r="G155" s="275"/>
      <c r="Q155" s="50"/>
      <c r="R155" s="50"/>
      <c r="S155" s="50"/>
      <c r="T155" s="50"/>
      <c r="U155" s="50"/>
      <c r="V155" s="50"/>
      <c r="W155" s="50"/>
    </row>
    <row r="156" spans="2:23" s="2" customFormat="1" ht="15">
      <c r="B156" s="681" t="str">
        <f>IF('SV Findings'!G230="Not Met", 'SV Findings'!Q230,"")</f>
        <v/>
      </c>
      <c r="C156" s="682"/>
      <c r="D156" s="683" t="str">
        <f>IF('SV Findings'!G230="Not Met", 'SV Findings'!J230,"")</f>
        <v/>
      </c>
      <c r="E156" s="684"/>
      <c r="F156" s="685"/>
      <c r="G156" s="275"/>
      <c r="R156" s="50"/>
      <c r="S156" s="50"/>
      <c r="T156" s="50"/>
      <c r="U156" s="50"/>
      <c r="V156" s="50"/>
      <c r="W156" s="50"/>
    </row>
    <row r="157" spans="2:23" s="2" customFormat="1" ht="15">
      <c r="B157" s="681" t="str">
        <f>IF('SV Findings'!G232="Not Met", 'SV Findings'!Q232,"")</f>
        <v/>
      </c>
      <c r="C157" s="682"/>
      <c r="D157" s="683" t="str">
        <f>IF('SV Findings'!G232="Not Met", 'SV Findings'!J232,"")</f>
        <v/>
      </c>
      <c r="E157" s="684"/>
      <c r="F157" s="685"/>
      <c r="G157" s="275"/>
      <c r="R157" s="50"/>
      <c r="S157" s="50"/>
      <c r="T157" s="50"/>
      <c r="U157" s="50"/>
      <c r="V157" s="50"/>
      <c r="W157" s="50"/>
    </row>
    <row r="158" spans="2:23" s="2" customFormat="1" ht="15">
      <c r="B158" s="681" t="str">
        <f>IF('SV Findings'!G235="Not Met", 'SV Findings'!Q235,"")</f>
        <v/>
      </c>
      <c r="C158" s="682"/>
      <c r="D158" s="683" t="str">
        <f>IF('SV Findings'!G235="Not Met", 'SV Findings'!J235,"")</f>
        <v/>
      </c>
      <c r="E158" s="684"/>
      <c r="F158" s="685"/>
      <c r="G158" s="275"/>
      <c r="R158" s="50"/>
      <c r="S158" s="50"/>
      <c r="T158" s="50"/>
      <c r="U158" s="50"/>
      <c r="V158" s="50"/>
      <c r="W158" s="50"/>
    </row>
    <row r="159" spans="2:23" s="2" customFormat="1" ht="15">
      <c r="B159" s="681" t="str">
        <f>IF('SV Findings'!G237="Not Met", 'SV Findings'!Q237,"")</f>
        <v/>
      </c>
      <c r="C159" s="682"/>
      <c r="D159" s="683" t="str">
        <f>IF('SV Findings'!G237="Not Met", 'SV Findings'!J237,"")</f>
        <v/>
      </c>
      <c r="E159" s="684"/>
      <c r="F159" s="685"/>
      <c r="G159" s="275"/>
      <c r="R159" s="50"/>
      <c r="S159" s="50"/>
      <c r="T159" s="50"/>
      <c r="U159" s="50"/>
      <c r="V159" s="50"/>
      <c r="W159" s="50"/>
    </row>
    <row r="160" spans="2:23" s="2" customFormat="1" ht="15">
      <c r="B160" s="681" t="str">
        <f>IF('SV Findings'!G239="Not Met", 'SV Findings'!Q239,"")</f>
        <v/>
      </c>
      <c r="C160" s="682"/>
      <c r="D160" s="683" t="str">
        <f>IF('SV Findings'!G239="Not Met", 'SV Findings'!J239,"")</f>
        <v/>
      </c>
      <c r="E160" s="684"/>
      <c r="F160" s="685"/>
      <c r="G160" s="275"/>
      <c r="Q160" s="50"/>
      <c r="R160" s="50"/>
      <c r="S160" s="50"/>
      <c r="T160" s="50"/>
      <c r="U160" s="50"/>
      <c r="V160" s="50"/>
      <c r="W160" s="50"/>
    </row>
    <row r="161" spans="2:70" s="2" customFormat="1" ht="15">
      <c r="B161" s="681" t="str">
        <f>IF('SV Findings'!G240="Not Met", 'SV Findings'!Q240,"")</f>
        <v/>
      </c>
      <c r="C161" s="682"/>
      <c r="D161" s="683" t="str">
        <f>IF('SV Findings'!G240="Not Met", 'SV Findings'!J240,"")</f>
        <v/>
      </c>
      <c r="E161" s="684"/>
      <c r="F161" s="685"/>
      <c r="G161" s="275"/>
      <c r="Q161" s="50"/>
      <c r="R161" s="50"/>
      <c r="S161" s="50"/>
      <c r="T161" s="50"/>
      <c r="U161" s="50"/>
      <c r="V161" s="50"/>
      <c r="W161" s="50"/>
    </row>
    <row r="162" spans="2:70" s="2" customFormat="1" ht="15">
      <c r="B162" s="681" t="str">
        <f>IF('SV Findings'!G241="Not Met", 'SV Findings'!Q241,"")</f>
        <v/>
      </c>
      <c r="C162" s="682"/>
      <c r="D162" s="683" t="str">
        <f>IF('SV Findings'!G241="Not Met", 'SV Findings'!J241,"")</f>
        <v/>
      </c>
      <c r="E162" s="684"/>
      <c r="F162" s="685"/>
      <c r="G162" s="275"/>
      <c r="Q162" s="50"/>
      <c r="R162" s="50"/>
      <c r="S162" s="50"/>
      <c r="T162" s="50"/>
      <c r="U162" s="50"/>
      <c r="V162" s="50"/>
      <c r="W162" s="50"/>
    </row>
    <row r="163" spans="2:70" s="2" customFormat="1" ht="15">
      <c r="B163" s="681" t="str">
        <f>IF('SV Findings'!G242="Not Met", 'SV Findings'!Q242,"")</f>
        <v/>
      </c>
      <c r="C163" s="682"/>
      <c r="D163" s="683" t="str">
        <f>IF('SV Findings'!G242="Not Met", 'SV Findings'!J242,"")</f>
        <v/>
      </c>
      <c r="E163" s="684"/>
      <c r="F163" s="685"/>
      <c r="G163" s="275"/>
      <c r="Q163" s="50"/>
      <c r="R163" s="50"/>
      <c r="S163" s="50"/>
      <c r="T163" s="50"/>
      <c r="U163" s="50"/>
      <c r="V163" s="50"/>
      <c r="W163" s="50"/>
    </row>
    <row r="164" spans="2:70" s="2" customFormat="1" ht="15">
      <c r="B164" s="681" t="str">
        <f>IF('SV Findings'!G243="Not Met", 'SV Findings'!Q243,"")</f>
        <v/>
      </c>
      <c r="C164" s="682"/>
      <c r="D164" s="683" t="str">
        <f>IF('SV Findings'!G243="Not Met", 'SV Findings'!J243,"")</f>
        <v/>
      </c>
      <c r="E164" s="684"/>
      <c r="F164" s="685"/>
      <c r="G164" s="275"/>
      <c r="Q164" s="50"/>
      <c r="R164" s="50"/>
      <c r="S164" s="50"/>
      <c r="T164" s="50"/>
      <c r="U164" s="50"/>
      <c r="V164" s="50"/>
      <c r="W164" s="50"/>
    </row>
    <row r="165" spans="2:70" s="2" customFormat="1" ht="15">
      <c r="B165" s="681" t="str">
        <f>IF('SV Findings'!G245="Not Met", 'SV Findings'!Q245,"")</f>
        <v/>
      </c>
      <c r="C165" s="682"/>
      <c r="D165" s="683" t="str">
        <f>IF('SV Findings'!G245="Not Met", 'SV Findings'!J245,"")</f>
        <v/>
      </c>
      <c r="E165" s="684"/>
      <c r="F165" s="685"/>
      <c r="G165" s="275"/>
      <c r="Q165" s="50"/>
      <c r="R165" s="50"/>
      <c r="S165" s="50"/>
      <c r="T165" s="50"/>
      <c r="U165" s="50"/>
      <c r="V165" s="50"/>
      <c r="W165" s="50"/>
    </row>
    <row r="166" spans="2:70" s="2" customFormat="1" ht="15">
      <c r="B166" s="681" t="str">
        <f>IF('SV Findings'!G247="Not Met", 'SV Findings'!Q247,"")</f>
        <v/>
      </c>
      <c r="C166" s="682"/>
      <c r="D166" s="683" t="str">
        <f>IF('SV Findings'!G247="Not Met", 'SV Findings'!J247,"")</f>
        <v/>
      </c>
      <c r="E166" s="684"/>
      <c r="F166" s="685"/>
      <c r="G166" s="275"/>
      <c r="Q166" s="50"/>
      <c r="R166" s="50"/>
      <c r="S166" s="50"/>
      <c r="T166" s="50"/>
      <c r="U166" s="50"/>
      <c r="V166" s="50"/>
      <c r="W166" s="50"/>
    </row>
    <row r="167" spans="2:70" s="2" customFormat="1" ht="15">
      <c r="B167" s="681" t="str">
        <f>IF('SV Findings'!G252="Not Met", 'SV Findings'!Q252,"")</f>
        <v/>
      </c>
      <c r="C167" s="682"/>
      <c r="D167" s="683" t="str">
        <f>IF('SV Findings'!G252="Not Met", 'SV Findings'!J252,"")</f>
        <v/>
      </c>
      <c r="E167" s="684"/>
      <c r="F167" s="685"/>
      <c r="G167" s="275"/>
      <c r="R167" s="50"/>
      <c r="S167" s="50"/>
      <c r="T167" s="50"/>
      <c r="U167" s="50"/>
      <c r="V167" s="50"/>
      <c r="W167" s="50"/>
    </row>
    <row r="168" spans="2:70" s="2" customFormat="1" ht="15">
      <c r="B168" s="740"/>
      <c r="C168" s="741"/>
      <c r="D168" s="683"/>
      <c r="E168" s="684"/>
      <c r="F168" s="685"/>
      <c r="G168" s="275"/>
      <c r="R168" s="50"/>
      <c r="S168" s="50"/>
      <c r="T168" s="50"/>
      <c r="U168" s="50"/>
      <c r="V168" s="50"/>
      <c r="W168" s="50"/>
    </row>
    <row r="169" spans="2:70" s="2" customFormat="1" ht="15">
      <c r="B169" s="740"/>
      <c r="C169" s="741"/>
      <c r="D169" s="683"/>
      <c r="E169" s="684"/>
      <c r="F169" s="685"/>
      <c r="G169" s="275"/>
      <c r="R169" s="50"/>
      <c r="S169" s="50"/>
      <c r="T169" s="50"/>
      <c r="U169" s="50"/>
      <c r="V169" s="50"/>
      <c r="W169" s="50"/>
    </row>
    <row r="170" spans="2:70" s="2" customFormat="1" ht="15">
      <c r="B170" s="746"/>
      <c r="C170" s="747"/>
      <c r="D170" s="748"/>
      <c r="E170" s="749"/>
      <c r="F170" s="750"/>
      <c r="G170" s="276"/>
      <c r="R170" s="50"/>
      <c r="S170" s="50"/>
      <c r="T170" s="50"/>
      <c r="U170" s="50"/>
      <c r="V170" s="50"/>
      <c r="W170" s="50"/>
    </row>
    <row r="171" spans="2:70" ht="14.45" hidden="1" customHeight="1">
      <c r="B171" s="695"/>
      <c r="C171" s="696"/>
      <c r="D171" s="696"/>
      <c r="E171" s="696"/>
      <c r="F171" s="696"/>
      <c r="G171" s="697"/>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row>
    <row r="172" spans="2:70" ht="63" customHeight="1">
      <c r="B172" s="689" t="s">
        <v>748</v>
      </c>
      <c r="C172" s="690"/>
      <c r="D172" s="690"/>
      <c r="E172" s="690"/>
      <c r="F172" s="690"/>
      <c r="G172" s="691"/>
      <c r="I172" s="59"/>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59"/>
      <c r="AR172" s="59"/>
      <c r="AS172" s="59"/>
      <c r="AT172" s="59"/>
      <c r="AU172" s="59"/>
      <c r="AV172" s="59"/>
      <c r="AW172" s="59"/>
      <c r="AX172" s="59"/>
      <c r="AY172" s="59"/>
      <c r="AZ172" s="59"/>
      <c r="BA172" s="59"/>
      <c r="BB172" s="59"/>
      <c r="BC172" s="59"/>
      <c r="BD172" s="59"/>
      <c r="BE172" s="59"/>
      <c r="BF172" s="59"/>
      <c r="BG172" s="59"/>
      <c r="BH172" s="59"/>
      <c r="BI172" s="59"/>
      <c r="BJ172" s="59"/>
      <c r="BK172" s="59"/>
      <c r="BL172" s="59"/>
      <c r="BM172" s="59"/>
      <c r="BN172" s="59"/>
      <c r="BO172" s="59"/>
      <c r="BP172" s="59"/>
      <c r="BQ172" s="59"/>
      <c r="BR172" s="59"/>
    </row>
    <row r="173" spans="2:70" s="2" customFormat="1" ht="15.75">
      <c r="B173" s="274" t="s">
        <v>294</v>
      </c>
      <c r="C173" s="728"/>
      <c r="D173" s="728"/>
      <c r="E173" s="728"/>
      <c r="F173" s="728"/>
      <c r="G173" s="729"/>
      <c r="I173" s="54"/>
    </row>
    <row r="174" spans="2:70" s="2" customFormat="1" ht="15.75">
      <c r="B174" s="274" t="s">
        <v>372</v>
      </c>
      <c r="C174" s="728"/>
      <c r="D174" s="728"/>
      <c r="E174" s="728"/>
      <c r="F174" s="728"/>
      <c r="G174" s="729"/>
      <c r="I174" s="54"/>
    </row>
    <row r="175" spans="2:70" s="2" customFormat="1" ht="15.75">
      <c r="B175" s="274" t="s">
        <v>295</v>
      </c>
      <c r="C175" s="728"/>
      <c r="D175" s="728"/>
      <c r="E175" s="728"/>
      <c r="F175" s="728"/>
      <c r="G175" s="729"/>
    </row>
    <row r="176" spans="2:70" s="2" customFormat="1" ht="15.75">
      <c r="B176" s="274" t="s">
        <v>296</v>
      </c>
      <c r="C176" s="728"/>
      <c r="D176" s="728"/>
      <c r="E176" s="728"/>
      <c r="F176" s="728"/>
      <c r="G176" s="729"/>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row>
    <row r="177" spans="1:16384" s="2" customFormat="1" ht="15.75">
      <c r="B177" s="274" t="s">
        <v>297</v>
      </c>
      <c r="C177" s="728"/>
      <c r="D177" s="728"/>
      <c r="E177" s="728"/>
      <c r="F177" s="728"/>
      <c r="G177" s="729"/>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row>
    <row r="178" spans="1:16384" s="2" customFormat="1" ht="15.75">
      <c r="B178" s="274" t="s">
        <v>298</v>
      </c>
      <c r="C178" s="728"/>
      <c r="D178" s="728"/>
      <c r="E178" s="728"/>
      <c r="F178" s="728"/>
      <c r="G178" s="729"/>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row>
    <row r="179" spans="1:16384" s="2" customFormat="1" ht="15.75">
      <c r="B179" s="274" t="s">
        <v>299</v>
      </c>
      <c r="C179" s="728"/>
      <c r="D179" s="728"/>
      <c r="E179" s="728"/>
      <c r="F179" s="728"/>
      <c r="G179" s="72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row>
    <row r="180" spans="1:16384" s="2" customFormat="1" ht="15.75">
      <c r="B180" s="274" t="s">
        <v>300</v>
      </c>
      <c r="C180" s="728"/>
      <c r="D180" s="728"/>
      <c r="E180" s="728"/>
      <c r="F180" s="728"/>
      <c r="G180" s="729"/>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row>
    <row r="181" spans="1:16384" s="2" customFormat="1" ht="15.75">
      <c r="B181" s="274" t="s">
        <v>301</v>
      </c>
      <c r="C181" s="728"/>
      <c r="D181" s="728"/>
      <c r="E181" s="728"/>
      <c r="F181" s="728"/>
      <c r="G181" s="729"/>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row>
    <row r="182" spans="1:16384" s="2" customFormat="1" ht="15.75">
      <c r="B182" s="274" t="s">
        <v>302</v>
      </c>
      <c r="C182" s="728"/>
      <c r="D182" s="728"/>
      <c r="E182" s="728"/>
      <c r="F182" s="728"/>
      <c r="G182" s="729"/>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row>
    <row r="183" spans="1:16384" s="2" customFormat="1" ht="15.75">
      <c r="B183" s="274" t="s">
        <v>303</v>
      </c>
      <c r="C183" s="728"/>
      <c r="D183" s="728"/>
      <c r="E183" s="728"/>
      <c r="F183" s="728"/>
      <c r="G183" s="729"/>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row>
    <row r="184" spans="1:16384" s="2" customFormat="1" ht="15.75">
      <c r="B184" s="274" t="s">
        <v>304</v>
      </c>
      <c r="C184" s="728"/>
      <c r="D184" s="728"/>
      <c r="E184" s="728"/>
      <c r="F184" s="728"/>
      <c r="G184" s="729"/>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row>
    <row r="185" spans="1:16384" s="2" customFormat="1" ht="15.75">
      <c r="B185" s="274" t="s">
        <v>305</v>
      </c>
      <c r="C185" s="728"/>
      <c r="D185" s="728"/>
      <c r="E185" s="728"/>
      <c r="F185" s="728"/>
      <c r="G185" s="729"/>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row>
    <row r="186" spans="1:16384" s="2" customFormat="1" ht="15.75">
      <c r="B186" s="274" t="s">
        <v>306</v>
      </c>
      <c r="C186" s="728"/>
      <c r="D186" s="728"/>
      <c r="E186" s="728"/>
      <c r="F186" s="728"/>
      <c r="G186" s="729"/>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row>
    <row r="187" spans="1:16384" s="2" customFormat="1" ht="15.75">
      <c r="B187" s="274" t="s">
        <v>307</v>
      </c>
      <c r="C187" s="728"/>
      <c r="D187" s="728"/>
      <c r="E187" s="728"/>
      <c r="F187" s="728"/>
      <c r="G187" s="729"/>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row>
    <row r="188" spans="1:16384" ht="33" customHeight="1">
      <c r="B188" s="712" t="s">
        <v>309</v>
      </c>
      <c r="C188" s="713"/>
      <c r="D188" s="714"/>
      <c r="E188" s="714"/>
      <c r="F188" s="714"/>
      <c r="G188" s="715"/>
    </row>
    <row r="189" spans="1:16384" customFormat="1" ht="8.25" hidden="1" customHeight="1">
      <c r="A189" s="672"/>
      <c r="B189" s="673"/>
      <c r="C189" s="673"/>
      <c r="D189" s="673"/>
      <c r="E189" s="673"/>
      <c r="F189" s="674"/>
      <c r="G189" s="672"/>
      <c r="H189" s="673"/>
      <c r="I189" s="673"/>
      <c r="J189" s="673"/>
      <c r="K189" s="673"/>
      <c r="L189" s="674"/>
      <c r="M189" s="672"/>
      <c r="N189" s="673"/>
      <c r="O189" s="673"/>
      <c r="P189" s="673"/>
      <c r="Q189" s="673"/>
      <c r="R189" s="674"/>
      <c r="S189" s="672"/>
      <c r="T189" s="673"/>
      <c r="U189" s="673"/>
      <c r="V189" s="673"/>
      <c r="W189" s="673"/>
      <c r="X189" s="674"/>
      <c r="Y189" s="672"/>
      <c r="Z189" s="673"/>
      <c r="AA189" s="673"/>
      <c r="AB189" s="673"/>
      <c r="AC189" s="673"/>
      <c r="AD189" s="674"/>
      <c r="AE189" s="672"/>
      <c r="AF189" s="673"/>
      <c r="AG189" s="673"/>
      <c r="AH189" s="673"/>
      <c r="AI189" s="673"/>
      <c r="AJ189" s="674"/>
      <c r="AK189" s="672"/>
      <c r="AL189" s="673"/>
      <c r="AM189" s="673"/>
      <c r="AN189" s="673"/>
      <c r="AO189" s="673"/>
      <c r="AP189" s="674"/>
      <c r="AQ189" s="672"/>
      <c r="AR189" s="673"/>
      <c r="AS189" s="673"/>
      <c r="AT189" s="673"/>
      <c r="AU189" s="673"/>
      <c r="AV189" s="674"/>
      <c r="AW189" s="672"/>
      <c r="AX189" s="673"/>
      <c r="AY189" s="673"/>
      <c r="AZ189" s="673"/>
      <c r="BA189" s="673"/>
      <c r="BB189" s="674"/>
      <c r="BC189" s="672"/>
      <c r="BD189" s="673"/>
      <c r="BE189" s="673"/>
      <c r="BF189" s="673"/>
      <c r="BG189" s="673"/>
      <c r="BH189" s="674"/>
      <c r="BI189" s="672"/>
      <c r="BJ189" s="673"/>
      <c r="BK189" s="673"/>
      <c r="BL189" s="673"/>
      <c r="BM189" s="673"/>
      <c r="BN189" s="674"/>
      <c r="BO189" s="672"/>
      <c r="BP189" s="673"/>
      <c r="BQ189" s="673"/>
      <c r="BR189" s="673"/>
      <c r="BS189" s="673"/>
      <c r="BT189" s="674"/>
      <c r="BU189" s="672"/>
      <c r="BV189" s="673"/>
      <c r="BW189" s="673"/>
      <c r="BX189" s="673"/>
      <c r="BY189" s="673"/>
      <c r="BZ189" s="674"/>
      <c r="CA189" s="672"/>
      <c r="CB189" s="673"/>
      <c r="CC189" s="673"/>
      <c r="CD189" s="673"/>
      <c r="CE189" s="673"/>
      <c r="CF189" s="674"/>
      <c r="CG189" s="672"/>
      <c r="CH189" s="673"/>
      <c r="CI189" s="673"/>
      <c r="CJ189" s="673"/>
      <c r="CK189" s="673"/>
      <c r="CL189" s="674"/>
      <c r="CM189" s="672"/>
      <c r="CN189" s="673"/>
      <c r="CO189" s="673"/>
      <c r="CP189" s="673"/>
      <c r="CQ189" s="673"/>
      <c r="CR189" s="674"/>
      <c r="CS189" s="672"/>
      <c r="CT189" s="673"/>
      <c r="CU189" s="673"/>
      <c r="CV189" s="673"/>
      <c r="CW189" s="673"/>
      <c r="CX189" s="674"/>
      <c r="CY189" s="672"/>
      <c r="CZ189" s="673"/>
      <c r="DA189" s="673"/>
      <c r="DB189" s="673"/>
      <c r="DC189" s="673"/>
      <c r="DD189" s="674"/>
      <c r="DE189" s="672"/>
      <c r="DF189" s="673"/>
      <c r="DG189" s="673"/>
      <c r="DH189" s="673"/>
      <c r="DI189" s="673"/>
      <c r="DJ189" s="674"/>
      <c r="DK189" s="672"/>
      <c r="DL189" s="673"/>
      <c r="DM189" s="673"/>
      <c r="DN189" s="673"/>
      <c r="DO189" s="673"/>
      <c r="DP189" s="674"/>
      <c r="DQ189" s="672"/>
      <c r="DR189" s="673"/>
      <c r="DS189" s="673"/>
      <c r="DT189" s="673"/>
      <c r="DU189" s="673"/>
      <c r="DV189" s="674"/>
      <c r="DW189" s="672"/>
      <c r="DX189" s="673"/>
      <c r="DY189" s="673"/>
      <c r="DZ189" s="673"/>
      <c r="EA189" s="673"/>
      <c r="EB189" s="674"/>
      <c r="EC189" s="672"/>
      <c r="ED189" s="673"/>
      <c r="EE189" s="673"/>
      <c r="EF189" s="673"/>
      <c r="EG189" s="673"/>
      <c r="EH189" s="674"/>
      <c r="EI189" s="672"/>
      <c r="EJ189" s="673"/>
      <c r="EK189" s="673"/>
      <c r="EL189" s="673"/>
      <c r="EM189" s="673"/>
      <c r="EN189" s="674"/>
      <c r="EO189" s="672"/>
      <c r="EP189" s="673"/>
      <c r="EQ189" s="673"/>
      <c r="ER189" s="673"/>
      <c r="ES189" s="673"/>
      <c r="ET189" s="674"/>
      <c r="EU189" s="672"/>
      <c r="EV189" s="673"/>
      <c r="EW189" s="673"/>
      <c r="EX189" s="673"/>
      <c r="EY189" s="673"/>
      <c r="EZ189" s="674"/>
      <c r="FA189" s="672"/>
      <c r="FB189" s="673"/>
      <c r="FC189" s="673"/>
      <c r="FD189" s="673"/>
      <c r="FE189" s="673"/>
      <c r="FF189" s="674"/>
      <c r="FG189" s="672"/>
      <c r="FH189" s="673"/>
      <c r="FI189" s="673"/>
      <c r="FJ189" s="673"/>
      <c r="FK189" s="673"/>
      <c r="FL189" s="674"/>
      <c r="FM189" s="672"/>
      <c r="FN189" s="673"/>
      <c r="FO189" s="673"/>
      <c r="FP189" s="673"/>
      <c r="FQ189" s="673"/>
      <c r="FR189" s="674"/>
      <c r="FS189" s="672"/>
      <c r="FT189" s="673"/>
      <c r="FU189" s="673"/>
      <c r="FV189" s="673"/>
      <c r="FW189" s="673"/>
      <c r="FX189" s="674"/>
      <c r="FY189" s="672"/>
      <c r="FZ189" s="673"/>
      <c r="GA189" s="673"/>
      <c r="GB189" s="673"/>
      <c r="GC189" s="673"/>
      <c r="GD189" s="674"/>
      <c r="GE189" s="672"/>
      <c r="GF189" s="673"/>
      <c r="GG189" s="673"/>
      <c r="GH189" s="673"/>
      <c r="GI189" s="673"/>
      <c r="GJ189" s="674"/>
      <c r="GK189" s="672"/>
      <c r="GL189" s="673"/>
      <c r="GM189" s="673"/>
      <c r="GN189" s="673"/>
      <c r="GO189" s="673"/>
      <c r="GP189" s="674"/>
      <c r="GQ189" s="672"/>
      <c r="GR189" s="673"/>
      <c r="GS189" s="673"/>
      <c r="GT189" s="673"/>
      <c r="GU189" s="673"/>
      <c r="GV189" s="674"/>
      <c r="GW189" s="672"/>
      <c r="GX189" s="673"/>
      <c r="GY189" s="673"/>
      <c r="GZ189" s="673"/>
      <c r="HA189" s="673"/>
      <c r="HB189" s="674"/>
      <c r="HC189" s="672"/>
      <c r="HD189" s="673"/>
      <c r="HE189" s="673"/>
      <c r="HF189" s="673"/>
      <c r="HG189" s="673"/>
      <c r="HH189" s="674"/>
      <c r="HI189" s="672"/>
      <c r="HJ189" s="673"/>
      <c r="HK189" s="673"/>
      <c r="HL189" s="673"/>
      <c r="HM189" s="673"/>
      <c r="HN189" s="674"/>
      <c r="HO189" s="672"/>
      <c r="HP189" s="673"/>
      <c r="HQ189" s="673"/>
      <c r="HR189" s="673"/>
      <c r="HS189" s="673"/>
      <c r="HT189" s="674"/>
      <c r="HU189" s="672"/>
      <c r="HV189" s="673"/>
      <c r="HW189" s="673"/>
      <c r="HX189" s="673"/>
      <c r="HY189" s="673"/>
      <c r="HZ189" s="674"/>
      <c r="IA189" s="672"/>
      <c r="IB189" s="673"/>
      <c r="IC189" s="673"/>
      <c r="ID189" s="673"/>
      <c r="IE189" s="673"/>
      <c r="IF189" s="674"/>
      <c r="IG189" s="672"/>
      <c r="IH189" s="673"/>
      <c r="II189" s="673"/>
      <c r="IJ189" s="673"/>
      <c r="IK189" s="673"/>
      <c r="IL189" s="674"/>
      <c r="IM189" s="672"/>
      <c r="IN189" s="673"/>
      <c r="IO189" s="673"/>
      <c r="IP189" s="673"/>
      <c r="IQ189" s="673"/>
      <c r="IR189" s="674"/>
      <c r="IS189" s="672"/>
      <c r="IT189" s="673"/>
      <c r="IU189" s="673"/>
      <c r="IV189" s="673"/>
      <c r="IW189" s="673"/>
      <c r="IX189" s="674"/>
      <c r="IY189" s="672"/>
      <c r="IZ189" s="673"/>
      <c r="JA189" s="673"/>
      <c r="JB189" s="673"/>
      <c r="JC189" s="673"/>
      <c r="JD189" s="674"/>
      <c r="JE189" s="672"/>
      <c r="JF189" s="673"/>
      <c r="JG189" s="673"/>
      <c r="JH189" s="673"/>
      <c r="JI189" s="673"/>
      <c r="JJ189" s="674"/>
      <c r="JK189" s="672"/>
      <c r="JL189" s="673"/>
      <c r="JM189" s="673"/>
      <c r="JN189" s="673"/>
      <c r="JO189" s="673"/>
      <c r="JP189" s="674"/>
      <c r="JQ189" s="672"/>
      <c r="JR189" s="673"/>
      <c r="JS189" s="673"/>
      <c r="JT189" s="673"/>
      <c r="JU189" s="673"/>
      <c r="JV189" s="674"/>
      <c r="JW189" s="672"/>
      <c r="JX189" s="673"/>
      <c r="JY189" s="673"/>
      <c r="JZ189" s="673"/>
      <c r="KA189" s="673"/>
      <c r="KB189" s="674"/>
      <c r="KC189" s="672"/>
      <c r="KD189" s="673"/>
      <c r="KE189" s="673"/>
      <c r="KF189" s="673"/>
      <c r="KG189" s="673"/>
      <c r="KH189" s="674"/>
      <c r="KI189" s="672"/>
      <c r="KJ189" s="673"/>
      <c r="KK189" s="673"/>
      <c r="KL189" s="673"/>
      <c r="KM189" s="673"/>
      <c r="KN189" s="674"/>
      <c r="KO189" s="672"/>
      <c r="KP189" s="673"/>
      <c r="KQ189" s="673"/>
      <c r="KR189" s="673"/>
      <c r="KS189" s="673"/>
      <c r="KT189" s="674"/>
      <c r="KU189" s="672"/>
      <c r="KV189" s="673"/>
      <c r="KW189" s="673"/>
      <c r="KX189" s="673"/>
      <c r="KY189" s="673"/>
      <c r="KZ189" s="674"/>
      <c r="LA189" s="672"/>
      <c r="LB189" s="673"/>
      <c r="LC189" s="673"/>
      <c r="LD189" s="673"/>
      <c r="LE189" s="673"/>
      <c r="LF189" s="674"/>
      <c r="LG189" s="672"/>
      <c r="LH189" s="673"/>
      <c r="LI189" s="673"/>
      <c r="LJ189" s="673"/>
      <c r="LK189" s="673"/>
      <c r="LL189" s="674"/>
      <c r="LM189" s="672"/>
      <c r="LN189" s="673"/>
      <c r="LO189" s="673"/>
      <c r="LP189" s="673"/>
      <c r="LQ189" s="673"/>
      <c r="LR189" s="674"/>
      <c r="LS189" s="672"/>
      <c r="LT189" s="673"/>
      <c r="LU189" s="673"/>
      <c r="LV189" s="673"/>
      <c r="LW189" s="673"/>
      <c r="LX189" s="674"/>
      <c r="LY189" s="672"/>
      <c r="LZ189" s="673"/>
      <c r="MA189" s="673"/>
      <c r="MB189" s="673"/>
      <c r="MC189" s="673"/>
      <c r="MD189" s="674"/>
      <c r="ME189" s="672"/>
      <c r="MF189" s="673"/>
      <c r="MG189" s="673"/>
      <c r="MH189" s="673"/>
      <c r="MI189" s="673"/>
      <c r="MJ189" s="674"/>
      <c r="MK189" s="672"/>
      <c r="ML189" s="673"/>
      <c r="MM189" s="673"/>
      <c r="MN189" s="673"/>
      <c r="MO189" s="673"/>
      <c r="MP189" s="674"/>
      <c r="MQ189" s="672"/>
      <c r="MR189" s="673"/>
      <c r="MS189" s="673"/>
      <c r="MT189" s="673"/>
      <c r="MU189" s="673"/>
      <c r="MV189" s="674"/>
      <c r="MW189" s="672"/>
      <c r="MX189" s="673"/>
      <c r="MY189" s="673"/>
      <c r="MZ189" s="673"/>
      <c r="NA189" s="673"/>
      <c r="NB189" s="674"/>
      <c r="NC189" s="672"/>
      <c r="ND189" s="673"/>
      <c r="NE189" s="673"/>
      <c r="NF189" s="673"/>
      <c r="NG189" s="673"/>
      <c r="NH189" s="674"/>
      <c r="NI189" s="672"/>
      <c r="NJ189" s="673"/>
      <c r="NK189" s="673"/>
      <c r="NL189" s="673"/>
      <c r="NM189" s="673"/>
      <c r="NN189" s="674"/>
      <c r="NO189" s="672"/>
      <c r="NP189" s="673"/>
      <c r="NQ189" s="673"/>
      <c r="NR189" s="673"/>
      <c r="NS189" s="673"/>
      <c r="NT189" s="674"/>
      <c r="NU189" s="672"/>
      <c r="NV189" s="673"/>
      <c r="NW189" s="673"/>
      <c r="NX189" s="673"/>
      <c r="NY189" s="673"/>
      <c r="NZ189" s="674"/>
      <c r="OA189" s="672"/>
      <c r="OB189" s="673"/>
      <c r="OC189" s="673"/>
      <c r="OD189" s="673"/>
      <c r="OE189" s="673"/>
      <c r="OF189" s="674"/>
      <c r="OG189" s="672"/>
      <c r="OH189" s="673"/>
      <c r="OI189" s="673"/>
      <c r="OJ189" s="673"/>
      <c r="OK189" s="673"/>
      <c r="OL189" s="674"/>
      <c r="OM189" s="672"/>
      <c r="ON189" s="673"/>
      <c r="OO189" s="673"/>
      <c r="OP189" s="673"/>
      <c r="OQ189" s="673"/>
      <c r="OR189" s="674"/>
      <c r="OS189" s="672"/>
      <c r="OT189" s="673"/>
      <c r="OU189" s="673"/>
      <c r="OV189" s="673"/>
      <c r="OW189" s="673"/>
      <c r="OX189" s="674"/>
      <c r="OY189" s="672"/>
      <c r="OZ189" s="673"/>
      <c r="PA189" s="673"/>
      <c r="PB189" s="673"/>
      <c r="PC189" s="673"/>
      <c r="PD189" s="674"/>
      <c r="PE189" s="672"/>
      <c r="PF189" s="673"/>
      <c r="PG189" s="673"/>
      <c r="PH189" s="673"/>
      <c r="PI189" s="673"/>
      <c r="PJ189" s="674"/>
      <c r="PK189" s="672"/>
      <c r="PL189" s="673"/>
      <c r="PM189" s="673"/>
      <c r="PN189" s="673"/>
      <c r="PO189" s="673"/>
      <c r="PP189" s="674"/>
      <c r="PQ189" s="672"/>
      <c r="PR189" s="673"/>
      <c r="PS189" s="673"/>
      <c r="PT189" s="673"/>
      <c r="PU189" s="673"/>
      <c r="PV189" s="674"/>
      <c r="PW189" s="672"/>
      <c r="PX189" s="673"/>
      <c r="PY189" s="673"/>
      <c r="PZ189" s="673"/>
      <c r="QA189" s="673"/>
      <c r="QB189" s="674"/>
      <c r="QC189" s="672"/>
      <c r="QD189" s="673"/>
      <c r="QE189" s="673"/>
      <c r="QF189" s="673"/>
      <c r="QG189" s="673"/>
      <c r="QH189" s="674"/>
      <c r="QI189" s="672"/>
      <c r="QJ189" s="673"/>
      <c r="QK189" s="673"/>
      <c r="QL189" s="673"/>
      <c r="QM189" s="673"/>
      <c r="QN189" s="674"/>
      <c r="QO189" s="672"/>
      <c r="QP189" s="673"/>
      <c r="QQ189" s="673"/>
      <c r="QR189" s="673"/>
      <c r="QS189" s="673"/>
      <c r="QT189" s="674"/>
      <c r="QU189" s="672"/>
      <c r="QV189" s="673"/>
      <c r="QW189" s="673"/>
      <c r="QX189" s="673"/>
      <c r="QY189" s="673"/>
      <c r="QZ189" s="674"/>
      <c r="RA189" s="672"/>
      <c r="RB189" s="673"/>
      <c r="RC189" s="673"/>
      <c r="RD189" s="673"/>
      <c r="RE189" s="673"/>
      <c r="RF189" s="674"/>
      <c r="RG189" s="672"/>
      <c r="RH189" s="673"/>
      <c r="RI189" s="673"/>
      <c r="RJ189" s="673"/>
      <c r="RK189" s="673"/>
      <c r="RL189" s="674"/>
      <c r="RM189" s="672"/>
      <c r="RN189" s="673"/>
      <c r="RO189" s="673"/>
      <c r="RP189" s="673"/>
      <c r="RQ189" s="673"/>
      <c r="RR189" s="674"/>
      <c r="RS189" s="672"/>
      <c r="RT189" s="673"/>
      <c r="RU189" s="673"/>
      <c r="RV189" s="673"/>
      <c r="RW189" s="673"/>
      <c r="RX189" s="674"/>
      <c r="RY189" s="672"/>
      <c r="RZ189" s="673"/>
      <c r="SA189" s="673"/>
      <c r="SB189" s="673"/>
      <c r="SC189" s="673"/>
      <c r="SD189" s="674"/>
      <c r="SE189" s="672"/>
      <c r="SF189" s="673"/>
      <c r="SG189" s="673"/>
      <c r="SH189" s="673"/>
      <c r="SI189" s="673"/>
      <c r="SJ189" s="674"/>
      <c r="SK189" s="672"/>
      <c r="SL189" s="673"/>
      <c r="SM189" s="673"/>
      <c r="SN189" s="673"/>
      <c r="SO189" s="673"/>
      <c r="SP189" s="674"/>
      <c r="SQ189" s="672"/>
      <c r="SR189" s="673"/>
      <c r="SS189" s="673"/>
      <c r="ST189" s="673"/>
      <c r="SU189" s="673"/>
      <c r="SV189" s="674"/>
      <c r="SW189" s="672"/>
      <c r="SX189" s="673"/>
      <c r="SY189" s="673"/>
      <c r="SZ189" s="673"/>
      <c r="TA189" s="673"/>
      <c r="TB189" s="674"/>
      <c r="TC189" s="672"/>
      <c r="TD189" s="673"/>
      <c r="TE189" s="673"/>
      <c r="TF189" s="673"/>
      <c r="TG189" s="673"/>
      <c r="TH189" s="674"/>
      <c r="TI189" s="672"/>
      <c r="TJ189" s="673"/>
      <c r="TK189" s="673"/>
      <c r="TL189" s="673"/>
      <c r="TM189" s="673"/>
      <c r="TN189" s="674"/>
      <c r="TO189" s="672"/>
      <c r="TP189" s="673"/>
      <c r="TQ189" s="673"/>
      <c r="TR189" s="673"/>
      <c r="TS189" s="673"/>
      <c r="TT189" s="674"/>
      <c r="TU189" s="672"/>
      <c r="TV189" s="673"/>
      <c r="TW189" s="673"/>
      <c r="TX189" s="673"/>
      <c r="TY189" s="673"/>
      <c r="TZ189" s="674"/>
      <c r="UA189" s="672"/>
      <c r="UB189" s="673"/>
      <c r="UC189" s="673"/>
      <c r="UD189" s="673"/>
      <c r="UE189" s="673"/>
      <c r="UF189" s="674"/>
      <c r="UG189" s="672"/>
      <c r="UH189" s="673"/>
      <c r="UI189" s="673"/>
      <c r="UJ189" s="673"/>
      <c r="UK189" s="673"/>
      <c r="UL189" s="674"/>
      <c r="UM189" s="672"/>
      <c r="UN189" s="673"/>
      <c r="UO189" s="673"/>
      <c r="UP189" s="673"/>
      <c r="UQ189" s="673"/>
      <c r="UR189" s="674"/>
      <c r="US189" s="672"/>
      <c r="UT189" s="673"/>
      <c r="UU189" s="673"/>
      <c r="UV189" s="673"/>
      <c r="UW189" s="673"/>
      <c r="UX189" s="674"/>
      <c r="UY189" s="672"/>
      <c r="UZ189" s="673"/>
      <c r="VA189" s="673"/>
      <c r="VB189" s="673"/>
      <c r="VC189" s="673"/>
      <c r="VD189" s="674"/>
      <c r="VE189" s="672"/>
      <c r="VF189" s="673"/>
      <c r="VG189" s="673"/>
      <c r="VH189" s="673"/>
      <c r="VI189" s="673"/>
      <c r="VJ189" s="674"/>
      <c r="VK189" s="672"/>
      <c r="VL189" s="673"/>
      <c r="VM189" s="673"/>
      <c r="VN189" s="673"/>
      <c r="VO189" s="673"/>
      <c r="VP189" s="674"/>
      <c r="VQ189" s="672"/>
      <c r="VR189" s="673"/>
      <c r="VS189" s="673"/>
      <c r="VT189" s="673"/>
      <c r="VU189" s="673"/>
      <c r="VV189" s="674"/>
      <c r="VW189" s="672"/>
      <c r="VX189" s="673"/>
      <c r="VY189" s="673"/>
      <c r="VZ189" s="673"/>
      <c r="WA189" s="673"/>
      <c r="WB189" s="674"/>
      <c r="WC189" s="672"/>
      <c r="WD189" s="673"/>
      <c r="WE189" s="673"/>
      <c r="WF189" s="673"/>
      <c r="WG189" s="673"/>
      <c r="WH189" s="674"/>
      <c r="WI189" s="672"/>
      <c r="WJ189" s="673"/>
      <c r="WK189" s="673"/>
      <c r="WL189" s="673"/>
      <c r="WM189" s="673"/>
      <c r="WN189" s="674"/>
      <c r="WO189" s="672"/>
      <c r="WP189" s="673"/>
      <c r="WQ189" s="673"/>
      <c r="WR189" s="673"/>
      <c r="WS189" s="673"/>
      <c r="WT189" s="674"/>
      <c r="WU189" s="672"/>
      <c r="WV189" s="673"/>
      <c r="WW189" s="673"/>
      <c r="WX189" s="673"/>
      <c r="WY189" s="673"/>
      <c r="WZ189" s="674"/>
      <c r="XA189" s="672"/>
      <c r="XB189" s="673"/>
      <c r="XC189" s="673"/>
      <c r="XD189" s="673"/>
      <c r="XE189" s="673"/>
      <c r="XF189" s="674"/>
      <c r="XG189" s="672"/>
      <c r="XH189" s="673"/>
      <c r="XI189" s="673"/>
      <c r="XJ189" s="673"/>
      <c r="XK189" s="673"/>
      <c r="XL189" s="674"/>
      <c r="XM189" s="672"/>
      <c r="XN189" s="673"/>
      <c r="XO189" s="673"/>
      <c r="XP189" s="673"/>
      <c r="XQ189" s="673"/>
      <c r="XR189" s="674"/>
      <c r="XS189" s="672"/>
      <c r="XT189" s="673"/>
      <c r="XU189" s="673"/>
      <c r="XV189" s="673"/>
      <c r="XW189" s="673"/>
      <c r="XX189" s="674"/>
      <c r="XY189" s="672"/>
      <c r="XZ189" s="673"/>
      <c r="YA189" s="673"/>
      <c r="YB189" s="673"/>
      <c r="YC189" s="673"/>
      <c r="YD189" s="674"/>
      <c r="YE189" s="672"/>
      <c r="YF189" s="673"/>
      <c r="YG189" s="673"/>
      <c r="YH189" s="673"/>
      <c r="YI189" s="673"/>
      <c r="YJ189" s="674"/>
      <c r="YK189" s="672"/>
      <c r="YL189" s="673"/>
      <c r="YM189" s="673"/>
      <c r="YN189" s="673"/>
      <c r="YO189" s="673"/>
      <c r="YP189" s="674"/>
      <c r="YQ189" s="672"/>
      <c r="YR189" s="673"/>
      <c r="YS189" s="673"/>
      <c r="YT189" s="673"/>
      <c r="YU189" s="673"/>
      <c r="YV189" s="674"/>
      <c r="YW189" s="672"/>
      <c r="YX189" s="673"/>
      <c r="YY189" s="673"/>
      <c r="YZ189" s="673"/>
      <c r="ZA189" s="673"/>
      <c r="ZB189" s="674"/>
      <c r="ZC189" s="672"/>
      <c r="ZD189" s="673"/>
      <c r="ZE189" s="673"/>
      <c r="ZF189" s="673"/>
      <c r="ZG189" s="673"/>
      <c r="ZH189" s="674"/>
      <c r="ZI189" s="672"/>
      <c r="ZJ189" s="673"/>
      <c r="ZK189" s="673"/>
      <c r="ZL189" s="673"/>
      <c r="ZM189" s="673"/>
      <c r="ZN189" s="674"/>
      <c r="ZO189" s="672"/>
      <c r="ZP189" s="673"/>
      <c r="ZQ189" s="673"/>
      <c r="ZR189" s="673"/>
      <c r="ZS189" s="673"/>
      <c r="ZT189" s="674"/>
      <c r="ZU189" s="672"/>
      <c r="ZV189" s="673"/>
      <c r="ZW189" s="673"/>
      <c r="ZX189" s="673"/>
      <c r="ZY189" s="673"/>
      <c r="ZZ189" s="674"/>
      <c r="AAA189" s="672"/>
      <c r="AAB189" s="673"/>
      <c r="AAC189" s="673"/>
      <c r="AAD189" s="673"/>
      <c r="AAE189" s="673"/>
      <c r="AAF189" s="674"/>
      <c r="AAG189" s="672"/>
      <c r="AAH189" s="673"/>
      <c r="AAI189" s="673"/>
      <c r="AAJ189" s="673"/>
      <c r="AAK189" s="673"/>
      <c r="AAL189" s="674"/>
      <c r="AAM189" s="672"/>
      <c r="AAN189" s="673"/>
      <c r="AAO189" s="673"/>
      <c r="AAP189" s="673"/>
      <c r="AAQ189" s="673"/>
      <c r="AAR189" s="674"/>
      <c r="AAS189" s="672"/>
      <c r="AAT189" s="673"/>
      <c r="AAU189" s="673"/>
      <c r="AAV189" s="673"/>
      <c r="AAW189" s="673"/>
      <c r="AAX189" s="674"/>
      <c r="AAY189" s="672"/>
      <c r="AAZ189" s="673"/>
      <c r="ABA189" s="673"/>
      <c r="ABB189" s="673"/>
      <c r="ABC189" s="673"/>
      <c r="ABD189" s="674"/>
      <c r="ABE189" s="672"/>
      <c r="ABF189" s="673"/>
      <c r="ABG189" s="673"/>
      <c r="ABH189" s="673"/>
      <c r="ABI189" s="673"/>
      <c r="ABJ189" s="674"/>
      <c r="ABK189" s="672"/>
      <c r="ABL189" s="673"/>
      <c r="ABM189" s="673"/>
      <c r="ABN189" s="673"/>
      <c r="ABO189" s="673"/>
      <c r="ABP189" s="674"/>
      <c r="ABQ189" s="672"/>
      <c r="ABR189" s="673"/>
      <c r="ABS189" s="673"/>
      <c r="ABT189" s="673"/>
      <c r="ABU189" s="673"/>
      <c r="ABV189" s="674"/>
      <c r="ABW189" s="672"/>
      <c r="ABX189" s="673"/>
      <c r="ABY189" s="673"/>
      <c r="ABZ189" s="673"/>
      <c r="ACA189" s="673"/>
      <c r="ACB189" s="674"/>
      <c r="ACC189" s="672"/>
      <c r="ACD189" s="673"/>
      <c r="ACE189" s="673"/>
      <c r="ACF189" s="673"/>
      <c r="ACG189" s="673"/>
      <c r="ACH189" s="674"/>
      <c r="ACI189" s="672"/>
      <c r="ACJ189" s="673"/>
      <c r="ACK189" s="673"/>
      <c r="ACL189" s="673"/>
      <c r="ACM189" s="673"/>
      <c r="ACN189" s="674"/>
      <c r="ACO189" s="672"/>
      <c r="ACP189" s="673"/>
      <c r="ACQ189" s="673"/>
      <c r="ACR189" s="673"/>
      <c r="ACS189" s="673"/>
      <c r="ACT189" s="674"/>
      <c r="ACU189" s="672"/>
      <c r="ACV189" s="673"/>
      <c r="ACW189" s="673"/>
      <c r="ACX189" s="673"/>
      <c r="ACY189" s="673"/>
      <c r="ACZ189" s="674"/>
      <c r="ADA189" s="672"/>
      <c r="ADB189" s="673"/>
      <c r="ADC189" s="673"/>
      <c r="ADD189" s="673"/>
      <c r="ADE189" s="673"/>
      <c r="ADF189" s="674"/>
      <c r="ADG189" s="672"/>
      <c r="ADH189" s="673"/>
      <c r="ADI189" s="673"/>
      <c r="ADJ189" s="673"/>
      <c r="ADK189" s="673"/>
      <c r="ADL189" s="674"/>
      <c r="ADM189" s="672"/>
      <c r="ADN189" s="673"/>
      <c r="ADO189" s="673"/>
      <c r="ADP189" s="673"/>
      <c r="ADQ189" s="673"/>
      <c r="ADR189" s="674"/>
      <c r="ADS189" s="672"/>
      <c r="ADT189" s="673"/>
      <c r="ADU189" s="673"/>
      <c r="ADV189" s="673"/>
      <c r="ADW189" s="673"/>
      <c r="ADX189" s="674"/>
      <c r="ADY189" s="672"/>
      <c r="ADZ189" s="673"/>
      <c r="AEA189" s="673"/>
      <c r="AEB189" s="673"/>
      <c r="AEC189" s="673"/>
      <c r="AED189" s="674"/>
      <c r="AEE189" s="672"/>
      <c r="AEF189" s="673"/>
      <c r="AEG189" s="673"/>
      <c r="AEH189" s="673"/>
      <c r="AEI189" s="673"/>
      <c r="AEJ189" s="674"/>
      <c r="AEK189" s="672"/>
      <c r="AEL189" s="673"/>
      <c r="AEM189" s="673"/>
      <c r="AEN189" s="673"/>
      <c r="AEO189" s="673"/>
      <c r="AEP189" s="674"/>
      <c r="AEQ189" s="672"/>
      <c r="AER189" s="673"/>
      <c r="AES189" s="673"/>
      <c r="AET189" s="673"/>
      <c r="AEU189" s="673"/>
      <c r="AEV189" s="674"/>
      <c r="AEW189" s="672"/>
      <c r="AEX189" s="673"/>
      <c r="AEY189" s="673"/>
      <c r="AEZ189" s="673"/>
      <c r="AFA189" s="673"/>
      <c r="AFB189" s="674"/>
      <c r="AFC189" s="672"/>
      <c r="AFD189" s="673"/>
      <c r="AFE189" s="673"/>
      <c r="AFF189" s="673"/>
      <c r="AFG189" s="673"/>
      <c r="AFH189" s="674"/>
      <c r="AFI189" s="672"/>
      <c r="AFJ189" s="673"/>
      <c r="AFK189" s="673"/>
      <c r="AFL189" s="673"/>
      <c r="AFM189" s="673"/>
      <c r="AFN189" s="674"/>
      <c r="AFO189" s="672"/>
      <c r="AFP189" s="673"/>
      <c r="AFQ189" s="673"/>
      <c r="AFR189" s="673"/>
      <c r="AFS189" s="673"/>
      <c r="AFT189" s="674"/>
      <c r="AFU189" s="672"/>
      <c r="AFV189" s="673"/>
      <c r="AFW189" s="673"/>
      <c r="AFX189" s="673"/>
      <c r="AFY189" s="673"/>
      <c r="AFZ189" s="674"/>
      <c r="AGA189" s="672"/>
      <c r="AGB189" s="673"/>
      <c r="AGC189" s="673"/>
      <c r="AGD189" s="673"/>
      <c r="AGE189" s="673"/>
      <c r="AGF189" s="674"/>
      <c r="AGG189" s="672"/>
      <c r="AGH189" s="673"/>
      <c r="AGI189" s="673"/>
      <c r="AGJ189" s="673"/>
      <c r="AGK189" s="673"/>
      <c r="AGL189" s="674"/>
      <c r="AGM189" s="672"/>
      <c r="AGN189" s="673"/>
      <c r="AGO189" s="673"/>
      <c r="AGP189" s="673"/>
      <c r="AGQ189" s="673"/>
      <c r="AGR189" s="674"/>
      <c r="AGS189" s="672"/>
      <c r="AGT189" s="673"/>
      <c r="AGU189" s="673"/>
      <c r="AGV189" s="673"/>
      <c r="AGW189" s="673"/>
      <c r="AGX189" s="674"/>
      <c r="AGY189" s="672"/>
      <c r="AGZ189" s="673"/>
      <c r="AHA189" s="673"/>
      <c r="AHB189" s="673"/>
      <c r="AHC189" s="673"/>
      <c r="AHD189" s="674"/>
      <c r="AHE189" s="672"/>
      <c r="AHF189" s="673"/>
      <c r="AHG189" s="673"/>
      <c r="AHH189" s="673"/>
      <c r="AHI189" s="673"/>
      <c r="AHJ189" s="674"/>
      <c r="AHK189" s="672"/>
      <c r="AHL189" s="673"/>
      <c r="AHM189" s="673"/>
      <c r="AHN189" s="673"/>
      <c r="AHO189" s="673"/>
      <c r="AHP189" s="674"/>
      <c r="AHQ189" s="672"/>
      <c r="AHR189" s="673"/>
      <c r="AHS189" s="673"/>
      <c r="AHT189" s="673"/>
      <c r="AHU189" s="673"/>
      <c r="AHV189" s="674"/>
      <c r="AHW189" s="672"/>
      <c r="AHX189" s="673"/>
      <c r="AHY189" s="673"/>
      <c r="AHZ189" s="673"/>
      <c r="AIA189" s="673"/>
      <c r="AIB189" s="674"/>
      <c r="AIC189" s="672"/>
      <c r="AID189" s="673"/>
      <c r="AIE189" s="673"/>
      <c r="AIF189" s="673"/>
      <c r="AIG189" s="673"/>
      <c r="AIH189" s="674"/>
      <c r="AII189" s="672"/>
      <c r="AIJ189" s="673"/>
      <c r="AIK189" s="673"/>
      <c r="AIL189" s="673"/>
      <c r="AIM189" s="673"/>
      <c r="AIN189" s="674"/>
      <c r="AIO189" s="672"/>
      <c r="AIP189" s="673"/>
      <c r="AIQ189" s="673"/>
      <c r="AIR189" s="673"/>
      <c r="AIS189" s="673"/>
      <c r="AIT189" s="674"/>
      <c r="AIU189" s="672"/>
      <c r="AIV189" s="673"/>
      <c r="AIW189" s="673"/>
      <c r="AIX189" s="673"/>
      <c r="AIY189" s="673"/>
      <c r="AIZ189" s="674"/>
      <c r="AJA189" s="672"/>
      <c r="AJB189" s="673"/>
      <c r="AJC189" s="673"/>
      <c r="AJD189" s="673"/>
      <c r="AJE189" s="673"/>
      <c r="AJF189" s="674"/>
      <c r="AJG189" s="672"/>
      <c r="AJH189" s="673"/>
      <c r="AJI189" s="673"/>
      <c r="AJJ189" s="673"/>
      <c r="AJK189" s="673"/>
      <c r="AJL189" s="674"/>
      <c r="AJM189" s="672"/>
      <c r="AJN189" s="673"/>
      <c r="AJO189" s="673"/>
      <c r="AJP189" s="673"/>
      <c r="AJQ189" s="673"/>
      <c r="AJR189" s="674"/>
      <c r="AJS189" s="672"/>
      <c r="AJT189" s="673"/>
      <c r="AJU189" s="673"/>
      <c r="AJV189" s="673"/>
      <c r="AJW189" s="673"/>
      <c r="AJX189" s="674"/>
      <c r="AJY189" s="672"/>
      <c r="AJZ189" s="673"/>
      <c r="AKA189" s="673"/>
      <c r="AKB189" s="673"/>
      <c r="AKC189" s="673"/>
      <c r="AKD189" s="674"/>
      <c r="AKE189" s="672"/>
      <c r="AKF189" s="673"/>
      <c r="AKG189" s="673"/>
      <c r="AKH189" s="673"/>
      <c r="AKI189" s="673"/>
      <c r="AKJ189" s="674"/>
      <c r="AKK189" s="672"/>
      <c r="AKL189" s="673"/>
      <c r="AKM189" s="673"/>
      <c r="AKN189" s="673"/>
      <c r="AKO189" s="673"/>
      <c r="AKP189" s="674"/>
      <c r="AKQ189" s="672"/>
      <c r="AKR189" s="673"/>
      <c r="AKS189" s="673"/>
      <c r="AKT189" s="673"/>
      <c r="AKU189" s="673"/>
      <c r="AKV189" s="674"/>
      <c r="AKW189" s="672"/>
      <c r="AKX189" s="673"/>
      <c r="AKY189" s="673"/>
      <c r="AKZ189" s="673"/>
      <c r="ALA189" s="673"/>
      <c r="ALB189" s="674"/>
      <c r="ALC189" s="672"/>
      <c r="ALD189" s="673"/>
      <c r="ALE189" s="673"/>
      <c r="ALF189" s="673"/>
      <c r="ALG189" s="673"/>
      <c r="ALH189" s="674"/>
      <c r="ALI189" s="672"/>
      <c r="ALJ189" s="673"/>
      <c r="ALK189" s="673"/>
      <c r="ALL189" s="673"/>
      <c r="ALM189" s="673"/>
      <c r="ALN189" s="674"/>
      <c r="ALO189" s="672"/>
      <c r="ALP189" s="673"/>
      <c r="ALQ189" s="673"/>
      <c r="ALR189" s="673"/>
      <c r="ALS189" s="673"/>
      <c r="ALT189" s="674"/>
      <c r="ALU189" s="672"/>
      <c r="ALV189" s="673"/>
      <c r="ALW189" s="673"/>
      <c r="ALX189" s="673"/>
      <c r="ALY189" s="673"/>
      <c r="ALZ189" s="674"/>
      <c r="AMA189" s="672"/>
      <c r="AMB189" s="673"/>
      <c r="AMC189" s="673"/>
      <c r="AMD189" s="673"/>
      <c r="AME189" s="673"/>
      <c r="AMF189" s="674"/>
      <c r="AMG189" s="672"/>
      <c r="AMH189" s="673"/>
      <c r="AMI189" s="673"/>
      <c r="AMJ189" s="673"/>
      <c r="AMK189" s="673"/>
      <c r="AML189" s="674"/>
      <c r="AMM189" s="672"/>
      <c r="AMN189" s="673"/>
      <c r="AMO189" s="673"/>
      <c r="AMP189" s="673"/>
      <c r="AMQ189" s="673"/>
      <c r="AMR189" s="674"/>
      <c r="AMS189" s="672"/>
      <c r="AMT189" s="673"/>
      <c r="AMU189" s="673"/>
      <c r="AMV189" s="673"/>
      <c r="AMW189" s="673"/>
      <c r="AMX189" s="674"/>
      <c r="AMY189" s="672"/>
      <c r="AMZ189" s="673"/>
      <c r="ANA189" s="673"/>
      <c r="ANB189" s="673"/>
      <c r="ANC189" s="673"/>
      <c r="AND189" s="674"/>
      <c r="ANE189" s="672"/>
      <c r="ANF189" s="673"/>
      <c r="ANG189" s="673"/>
      <c r="ANH189" s="673"/>
      <c r="ANI189" s="673"/>
      <c r="ANJ189" s="674"/>
      <c r="ANK189" s="672"/>
      <c r="ANL189" s="673"/>
      <c r="ANM189" s="673"/>
      <c r="ANN189" s="673"/>
      <c r="ANO189" s="673"/>
      <c r="ANP189" s="674"/>
      <c r="ANQ189" s="672"/>
      <c r="ANR189" s="673"/>
      <c r="ANS189" s="673"/>
      <c r="ANT189" s="673"/>
      <c r="ANU189" s="673"/>
      <c r="ANV189" s="674"/>
      <c r="ANW189" s="672"/>
      <c r="ANX189" s="673"/>
      <c r="ANY189" s="673"/>
      <c r="ANZ189" s="673"/>
      <c r="AOA189" s="673"/>
      <c r="AOB189" s="674"/>
      <c r="AOC189" s="672"/>
      <c r="AOD189" s="673"/>
      <c r="AOE189" s="673"/>
      <c r="AOF189" s="673"/>
      <c r="AOG189" s="673"/>
      <c r="AOH189" s="674"/>
      <c r="AOI189" s="672"/>
      <c r="AOJ189" s="673"/>
      <c r="AOK189" s="673"/>
      <c r="AOL189" s="673"/>
      <c r="AOM189" s="673"/>
      <c r="AON189" s="674"/>
      <c r="AOO189" s="672"/>
      <c r="AOP189" s="673"/>
      <c r="AOQ189" s="673"/>
      <c r="AOR189" s="673"/>
      <c r="AOS189" s="673"/>
      <c r="AOT189" s="674"/>
      <c r="AOU189" s="672"/>
      <c r="AOV189" s="673"/>
      <c r="AOW189" s="673"/>
      <c r="AOX189" s="673"/>
      <c r="AOY189" s="673"/>
      <c r="AOZ189" s="674"/>
      <c r="APA189" s="672"/>
      <c r="APB189" s="673"/>
      <c r="APC189" s="673"/>
      <c r="APD189" s="673"/>
      <c r="APE189" s="673"/>
      <c r="APF189" s="674"/>
      <c r="APG189" s="672"/>
      <c r="APH189" s="673"/>
      <c r="API189" s="673"/>
      <c r="APJ189" s="673"/>
      <c r="APK189" s="673"/>
      <c r="APL189" s="674"/>
      <c r="APM189" s="672"/>
      <c r="APN189" s="673"/>
      <c r="APO189" s="673"/>
      <c r="APP189" s="673"/>
      <c r="APQ189" s="673"/>
      <c r="APR189" s="674"/>
      <c r="APS189" s="672"/>
      <c r="APT189" s="673"/>
      <c r="APU189" s="673"/>
      <c r="APV189" s="673"/>
      <c r="APW189" s="673"/>
      <c r="APX189" s="674"/>
      <c r="APY189" s="672"/>
      <c r="APZ189" s="673"/>
      <c r="AQA189" s="673"/>
      <c r="AQB189" s="673"/>
      <c r="AQC189" s="673"/>
      <c r="AQD189" s="674"/>
      <c r="AQE189" s="672"/>
      <c r="AQF189" s="673"/>
      <c r="AQG189" s="673"/>
      <c r="AQH189" s="673"/>
      <c r="AQI189" s="673"/>
      <c r="AQJ189" s="674"/>
      <c r="AQK189" s="672"/>
      <c r="AQL189" s="673"/>
      <c r="AQM189" s="673"/>
      <c r="AQN189" s="673"/>
      <c r="AQO189" s="673"/>
      <c r="AQP189" s="674"/>
      <c r="AQQ189" s="672"/>
      <c r="AQR189" s="673"/>
      <c r="AQS189" s="673"/>
      <c r="AQT189" s="673"/>
      <c r="AQU189" s="673"/>
      <c r="AQV189" s="674"/>
      <c r="AQW189" s="672"/>
      <c r="AQX189" s="673"/>
      <c r="AQY189" s="673"/>
      <c r="AQZ189" s="673"/>
      <c r="ARA189" s="673"/>
      <c r="ARB189" s="674"/>
      <c r="ARC189" s="672"/>
      <c r="ARD189" s="673"/>
      <c r="ARE189" s="673"/>
      <c r="ARF189" s="673"/>
      <c r="ARG189" s="673"/>
      <c r="ARH189" s="674"/>
      <c r="ARI189" s="672"/>
      <c r="ARJ189" s="673"/>
      <c r="ARK189" s="673"/>
      <c r="ARL189" s="673"/>
      <c r="ARM189" s="673"/>
      <c r="ARN189" s="674"/>
      <c r="ARO189" s="672"/>
      <c r="ARP189" s="673"/>
      <c r="ARQ189" s="673"/>
      <c r="ARR189" s="673"/>
      <c r="ARS189" s="673"/>
      <c r="ART189" s="674"/>
      <c r="ARU189" s="672"/>
      <c r="ARV189" s="673"/>
      <c r="ARW189" s="673"/>
      <c r="ARX189" s="673"/>
      <c r="ARY189" s="673"/>
      <c r="ARZ189" s="674"/>
      <c r="ASA189" s="672"/>
      <c r="ASB189" s="673"/>
      <c r="ASC189" s="673"/>
      <c r="ASD189" s="673"/>
      <c r="ASE189" s="673"/>
      <c r="ASF189" s="674"/>
      <c r="ASG189" s="672"/>
      <c r="ASH189" s="673"/>
      <c r="ASI189" s="673"/>
      <c r="ASJ189" s="673"/>
      <c r="ASK189" s="673"/>
      <c r="ASL189" s="674"/>
      <c r="ASM189" s="672"/>
      <c r="ASN189" s="673"/>
      <c r="ASO189" s="673"/>
      <c r="ASP189" s="673"/>
      <c r="ASQ189" s="673"/>
      <c r="ASR189" s="674"/>
      <c r="ASS189" s="672"/>
      <c r="AST189" s="673"/>
      <c r="ASU189" s="673"/>
      <c r="ASV189" s="673"/>
      <c r="ASW189" s="673"/>
      <c r="ASX189" s="674"/>
      <c r="ASY189" s="672"/>
      <c r="ASZ189" s="673"/>
      <c r="ATA189" s="673"/>
      <c r="ATB189" s="673"/>
      <c r="ATC189" s="673"/>
      <c r="ATD189" s="674"/>
      <c r="ATE189" s="672"/>
      <c r="ATF189" s="673"/>
      <c r="ATG189" s="673"/>
      <c r="ATH189" s="673"/>
      <c r="ATI189" s="673"/>
      <c r="ATJ189" s="674"/>
      <c r="ATK189" s="672"/>
      <c r="ATL189" s="673"/>
      <c r="ATM189" s="673"/>
      <c r="ATN189" s="673"/>
      <c r="ATO189" s="673"/>
      <c r="ATP189" s="674"/>
      <c r="ATQ189" s="672"/>
      <c r="ATR189" s="673"/>
      <c r="ATS189" s="673"/>
      <c r="ATT189" s="673"/>
      <c r="ATU189" s="673"/>
      <c r="ATV189" s="674"/>
      <c r="ATW189" s="672"/>
      <c r="ATX189" s="673"/>
      <c r="ATY189" s="673"/>
      <c r="ATZ189" s="673"/>
      <c r="AUA189" s="673"/>
      <c r="AUB189" s="674"/>
      <c r="AUC189" s="672"/>
      <c r="AUD189" s="673"/>
      <c r="AUE189" s="673"/>
      <c r="AUF189" s="673"/>
      <c r="AUG189" s="673"/>
      <c r="AUH189" s="674"/>
      <c r="AUI189" s="672"/>
      <c r="AUJ189" s="673"/>
      <c r="AUK189" s="673"/>
      <c r="AUL189" s="673"/>
      <c r="AUM189" s="673"/>
      <c r="AUN189" s="674"/>
      <c r="AUO189" s="672"/>
      <c r="AUP189" s="673"/>
      <c r="AUQ189" s="673"/>
      <c r="AUR189" s="673"/>
      <c r="AUS189" s="673"/>
      <c r="AUT189" s="674"/>
      <c r="AUU189" s="672"/>
      <c r="AUV189" s="673"/>
      <c r="AUW189" s="673"/>
      <c r="AUX189" s="673"/>
      <c r="AUY189" s="673"/>
      <c r="AUZ189" s="674"/>
      <c r="AVA189" s="672"/>
      <c r="AVB189" s="673"/>
      <c r="AVC189" s="673"/>
      <c r="AVD189" s="673"/>
      <c r="AVE189" s="673"/>
      <c r="AVF189" s="674"/>
      <c r="AVG189" s="672"/>
      <c r="AVH189" s="673"/>
      <c r="AVI189" s="673"/>
      <c r="AVJ189" s="673"/>
      <c r="AVK189" s="673"/>
      <c r="AVL189" s="674"/>
      <c r="AVM189" s="672"/>
      <c r="AVN189" s="673"/>
      <c r="AVO189" s="673"/>
      <c r="AVP189" s="673"/>
      <c r="AVQ189" s="673"/>
      <c r="AVR189" s="674"/>
      <c r="AVS189" s="672"/>
      <c r="AVT189" s="673"/>
      <c r="AVU189" s="673"/>
      <c r="AVV189" s="673"/>
      <c r="AVW189" s="673"/>
      <c r="AVX189" s="674"/>
      <c r="AVY189" s="672"/>
      <c r="AVZ189" s="673"/>
      <c r="AWA189" s="673"/>
      <c r="AWB189" s="673"/>
      <c r="AWC189" s="673"/>
      <c r="AWD189" s="674"/>
      <c r="AWE189" s="672"/>
      <c r="AWF189" s="673"/>
      <c r="AWG189" s="673"/>
      <c r="AWH189" s="673"/>
      <c r="AWI189" s="673"/>
      <c r="AWJ189" s="674"/>
      <c r="AWK189" s="672"/>
      <c r="AWL189" s="673"/>
      <c r="AWM189" s="673"/>
      <c r="AWN189" s="673"/>
      <c r="AWO189" s="673"/>
      <c r="AWP189" s="674"/>
      <c r="AWQ189" s="672"/>
      <c r="AWR189" s="673"/>
      <c r="AWS189" s="673"/>
      <c r="AWT189" s="673"/>
      <c r="AWU189" s="673"/>
      <c r="AWV189" s="674"/>
      <c r="AWW189" s="672"/>
      <c r="AWX189" s="673"/>
      <c r="AWY189" s="673"/>
      <c r="AWZ189" s="673"/>
      <c r="AXA189" s="673"/>
      <c r="AXB189" s="674"/>
      <c r="AXC189" s="672"/>
      <c r="AXD189" s="673"/>
      <c r="AXE189" s="673"/>
      <c r="AXF189" s="673"/>
      <c r="AXG189" s="673"/>
      <c r="AXH189" s="674"/>
      <c r="AXI189" s="672"/>
      <c r="AXJ189" s="673"/>
      <c r="AXK189" s="673"/>
      <c r="AXL189" s="673"/>
      <c r="AXM189" s="673"/>
      <c r="AXN189" s="674"/>
      <c r="AXO189" s="672"/>
      <c r="AXP189" s="673"/>
      <c r="AXQ189" s="673"/>
      <c r="AXR189" s="673"/>
      <c r="AXS189" s="673"/>
      <c r="AXT189" s="674"/>
      <c r="AXU189" s="672"/>
      <c r="AXV189" s="673"/>
      <c r="AXW189" s="673"/>
      <c r="AXX189" s="673"/>
      <c r="AXY189" s="673"/>
      <c r="AXZ189" s="674"/>
      <c r="AYA189" s="672"/>
      <c r="AYB189" s="673"/>
      <c r="AYC189" s="673"/>
      <c r="AYD189" s="673"/>
      <c r="AYE189" s="673"/>
      <c r="AYF189" s="674"/>
      <c r="AYG189" s="672"/>
      <c r="AYH189" s="673"/>
      <c r="AYI189" s="673"/>
      <c r="AYJ189" s="673"/>
      <c r="AYK189" s="673"/>
      <c r="AYL189" s="674"/>
      <c r="AYM189" s="672"/>
      <c r="AYN189" s="673"/>
      <c r="AYO189" s="673"/>
      <c r="AYP189" s="673"/>
      <c r="AYQ189" s="673"/>
      <c r="AYR189" s="674"/>
      <c r="AYS189" s="672"/>
      <c r="AYT189" s="673"/>
      <c r="AYU189" s="673"/>
      <c r="AYV189" s="673"/>
      <c r="AYW189" s="673"/>
      <c r="AYX189" s="674"/>
      <c r="AYY189" s="672"/>
      <c r="AYZ189" s="673"/>
      <c r="AZA189" s="673"/>
      <c r="AZB189" s="673"/>
      <c r="AZC189" s="673"/>
      <c r="AZD189" s="674"/>
      <c r="AZE189" s="672"/>
      <c r="AZF189" s="673"/>
      <c r="AZG189" s="673"/>
      <c r="AZH189" s="673"/>
      <c r="AZI189" s="673"/>
      <c r="AZJ189" s="674"/>
      <c r="AZK189" s="672"/>
      <c r="AZL189" s="673"/>
      <c r="AZM189" s="673"/>
      <c r="AZN189" s="673"/>
      <c r="AZO189" s="673"/>
      <c r="AZP189" s="674"/>
      <c r="AZQ189" s="672"/>
      <c r="AZR189" s="673"/>
      <c r="AZS189" s="673"/>
      <c r="AZT189" s="673"/>
      <c r="AZU189" s="673"/>
      <c r="AZV189" s="674"/>
      <c r="AZW189" s="672"/>
      <c r="AZX189" s="673"/>
      <c r="AZY189" s="673"/>
      <c r="AZZ189" s="673"/>
      <c r="BAA189" s="673"/>
      <c r="BAB189" s="674"/>
      <c r="BAC189" s="672"/>
      <c r="BAD189" s="673"/>
      <c r="BAE189" s="673"/>
      <c r="BAF189" s="673"/>
      <c r="BAG189" s="673"/>
      <c r="BAH189" s="674"/>
      <c r="BAI189" s="672"/>
      <c r="BAJ189" s="673"/>
      <c r="BAK189" s="673"/>
      <c r="BAL189" s="673"/>
      <c r="BAM189" s="673"/>
      <c r="BAN189" s="674"/>
      <c r="BAO189" s="672"/>
      <c r="BAP189" s="673"/>
      <c r="BAQ189" s="673"/>
      <c r="BAR189" s="673"/>
      <c r="BAS189" s="673"/>
      <c r="BAT189" s="674"/>
      <c r="BAU189" s="672"/>
      <c r="BAV189" s="673"/>
      <c r="BAW189" s="673"/>
      <c r="BAX189" s="673"/>
      <c r="BAY189" s="673"/>
      <c r="BAZ189" s="674"/>
      <c r="BBA189" s="672"/>
      <c r="BBB189" s="673"/>
      <c r="BBC189" s="673"/>
      <c r="BBD189" s="673"/>
      <c r="BBE189" s="673"/>
      <c r="BBF189" s="674"/>
      <c r="BBG189" s="672"/>
      <c r="BBH189" s="673"/>
      <c r="BBI189" s="673"/>
      <c r="BBJ189" s="673"/>
      <c r="BBK189" s="673"/>
      <c r="BBL189" s="674"/>
      <c r="BBM189" s="672"/>
      <c r="BBN189" s="673"/>
      <c r="BBO189" s="673"/>
      <c r="BBP189" s="673"/>
      <c r="BBQ189" s="673"/>
      <c r="BBR189" s="674"/>
      <c r="BBS189" s="672"/>
      <c r="BBT189" s="673"/>
      <c r="BBU189" s="673"/>
      <c r="BBV189" s="673"/>
      <c r="BBW189" s="673"/>
      <c r="BBX189" s="674"/>
      <c r="BBY189" s="672"/>
      <c r="BBZ189" s="673"/>
      <c r="BCA189" s="673"/>
      <c r="BCB189" s="673"/>
      <c r="BCC189" s="673"/>
      <c r="BCD189" s="674"/>
      <c r="BCE189" s="672"/>
      <c r="BCF189" s="673"/>
      <c r="BCG189" s="673"/>
      <c r="BCH189" s="673"/>
      <c r="BCI189" s="673"/>
      <c r="BCJ189" s="674"/>
      <c r="BCK189" s="672"/>
      <c r="BCL189" s="673"/>
      <c r="BCM189" s="673"/>
      <c r="BCN189" s="673"/>
      <c r="BCO189" s="673"/>
      <c r="BCP189" s="674"/>
      <c r="BCQ189" s="672"/>
      <c r="BCR189" s="673"/>
      <c r="BCS189" s="673"/>
      <c r="BCT189" s="673"/>
      <c r="BCU189" s="673"/>
      <c r="BCV189" s="674"/>
      <c r="BCW189" s="672"/>
      <c r="BCX189" s="673"/>
      <c r="BCY189" s="673"/>
      <c r="BCZ189" s="673"/>
      <c r="BDA189" s="673"/>
      <c r="BDB189" s="674"/>
      <c r="BDC189" s="672"/>
      <c r="BDD189" s="673"/>
      <c r="BDE189" s="673"/>
      <c r="BDF189" s="673"/>
      <c r="BDG189" s="673"/>
      <c r="BDH189" s="674"/>
      <c r="BDI189" s="672"/>
      <c r="BDJ189" s="673"/>
      <c r="BDK189" s="673"/>
      <c r="BDL189" s="673"/>
      <c r="BDM189" s="673"/>
      <c r="BDN189" s="674"/>
      <c r="BDO189" s="672"/>
      <c r="BDP189" s="673"/>
      <c r="BDQ189" s="673"/>
      <c r="BDR189" s="673"/>
      <c r="BDS189" s="673"/>
      <c r="BDT189" s="674"/>
      <c r="BDU189" s="672"/>
      <c r="BDV189" s="673"/>
      <c r="BDW189" s="673"/>
      <c r="BDX189" s="673"/>
      <c r="BDY189" s="673"/>
      <c r="BDZ189" s="674"/>
      <c r="BEA189" s="672"/>
      <c r="BEB189" s="673"/>
      <c r="BEC189" s="673"/>
      <c r="BED189" s="673"/>
      <c r="BEE189" s="673"/>
      <c r="BEF189" s="674"/>
      <c r="BEG189" s="672"/>
      <c r="BEH189" s="673"/>
      <c r="BEI189" s="673"/>
      <c r="BEJ189" s="673"/>
      <c r="BEK189" s="673"/>
      <c r="BEL189" s="674"/>
      <c r="BEM189" s="672"/>
      <c r="BEN189" s="673"/>
      <c r="BEO189" s="673"/>
      <c r="BEP189" s="673"/>
      <c r="BEQ189" s="673"/>
      <c r="BER189" s="674"/>
      <c r="BES189" s="672"/>
      <c r="BET189" s="673"/>
      <c r="BEU189" s="673"/>
      <c r="BEV189" s="673"/>
      <c r="BEW189" s="673"/>
      <c r="BEX189" s="674"/>
      <c r="BEY189" s="672"/>
      <c r="BEZ189" s="673"/>
      <c r="BFA189" s="673"/>
      <c r="BFB189" s="673"/>
      <c r="BFC189" s="673"/>
      <c r="BFD189" s="674"/>
      <c r="BFE189" s="672"/>
      <c r="BFF189" s="673"/>
      <c r="BFG189" s="673"/>
      <c r="BFH189" s="673"/>
      <c r="BFI189" s="673"/>
      <c r="BFJ189" s="674"/>
      <c r="BFK189" s="672"/>
      <c r="BFL189" s="673"/>
      <c r="BFM189" s="673"/>
      <c r="BFN189" s="673"/>
      <c r="BFO189" s="673"/>
      <c r="BFP189" s="674"/>
      <c r="BFQ189" s="672"/>
      <c r="BFR189" s="673"/>
      <c r="BFS189" s="673"/>
      <c r="BFT189" s="673"/>
      <c r="BFU189" s="673"/>
      <c r="BFV189" s="674"/>
      <c r="BFW189" s="672"/>
      <c r="BFX189" s="673"/>
      <c r="BFY189" s="673"/>
      <c r="BFZ189" s="673"/>
      <c r="BGA189" s="673"/>
      <c r="BGB189" s="674"/>
      <c r="BGC189" s="672"/>
      <c r="BGD189" s="673"/>
      <c r="BGE189" s="673"/>
      <c r="BGF189" s="673"/>
      <c r="BGG189" s="673"/>
      <c r="BGH189" s="674"/>
      <c r="BGI189" s="672"/>
      <c r="BGJ189" s="673"/>
      <c r="BGK189" s="673"/>
      <c r="BGL189" s="673"/>
      <c r="BGM189" s="673"/>
      <c r="BGN189" s="674"/>
      <c r="BGO189" s="672"/>
      <c r="BGP189" s="673"/>
      <c r="BGQ189" s="673"/>
      <c r="BGR189" s="673"/>
      <c r="BGS189" s="673"/>
      <c r="BGT189" s="674"/>
      <c r="BGU189" s="672"/>
      <c r="BGV189" s="673"/>
      <c r="BGW189" s="673"/>
      <c r="BGX189" s="673"/>
      <c r="BGY189" s="673"/>
      <c r="BGZ189" s="674"/>
      <c r="BHA189" s="672"/>
      <c r="BHB189" s="673"/>
      <c r="BHC189" s="673"/>
      <c r="BHD189" s="673"/>
      <c r="BHE189" s="673"/>
      <c r="BHF189" s="674"/>
      <c r="BHG189" s="672"/>
      <c r="BHH189" s="673"/>
      <c r="BHI189" s="673"/>
      <c r="BHJ189" s="673"/>
      <c r="BHK189" s="673"/>
      <c r="BHL189" s="674"/>
      <c r="BHM189" s="672"/>
      <c r="BHN189" s="673"/>
      <c r="BHO189" s="673"/>
      <c r="BHP189" s="673"/>
      <c r="BHQ189" s="673"/>
      <c r="BHR189" s="674"/>
      <c r="BHS189" s="672"/>
      <c r="BHT189" s="673"/>
      <c r="BHU189" s="673"/>
      <c r="BHV189" s="673"/>
      <c r="BHW189" s="673"/>
      <c r="BHX189" s="674"/>
      <c r="BHY189" s="672"/>
      <c r="BHZ189" s="673"/>
      <c r="BIA189" s="673"/>
      <c r="BIB189" s="673"/>
      <c r="BIC189" s="673"/>
      <c r="BID189" s="674"/>
      <c r="BIE189" s="672"/>
      <c r="BIF189" s="673"/>
      <c r="BIG189" s="673"/>
      <c r="BIH189" s="673"/>
      <c r="BII189" s="673"/>
      <c r="BIJ189" s="674"/>
      <c r="BIK189" s="672"/>
      <c r="BIL189" s="673"/>
      <c r="BIM189" s="673"/>
      <c r="BIN189" s="673"/>
      <c r="BIO189" s="673"/>
      <c r="BIP189" s="674"/>
      <c r="BIQ189" s="672"/>
      <c r="BIR189" s="673"/>
      <c r="BIS189" s="673"/>
      <c r="BIT189" s="673"/>
      <c r="BIU189" s="673"/>
      <c r="BIV189" s="674"/>
      <c r="BIW189" s="672"/>
      <c r="BIX189" s="673"/>
      <c r="BIY189" s="673"/>
      <c r="BIZ189" s="673"/>
      <c r="BJA189" s="673"/>
      <c r="BJB189" s="674"/>
      <c r="BJC189" s="672"/>
      <c r="BJD189" s="673"/>
      <c r="BJE189" s="673"/>
      <c r="BJF189" s="673"/>
      <c r="BJG189" s="673"/>
      <c r="BJH189" s="674"/>
      <c r="BJI189" s="672"/>
      <c r="BJJ189" s="673"/>
      <c r="BJK189" s="673"/>
      <c r="BJL189" s="673"/>
      <c r="BJM189" s="673"/>
      <c r="BJN189" s="674"/>
      <c r="BJO189" s="672"/>
      <c r="BJP189" s="673"/>
      <c r="BJQ189" s="673"/>
      <c r="BJR189" s="673"/>
      <c r="BJS189" s="673"/>
      <c r="BJT189" s="674"/>
      <c r="BJU189" s="672"/>
      <c r="BJV189" s="673"/>
      <c r="BJW189" s="673"/>
      <c r="BJX189" s="673"/>
      <c r="BJY189" s="673"/>
      <c r="BJZ189" s="674"/>
      <c r="BKA189" s="672"/>
      <c r="BKB189" s="673"/>
      <c r="BKC189" s="673"/>
      <c r="BKD189" s="673"/>
      <c r="BKE189" s="673"/>
      <c r="BKF189" s="674"/>
      <c r="BKG189" s="672"/>
      <c r="BKH189" s="673"/>
      <c r="BKI189" s="673"/>
      <c r="BKJ189" s="673"/>
      <c r="BKK189" s="673"/>
      <c r="BKL189" s="674"/>
      <c r="BKM189" s="672"/>
      <c r="BKN189" s="673"/>
      <c r="BKO189" s="673"/>
      <c r="BKP189" s="673"/>
      <c r="BKQ189" s="673"/>
      <c r="BKR189" s="674"/>
      <c r="BKS189" s="672"/>
      <c r="BKT189" s="673"/>
      <c r="BKU189" s="673"/>
      <c r="BKV189" s="673"/>
      <c r="BKW189" s="673"/>
      <c r="BKX189" s="674"/>
      <c r="BKY189" s="672"/>
      <c r="BKZ189" s="673"/>
      <c r="BLA189" s="673"/>
      <c r="BLB189" s="673"/>
      <c r="BLC189" s="673"/>
      <c r="BLD189" s="674"/>
      <c r="BLE189" s="672"/>
      <c r="BLF189" s="673"/>
      <c r="BLG189" s="673"/>
      <c r="BLH189" s="673"/>
      <c r="BLI189" s="673"/>
      <c r="BLJ189" s="674"/>
      <c r="BLK189" s="672"/>
      <c r="BLL189" s="673"/>
      <c r="BLM189" s="673"/>
      <c r="BLN189" s="673"/>
      <c r="BLO189" s="673"/>
      <c r="BLP189" s="674"/>
      <c r="BLQ189" s="672"/>
      <c r="BLR189" s="673"/>
      <c r="BLS189" s="673"/>
      <c r="BLT189" s="673"/>
      <c r="BLU189" s="673"/>
      <c r="BLV189" s="674"/>
      <c r="BLW189" s="672"/>
      <c r="BLX189" s="673"/>
      <c r="BLY189" s="673"/>
      <c r="BLZ189" s="673"/>
      <c r="BMA189" s="673"/>
      <c r="BMB189" s="674"/>
      <c r="BMC189" s="672"/>
      <c r="BMD189" s="673"/>
      <c r="BME189" s="673"/>
      <c r="BMF189" s="673"/>
      <c r="BMG189" s="673"/>
      <c r="BMH189" s="674"/>
      <c r="BMI189" s="672"/>
      <c r="BMJ189" s="673"/>
      <c r="BMK189" s="673"/>
      <c r="BML189" s="673"/>
      <c r="BMM189" s="673"/>
      <c r="BMN189" s="674"/>
      <c r="BMO189" s="672"/>
      <c r="BMP189" s="673"/>
      <c r="BMQ189" s="673"/>
      <c r="BMR189" s="673"/>
      <c r="BMS189" s="673"/>
      <c r="BMT189" s="674"/>
      <c r="BMU189" s="672"/>
      <c r="BMV189" s="673"/>
      <c r="BMW189" s="673"/>
      <c r="BMX189" s="673"/>
      <c r="BMY189" s="673"/>
      <c r="BMZ189" s="674"/>
      <c r="BNA189" s="672"/>
      <c r="BNB189" s="673"/>
      <c r="BNC189" s="673"/>
      <c r="BND189" s="673"/>
      <c r="BNE189" s="673"/>
      <c r="BNF189" s="674"/>
      <c r="BNG189" s="672"/>
      <c r="BNH189" s="673"/>
      <c r="BNI189" s="673"/>
      <c r="BNJ189" s="673"/>
      <c r="BNK189" s="673"/>
      <c r="BNL189" s="674"/>
      <c r="BNM189" s="672"/>
      <c r="BNN189" s="673"/>
      <c r="BNO189" s="673"/>
      <c r="BNP189" s="673"/>
      <c r="BNQ189" s="673"/>
      <c r="BNR189" s="674"/>
      <c r="BNS189" s="672"/>
      <c r="BNT189" s="673"/>
      <c r="BNU189" s="673"/>
      <c r="BNV189" s="673"/>
      <c r="BNW189" s="673"/>
      <c r="BNX189" s="674"/>
      <c r="BNY189" s="672"/>
      <c r="BNZ189" s="673"/>
      <c r="BOA189" s="673"/>
      <c r="BOB189" s="673"/>
      <c r="BOC189" s="673"/>
      <c r="BOD189" s="674"/>
      <c r="BOE189" s="672"/>
      <c r="BOF189" s="673"/>
      <c r="BOG189" s="673"/>
      <c r="BOH189" s="673"/>
      <c r="BOI189" s="673"/>
      <c r="BOJ189" s="674"/>
      <c r="BOK189" s="672"/>
      <c r="BOL189" s="673"/>
      <c r="BOM189" s="673"/>
      <c r="BON189" s="673"/>
      <c r="BOO189" s="673"/>
      <c r="BOP189" s="674"/>
      <c r="BOQ189" s="672"/>
      <c r="BOR189" s="673"/>
      <c r="BOS189" s="673"/>
      <c r="BOT189" s="673"/>
      <c r="BOU189" s="673"/>
      <c r="BOV189" s="674"/>
      <c r="BOW189" s="672"/>
      <c r="BOX189" s="673"/>
      <c r="BOY189" s="673"/>
      <c r="BOZ189" s="673"/>
      <c r="BPA189" s="673"/>
      <c r="BPB189" s="674"/>
      <c r="BPC189" s="672"/>
      <c r="BPD189" s="673"/>
      <c r="BPE189" s="673"/>
      <c r="BPF189" s="673"/>
      <c r="BPG189" s="673"/>
      <c r="BPH189" s="674"/>
      <c r="BPI189" s="672"/>
      <c r="BPJ189" s="673"/>
      <c r="BPK189" s="673"/>
      <c r="BPL189" s="673"/>
      <c r="BPM189" s="673"/>
      <c r="BPN189" s="674"/>
      <c r="BPO189" s="672"/>
      <c r="BPP189" s="673"/>
      <c r="BPQ189" s="673"/>
      <c r="BPR189" s="673"/>
      <c r="BPS189" s="673"/>
      <c r="BPT189" s="674"/>
      <c r="BPU189" s="672"/>
      <c r="BPV189" s="673"/>
      <c r="BPW189" s="673"/>
      <c r="BPX189" s="673"/>
      <c r="BPY189" s="673"/>
      <c r="BPZ189" s="674"/>
      <c r="BQA189" s="672"/>
      <c r="BQB189" s="673"/>
      <c r="BQC189" s="673"/>
      <c r="BQD189" s="673"/>
      <c r="BQE189" s="673"/>
      <c r="BQF189" s="674"/>
      <c r="BQG189" s="672"/>
      <c r="BQH189" s="673"/>
      <c r="BQI189" s="673"/>
      <c r="BQJ189" s="673"/>
      <c r="BQK189" s="673"/>
      <c r="BQL189" s="674"/>
      <c r="BQM189" s="672"/>
      <c r="BQN189" s="673"/>
      <c r="BQO189" s="673"/>
      <c r="BQP189" s="673"/>
      <c r="BQQ189" s="673"/>
      <c r="BQR189" s="674"/>
      <c r="BQS189" s="672"/>
      <c r="BQT189" s="673"/>
      <c r="BQU189" s="673"/>
      <c r="BQV189" s="673"/>
      <c r="BQW189" s="673"/>
      <c r="BQX189" s="674"/>
      <c r="BQY189" s="672"/>
      <c r="BQZ189" s="673"/>
      <c r="BRA189" s="673"/>
      <c r="BRB189" s="673"/>
      <c r="BRC189" s="673"/>
      <c r="BRD189" s="674"/>
      <c r="BRE189" s="672"/>
      <c r="BRF189" s="673"/>
      <c r="BRG189" s="673"/>
      <c r="BRH189" s="673"/>
      <c r="BRI189" s="673"/>
      <c r="BRJ189" s="674"/>
      <c r="BRK189" s="672"/>
      <c r="BRL189" s="673"/>
      <c r="BRM189" s="673"/>
      <c r="BRN189" s="673"/>
      <c r="BRO189" s="673"/>
      <c r="BRP189" s="674"/>
      <c r="BRQ189" s="672"/>
      <c r="BRR189" s="673"/>
      <c r="BRS189" s="673"/>
      <c r="BRT189" s="673"/>
      <c r="BRU189" s="673"/>
      <c r="BRV189" s="674"/>
      <c r="BRW189" s="672"/>
      <c r="BRX189" s="673"/>
      <c r="BRY189" s="673"/>
      <c r="BRZ189" s="673"/>
      <c r="BSA189" s="673"/>
      <c r="BSB189" s="674"/>
      <c r="BSC189" s="672"/>
      <c r="BSD189" s="673"/>
      <c r="BSE189" s="673"/>
      <c r="BSF189" s="673"/>
      <c r="BSG189" s="673"/>
      <c r="BSH189" s="674"/>
      <c r="BSI189" s="672"/>
      <c r="BSJ189" s="673"/>
      <c r="BSK189" s="673"/>
      <c r="BSL189" s="673"/>
      <c r="BSM189" s="673"/>
      <c r="BSN189" s="674"/>
      <c r="BSO189" s="672"/>
      <c r="BSP189" s="673"/>
      <c r="BSQ189" s="673"/>
      <c r="BSR189" s="673"/>
      <c r="BSS189" s="673"/>
      <c r="BST189" s="674"/>
      <c r="BSU189" s="672"/>
      <c r="BSV189" s="673"/>
      <c r="BSW189" s="673"/>
      <c r="BSX189" s="673"/>
      <c r="BSY189" s="673"/>
      <c r="BSZ189" s="674"/>
      <c r="BTA189" s="672"/>
      <c r="BTB189" s="673"/>
      <c r="BTC189" s="673"/>
      <c r="BTD189" s="673"/>
      <c r="BTE189" s="673"/>
      <c r="BTF189" s="674"/>
      <c r="BTG189" s="672"/>
      <c r="BTH189" s="673"/>
      <c r="BTI189" s="673"/>
      <c r="BTJ189" s="673"/>
      <c r="BTK189" s="673"/>
      <c r="BTL189" s="674"/>
      <c r="BTM189" s="672"/>
      <c r="BTN189" s="673"/>
      <c r="BTO189" s="673"/>
      <c r="BTP189" s="673"/>
      <c r="BTQ189" s="673"/>
      <c r="BTR189" s="674"/>
      <c r="BTS189" s="672"/>
      <c r="BTT189" s="673"/>
      <c r="BTU189" s="673"/>
      <c r="BTV189" s="673"/>
      <c r="BTW189" s="673"/>
      <c r="BTX189" s="674"/>
      <c r="BTY189" s="672"/>
      <c r="BTZ189" s="673"/>
      <c r="BUA189" s="673"/>
      <c r="BUB189" s="673"/>
      <c r="BUC189" s="673"/>
      <c r="BUD189" s="674"/>
      <c r="BUE189" s="672"/>
      <c r="BUF189" s="673"/>
      <c r="BUG189" s="673"/>
      <c r="BUH189" s="673"/>
      <c r="BUI189" s="673"/>
      <c r="BUJ189" s="674"/>
      <c r="BUK189" s="672"/>
      <c r="BUL189" s="673"/>
      <c r="BUM189" s="673"/>
      <c r="BUN189" s="673"/>
      <c r="BUO189" s="673"/>
      <c r="BUP189" s="674"/>
      <c r="BUQ189" s="672"/>
      <c r="BUR189" s="673"/>
      <c r="BUS189" s="673"/>
      <c r="BUT189" s="673"/>
      <c r="BUU189" s="673"/>
      <c r="BUV189" s="674"/>
      <c r="BUW189" s="672"/>
      <c r="BUX189" s="673"/>
      <c r="BUY189" s="673"/>
      <c r="BUZ189" s="673"/>
      <c r="BVA189" s="673"/>
      <c r="BVB189" s="674"/>
      <c r="BVC189" s="672"/>
      <c r="BVD189" s="673"/>
      <c r="BVE189" s="673"/>
      <c r="BVF189" s="673"/>
      <c r="BVG189" s="673"/>
      <c r="BVH189" s="674"/>
      <c r="BVI189" s="672"/>
      <c r="BVJ189" s="673"/>
      <c r="BVK189" s="673"/>
      <c r="BVL189" s="673"/>
      <c r="BVM189" s="673"/>
      <c r="BVN189" s="674"/>
      <c r="BVO189" s="672"/>
      <c r="BVP189" s="673"/>
      <c r="BVQ189" s="673"/>
      <c r="BVR189" s="673"/>
      <c r="BVS189" s="673"/>
      <c r="BVT189" s="674"/>
      <c r="BVU189" s="672"/>
      <c r="BVV189" s="673"/>
      <c r="BVW189" s="673"/>
      <c r="BVX189" s="673"/>
      <c r="BVY189" s="673"/>
      <c r="BVZ189" s="674"/>
      <c r="BWA189" s="672"/>
      <c r="BWB189" s="673"/>
      <c r="BWC189" s="673"/>
      <c r="BWD189" s="673"/>
      <c r="BWE189" s="673"/>
      <c r="BWF189" s="674"/>
      <c r="BWG189" s="672"/>
      <c r="BWH189" s="673"/>
      <c r="BWI189" s="673"/>
      <c r="BWJ189" s="673"/>
      <c r="BWK189" s="673"/>
      <c r="BWL189" s="674"/>
      <c r="BWM189" s="672"/>
      <c r="BWN189" s="673"/>
      <c r="BWO189" s="673"/>
      <c r="BWP189" s="673"/>
      <c r="BWQ189" s="673"/>
      <c r="BWR189" s="674"/>
      <c r="BWS189" s="672"/>
      <c r="BWT189" s="673"/>
      <c r="BWU189" s="673"/>
      <c r="BWV189" s="673"/>
      <c r="BWW189" s="673"/>
      <c r="BWX189" s="674"/>
      <c r="BWY189" s="672"/>
      <c r="BWZ189" s="673"/>
      <c r="BXA189" s="673"/>
      <c r="BXB189" s="673"/>
      <c r="BXC189" s="673"/>
      <c r="BXD189" s="674"/>
      <c r="BXE189" s="672"/>
      <c r="BXF189" s="673"/>
      <c r="BXG189" s="673"/>
      <c r="BXH189" s="673"/>
      <c r="BXI189" s="673"/>
      <c r="BXJ189" s="674"/>
      <c r="BXK189" s="672"/>
      <c r="BXL189" s="673"/>
      <c r="BXM189" s="673"/>
      <c r="BXN189" s="673"/>
      <c r="BXO189" s="673"/>
      <c r="BXP189" s="674"/>
      <c r="BXQ189" s="672"/>
      <c r="BXR189" s="673"/>
      <c r="BXS189" s="673"/>
      <c r="BXT189" s="673"/>
      <c r="BXU189" s="673"/>
      <c r="BXV189" s="674"/>
      <c r="BXW189" s="672"/>
      <c r="BXX189" s="673"/>
      <c r="BXY189" s="673"/>
      <c r="BXZ189" s="673"/>
      <c r="BYA189" s="673"/>
      <c r="BYB189" s="674"/>
      <c r="BYC189" s="672"/>
      <c r="BYD189" s="673"/>
      <c r="BYE189" s="673"/>
      <c r="BYF189" s="673"/>
      <c r="BYG189" s="673"/>
      <c r="BYH189" s="674"/>
      <c r="BYI189" s="672"/>
      <c r="BYJ189" s="673"/>
      <c r="BYK189" s="673"/>
      <c r="BYL189" s="673"/>
      <c r="BYM189" s="673"/>
      <c r="BYN189" s="674"/>
      <c r="BYO189" s="672"/>
      <c r="BYP189" s="673"/>
      <c r="BYQ189" s="673"/>
      <c r="BYR189" s="673"/>
      <c r="BYS189" s="673"/>
      <c r="BYT189" s="674"/>
      <c r="BYU189" s="672"/>
      <c r="BYV189" s="673"/>
      <c r="BYW189" s="673"/>
      <c r="BYX189" s="673"/>
      <c r="BYY189" s="673"/>
      <c r="BYZ189" s="674"/>
      <c r="BZA189" s="672"/>
      <c r="BZB189" s="673"/>
      <c r="BZC189" s="673"/>
      <c r="BZD189" s="673"/>
      <c r="BZE189" s="673"/>
      <c r="BZF189" s="674"/>
      <c r="BZG189" s="672"/>
      <c r="BZH189" s="673"/>
      <c r="BZI189" s="673"/>
      <c r="BZJ189" s="673"/>
      <c r="BZK189" s="673"/>
      <c r="BZL189" s="674"/>
      <c r="BZM189" s="672"/>
      <c r="BZN189" s="673"/>
      <c r="BZO189" s="673"/>
      <c r="BZP189" s="673"/>
      <c r="BZQ189" s="673"/>
      <c r="BZR189" s="674"/>
      <c r="BZS189" s="672"/>
      <c r="BZT189" s="673"/>
      <c r="BZU189" s="673"/>
      <c r="BZV189" s="673"/>
      <c r="BZW189" s="673"/>
      <c r="BZX189" s="674"/>
      <c r="BZY189" s="672"/>
      <c r="BZZ189" s="673"/>
      <c r="CAA189" s="673"/>
      <c r="CAB189" s="673"/>
      <c r="CAC189" s="673"/>
      <c r="CAD189" s="674"/>
      <c r="CAE189" s="672"/>
      <c r="CAF189" s="673"/>
      <c r="CAG189" s="673"/>
      <c r="CAH189" s="673"/>
      <c r="CAI189" s="673"/>
      <c r="CAJ189" s="674"/>
      <c r="CAK189" s="672"/>
      <c r="CAL189" s="673"/>
      <c r="CAM189" s="673"/>
      <c r="CAN189" s="673"/>
      <c r="CAO189" s="673"/>
      <c r="CAP189" s="674"/>
      <c r="CAQ189" s="672"/>
      <c r="CAR189" s="673"/>
      <c r="CAS189" s="673"/>
      <c r="CAT189" s="673"/>
      <c r="CAU189" s="673"/>
      <c r="CAV189" s="674"/>
      <c r="CAW189" s="672"/>
      <c r="CAX189" s="673"/>
      <c r="CAY189" s="673"/>
      <c r="CAZ189" s="673"/>
      <c r="CBA189" s="673"/>
      <c r="CBB189" s="674"/>
      <c r="CBC189" s="672"/>
      <c r="CBD189" s="673"/>
      <c r="CBE189" s="673"/>
      <c r="CBF189" s="673"/>
      <c r="CBG189" s="673"/>
      <c r="CBH189" s="674"/>
      <c r="CBI189" s="672"/>
      <c r="CBJ189" s="673"/>
      <c r="CBK189" s="673"/>
      <c r="CBL189" s="673"/>
      <c r="CBM189" s="673"/>
      <c r="CBN189" s="674"/>
      <c r="CBO189" s="672"/>
      <c r="CBP189" s="673"/>
      <c r="CBQ189" s="673"/>
      <c r="CBR189" s="673"/>
      <c r="CBS189" s="673"/>
      <c r="CBT189" s="674"/>
      <c r="CBU189" s="672"/>
      <c r="CBV189" s="673"/>
      <c r="CBW189" s="673"/>
      <c r="CBX189" s="673"/>
      <c r="CBY189" s="673"/>
      <c r="CBZ189" s="674"/>
      <c r="CCA189" s="672"/>
      <c r="CCB189" s="673"/>
      <c r="CCC189" s="673"/>
      <c r="CCD189" s="673"/>
      <c r="CCE189" s="673"/>
      <c r="CCF189" s="674"/>
      <c r="CCG189" s="672"/>
      <c r="CCH189" s="673"/>
      <c r="CCI189" s="673"/>
      <c r="CCJ189" s="673"/>
      <c r="CCK189" s="673"/>
      <c r="CCL189" s="674"/>
      <c r="CCM189" s="672"/>
      <c r="CCN189" s="673"/>
      <c r="CCO189" s="673"/>
      <c r="CCP189" s="673"/>
      <c r="CCQ189" s="673"/>
      <c r="CCR189" s="674"/>
      <c r="CCS189" s="672"/>
      <c r="CCT189" s="673"/>
      <c r="CCU189" s="673"/>
      <c r="CCV189" s="673"/>
      <c r="CCW189" s="673"/>
      <c r="CCX189" s="674"/>
      <c r="CCY189" s="672"/>
      <c r="CCZ189" s="673"/>
      <c r="CDA189" s="673"/>
      <c r="CDB189" s="673"/>
      <c r="CDC189" s="673"/>
      <c r="CDD189" s="674"/>
      <c r="CDE189" s="672"/>
      <c r="CDF189" s="673"/>
      <c r="CDG189" s="673"/>
      <c r="CDH189" s="673"/>
      <c r="CDI189" s="673"/>
      <c r="CDJ189" s="674"/>
      <c r="CDK189" s="672"/>
      <c r="CDL189" s="673"/>
      <c r="CDM189" s="673"/>
      <c r="CDN189" s="673"/>
      <c r="CDO189" s="673"/>
      <c r="CDP189" s="674"/>
      <c r="CDQ189" s="672"/>
      <c r="CDR189" s="673"/>
      <c r="CDS189" s="673"/>
      <c r="CDT189" s="673"/>
      <c r="CDU189" s="673"/>
      <c r="CDV189" s="674"/>
      <c r="CDW189" s="672"/>
      <c r="CDX189" s="673"/>
      <c r="CDY189" s="673"/>
      <c r="CDZ189" s="673"/>
      <c r="CEA189" s="673"/>
      <c r="CEB189" s="674"/>
      <c r="CEC189" s="672"/>
      <c r="CED189" s="673"/>
      <c r="CEE189" s="673"/>
      <c r="CEF189" s="673"/>
      <c r="CEG189" s="673"/>
      <c r="CEH189" s="674"/>
      <c r="CEI189" s="672"/>
      <c r="CEJ189" s="673"/>
      <c r="CEK189" s="673"/>
      <c r="CEL189" s="673"/>
      <c r="CEM189" s="673"/>
      <c r="CEN189" s="674"/>
      <c r="CEO189" s="672"/>
      <c r="CEP189" s="673"/>
      <c r="CEQ189" s="673"/>
      <c r="CER189" s="673"/>
      <c r="CES189" s="673"/>
      <c r="CET189" s="674"/>
      <c r="CEU189" s="672"/>
      <c r="CEV189" s="673"/>
      <c r="CEW189" s="673"/>
      <c r="CEX189" s="673"/>
      <c r="CEY189" s="673"/>
      <c r="CEZ189" s="674"/>
      <c r="CFA189" s="672"/>
      <c r="CFB189" s="673"/>
      <c r="CFC189" s="673"/>
      <c r="CFD189" s="673"/>
      <c r="CFE189" s="673"/>
      <c r="CFF189" s="674"/>
      <c r="CFG189" s="672"/>
      <c r="CFH189" s="673"/>
      <c r="CFI189" s="673"/>
      <c r="CFJ189" s="673"/>
      <c r="CFK189" s="673"/>
      <c r="CFL189" s="674"/>
      <c r="CFM189" s="672"/>
      <c r="CFN189" s="673"/>
      <c r="CFO189" s="673"/>
      <c r="CFP189" s="673"/>
      <c r="CFQ189" s="673"/>
      <c r="CFR189" s="674"/>
      <c r="CFS189" s="672"/>
      <c r="CFT189" s="673"/>
      <c r="CFU189" s="673"/>
      <c r="CFV189" s="673"/>
      <c r="CFW189" s="673"/>
      <c r="CFX189" s="674"/>
      <c r="CFY189" s="672"/>
      <c r="CFZ189" s="673"/>
      <c r="CGA189" s="673"/>
      <c r="CGB189" s="673"/>
      <c r="CGC189" s="673"/>
      <c r="CGD189" s="674"/>
      <c r="CGE189" s="672"/>
      <c r="CGF189" s="673"/>
      <c r="CGG189" s="673"/>
      <c r="CGH189" s="673"/>
      <c r="CGI189" s="673"/>
      <c r="CGJ189" s="674"/>
      <c r="CGK189" s="672"/>
      <c r="CGL189" s="673"/>
      <c r="CGM189" s="673"/>
      <c r="CGN189" s="673"/>
      <c r="CGO189" s="673"/>
      <c r="CGP189" s="674"/>
      <c r="CGQ189" s="672"/>
      <c r="CGR189" s="673"/>
      <c r="CGS189" s="673"/>
      <c r="CGT189" s="673"/>
      <c r="CGU189" s="673"/>
      <c r="CGV189" s="674"/>
      <c r="CGW189" s="672"/>
      <c r="CGX189" s="673"/>
      <c r="CGY189" s="673"/>
      <c r="CGZ189" s="673"/>
      <c r="CHA189" s="673"/>
      <c r="CHB189" s="674"/>
      <c r="CHC189" s="672"/>
      <c r="CHD189" s="673"/>
      <c r="CHE189" s="673"/>
      <c r="CHF189" s="673"/>
      <c r="CHG189" s="673"/>
      <c r="CHH189" s="674"/>
      <c r="CHI189" s="672"/>
      <c r="CHJ189" s="673"/>
      <c r="CHK189" s="673"/>
      <c r="CHL189" s="673"/>
      <c r="CHM189" s="673"/>
      <c r="CHN189" s="674"/>
      <c r="CHO189" s="672"/>
      <c r="CHP189" s="673"/>
      <c r="CHQ189" s="673"/>
      <c r="CHR189" s="673"/>
      <c r="CHS189" s="673"/>
      <c r="CHT189" s="674"/>
      <c r="CHU189" s="672"/>
      <c r="CHV189" s="673"/>
      <c r="CHW189" s="673"/>
      <c r="CHX189" s="673"/>
      <c r="CHY189" s="673"/>
      <c r="CHZ189" s="674"/>
      <c r="CIA189" s="672"/>
      <c r="CIB189" s="673"/>
      <c r="CIC189" s="673"/>
      <c r="CID189" s="673"/>
      <c r="CIE189" s="673"/>
      <c r="CIF189" s="674"/>
      <c r="CIG189" s="672"/>
      <c r="CIH189" s="673"/>
      <c r="CII189" s="673"/>
      <c r="CIJ189" s="673"/>
      <c r="CIK189" s="673"/>
      <c r="CIL189" s="674"/>
      <c r="CIM189" s="672"/>
      <c r="CIN189" s="673"/>
      <c r="CIO189" s="673"/>
      <c r="CIP189" s="673"/>
      <c r="CIQ189" s="673"/>
      <c r="CIR189" s="674"/>
      <c r="CIS189" s="672"/>
      <c r="CIT189" s="673"/>
      <c r="CIU189" s="673"/>
      <c r="CIV189" s="673"/>
      <c r="CIW189" s="673"/>
      <c r="CIX189" s="674"/>
      <c r="CIY189" s="672"/>
      <c r="CIZ189" s="673"/>
      <c r="CJA189" s="673"/>
      <c r="CJB189" s="673"/>
      <c r="CJC189" s="673"/>
      <c r="CJD189" s="674"/>
      <c r="CJE189" s="672"/>
      <c r="CJF189" s="673"/>
      <c r="CJG189" s="673"/>
      <c r="CJH189" s="673"/>
      <c r="CJI189" s="673"/>
      <c r="CJJ189" s="674"/>
      <c r="CJK189" s="672"/>
      <c r="CJL189" s="673"/>
      <c r="CJM189" s="673"/>
      <c r="CJN189" s="673"/>
      <c r="CJO189" s="673"/>
      <c r="CJP189" s="674"/>
      <c r="CJQ189" s="672"/>
      <c r="CJR189" s="673"/>
      <c r="CJS189" s="673"/>
      <c r="CJT189" s="673"/>
      <c r="CJU189" s="673"/>
      <c r="CJV189" s="674"/>
      <c r="CJW189" s="672"/>
      <c r="CJX189" s="673"/>
      <c r="CJY189" s="673"/>
      <c r="CJZ189" s="673"/>
      <c r="CKA189" s="673"/>
      <c r="CKB189" s="674"/>
      <c r="CKC189" s="672"/>
      <c r="CKD189" s="673"/>
      <c r="CKE189" s="673"/>
      <c r="CKF189" s="673"/>
      <c r="CKG189" s="673"/>
      <c r="CKH189" s="674"/>
      <c r="CKI189" s="672"/>
      <c r="CKJ189" s="673"/>
      <c r="CKK189" s="673"/>
      <c r="CKL189" s="673"/>
      <c r="CKM189" s="673"/>
      <c r="CKN189" s="674"/>
      <c r="CKO189" s="672"/>
      <c r="CKP189" s="673"/>
      <c r="CKQ189" s="673"/>
      <c r="CKR189" s="673"/>
      <c r="CKS189" s="673"/>
      <c r="CKT189" s="674"/>
      <c r="CKU189" s="672"/>
      <c r="CKV189" s="673"/>
      <c r="CKW189" s="673"/>
      <c r="CKX189" s="673"/>
      <c r="CKY189" s="673"/>
      <c r="CKZ189" s="674"/>
      <c r="CLA189" s="672"/>
      <c r="CLB189" s="673"/>
      <c r="CLC189" s="673"/>
      <c r="CLD189" s="673"/>
      <c r="CLE189" s="673"/>
      <c r="CLF189" s="674"/>
      <c r="CLG189" s="672"/>
      <c r="CLH189" s="673"/>
      <c r="CLI189" s="673"/>
      <c r="CLJ189" s="673"/>
      <c r="CLK189" s="673"/>
      <c r="CLL189" s="674"/>
      <c r="CLM189" s="672"/>
      <c r="CLN189" s="673"/>
      <c r="CLO189" s="673"/>
      <c r="CLP189" s="673"/>
      <c r="CLQ189" s="673"/>
      <c r="CLR189" s="674"/>
      <c r="CLS189" s="672"/>
      <c r="CLT189" s="673"/>
      <c r="CLU189" s="673"/>
      <c r="CLV189" s="673"/>
      <c r="CLW189" s="673"/>
      <c r="CLX189" s="674"/>
      <c r="CLY189" s="672"/>
      <c r="CLZ189" s="673"/>
      <c r="CMA189" s="673"/>
      <c r="CMB189" s="673"/>
      <c r="CMC189" s="673"/>
      <c r="CMD189" s="674"/>
      <c r="CME189" s="672"/>
      <c r="CMF189" s="673"/>
      <c r="CMG189" s="673"/>
      <c r="CMH189" s="673"/>
      <c r="CMI189" s="673"/>
      <c r="CMJ189" s="674"/>
      <c r="CMK189" s="672"/>
      <c r="CML189" s="673"/>
      <c r="CMM189" s="673"/>
      <c r="CMN189" s="673"/>
      <c r="CMO189" s="673"/>
      <c r="CMP189" s="674"/>
      <c r="CMQ189" s="672"/>
      <c r="CMR189" s="673"/>
      <c r="CMS189" s="673"/>
      <c r="CMT189" s="673"/>
      <c r="CMU189" s="673"/>
      <c r="CMV189" s="674"/>
      <c r="CMW189" s="672"/>
      <c r="CMX189" s="673"/>
      <c r="CMY189" s="673"/>
      <c r="CMZ189" s="673"/>
      <c r="CNA189" s="673"/>
      <c r="CNB189" s="674"/>
      <c r="CNC189" s="672"/>
      <c r="CND189" s="673"/>
      <c r="CNE189" s="673"/>
      <c r="CNF189" s="673"/>
      <c r="CNG189" s="673"/>
      <c r="CNH189" s="674"/>
      <c r="CNI189" s="672"/>
      <c r="CNJ189" s="673"/>
      <c r="CNK189" s="673"/>
      <c r="CNL189" s="673"/>
      <c r="CNM189" s="673"/>
      <c r="CNN189" s="674"/>
      <c r="CNO189" s="672"/>
      <c r="CNP189" s="673"/>
      <c r="CNQ189" s="673"/>
      <c r="CNR189" s="673"/>
      <c r="CNS189" s="673"/>
      <c r="CNT189" s="674"/>
      <c r="CNU189" s="672"/>
      <c r="CNV189" s="673"/>
      <c r="CNW189" s="673"/>
      <c r="CNX189" s="673"/>
      <c r="CNY189" s="673"/>
      <c r="CNZ189" s="674"/>
      <c r="COA189" s="672"/>
      <c r="COB189" s="673"/>
      <c r="COC189" s="673"/>
      <c r="COD189" s="673"/>
      <c r="COE189" s="673"/>
      <c r="COF189" s="674"/>
      <c r="COG189" s="672"/>
      <c r="COH189" s="673"/>
      <c r="COI189" s="673"/>
      <c r="COJ189" s="673"/>
      <c r="COK189" s="673"/>
      <c r="COL189" s="674"/>
      <c r="COM189" s="672"/>
      <c r="CON189" s="673"/>
      <c r="COO189" s="673"/>
      <c r="COP189" s="673"/>
      <c r="COQ189" s="673"/>
      <c r="COR189" s="674"/>
      <c r="COS189" s="672"/>
      <c r="COT189" s="673"/>
      <c r="COU189" s="673"/>
      <c r="COV189" s="673"/>
      <c r="COW189" s="673"/>
      <c r="COX189" s="674"/>
      <c r="COY189" s="672"/>
      <c r="COZ189" s="673"/>
      <c r="CPA189" s="673"/>
      <c r="CPB189" s="673"/>
      <c r="CPC189" s="673"/>
      <c r="CPD189" s="674"/>
      <c r="CPE189" s="672"/>
      <c r="CPF189" s="673"/>
      <c r="CPG189" s="673"/>
      <c r="CPH189" s="673"/>
      <c r="CPI189" s="673"/>
      <c r="CPJ189" s="674"/>
      <c r="CPK189" s="672"/>
      <c r="CPL189" s="673"/>
      <c r="CPM189" s="673"/>
      <c r="CPN189" s="673"/>
      <c r="CPO189" s="673"/>
      <c r="CPP189" s="674"/>
      <c r="CPQ189" s="672"/>
      <c r="CPR189" s="673"/>
      <c r="CPS189" s="673"/>
      <c r="CPT189" s="673"/>
      <c r="CPU189" s="673"/>
      <c r="CPV189" s="674"/>
      <c r="CPW189" s="672"/>
      <c r="CPX189" s="673"/>
      <c r="CPY189" s="673"/>
      <c r="CPZ189" s="673"/>
      <c r="CQA189" s="673"/>
      <c r="CQB189" s="674"/>
      <c r="CQC189" s="672"/>
      <c r="CQD189" s="673"/>
      <c r="CQE189" s="673"/>
      <c r="CQF189" s="673"/>
      <c r="CQG189" s="673"/>
      <c r="CQH189" s="674"/>
      <c r="CQI189" s="672"/>
      <c r="CQJ189" s="673"/>
      <c r="CQK189" s="673"/>
      <c r="CQL189" s="673"/>
      <c r="CQM189" s="673"/>
      <c r="CQN189" s="674"/>
      <c r="CQO189" s="672"/>
      <c r="CQP189" s="673"/>
      <c r="CQQ189" s="673"/>
      <c r="CQR189" s="673"/>
      <c r="CQS189" s="673"/>
      <c r="CQT189" s="674"/>
      <c r="CQU189" s="672"/>
      <c r="CQV189" s="673"/>
      <c r="CQW189" s="673"/>
      <c r="CQX189" s="673"/>
      <c r="CQY189" s="673"/>
      <c r="CQZ189" s="674"/>
      <c r="CRA189" s="672"/>
      <c r="CRB189" s="673"/>
      <c r="CRC189" s="673"/>
      <c r="CRD189" s="673"/>
      <c r="CRE189" s="673"/>
      <c r="CRF189" s="674"/>
      <c r="CRG189" s="672"/>
      <c r="CRH189" s="673"/>
      <c r="CRI189" s="673"/>
      <c r="CRJ189" s="673"/>
      <c r="CRK189" s="673"/>
      <c r="CRL189" s="674"/>
      <c r="CRM189" s="672"/>
      <c r="CRN189" s="673"/>
      <c r="CRO189" s="673"/>
      <c r="CRP189" s="673"/>
      <c r="CRQ189" s="673"/>
      <c r="CRR189" s="674"/>
      <c r="CRS189" s="672"/>
      <c r="CRT189" s="673"/>
      <c r="CRU189" s="673"/>
      <c r="CRV189" s="673"/>
      <c r="CRW189" s="673"/>
      <c r="CRX189" s="674"/>
      <c r="CRY189" s="672"/>
      <c r="CRZ189" s="673"/>
      <c r="CSA189" s="673"/>
      <c r="CSB189" s="673"/>
      <c r="CSC189" s="673"/>
      <c r="CSD189" s="674"/>
      <c r="CSE189" s="672"/>
      <c r="CSF189" s="673"/>
      <c r="CSG189" s="673"/>
      <c r="CSH189" s="673"/>
      <c r="CSI189" s="673"/>
      <c r="CSJ189" s="674"/>
      <c r="CSK189" s="672"/>
      <c r="CSL189" s="673"/>
      <c r="CSM189" s="673"/>
      <c r="CSN189" s="673"/>
      <c r="CSO189" s="673"/>
      <c r="CSP189" s="674"/>
      <c r="CSQ189" s="672"/>
      <c r="CSR189" s="673"/>
      <c r="CSS189" s="673"/>
      <c r="CST189" s="673"/>
      <c r="CSU189" s="673"/>
      <c r="CSV189" s="674"/>
      <c r="CSW189" s="672"/>
      <c r="CSX189" s="673"/>
      <c r="CSY189" s="673"/>
      <c r="CSZ189" s="673"/>
      <c r="CTA189" s="673"/>
      <c r="CTB189" s="674"/>
      <c r="CTC189" s="672"/>
      <c r="CTD189" s="673"/>
      <c r="CTE189" s="673"/>
      <c r="CTF189" s="673"/>
      <c r="CTG189" s="673"/>
      <c r="CTH189" s="674"/>
      <c r="CTI189" s="672"/>
      <c r="CTJ189" s="673"/>
      <c r="CTK189" s="673"/>
      <c r="CTL189" s="673"/>
      <c r="CTM189" s="673"/>
      <c r="CTN189" s="674"/>
      <c r="CTO189" s="672"/>
      <c r="CTP189" s="673"/>
      <c r="CTQ189" s="673"/>
      <c r="CTR189" s="673"/>
      <c r="CTS189" s="673"/>
      <c r="CTT189" s="674"/>
      <c r="CTU189" s="672"/>
      <c r="CTV189" s="673"/>
      <c r="CTW189" s="673"/>
      <c r="CTX189" s="673"/>
      <c r="CTY189" s="673"/>
      <c r="CTZ189" s="674"/>
      <c r="CUA189" s="672"/>
      <c r="CUB189" s="673"/>
      <c r="CUC189" s="673"/>
      <c r="CUD189" s="673"/>
      <c r="CUE189" s="673"/>
      <c r="CUF189" s="674"/>
      <c r="CUG189" s="672"/>
      <c r="CUH189" s="673"/>
      <c r="CUI189" s="673"/>
      <c r="CUJ189" s="673"/>
      <c r="CUK189" s="673"/>
      <c r="CUL189" s="674"/>
      <c r="CUM189" s="672"/>
      <c r="CUN189" s="673"/>
      <c r="CUO189" s="673"/>
      <c r="CUP189" s="673"/>
      <c r="CUQ189" s="673"/>
      <c r="CUR189" s="674"/>
      <c r="CUS189" s="672"/>
      <c r="CUT189" s="673"/>
      <c r="CUU189" s="673"/>
      <c r="CUV189" s="673"/>
      <c r="CUW189" s="673"/>
      <c r="CUX189" s="674"/>
      <c r="CUY189" s="672"/>
      <c r="CUZ189" s="673"/>
      <c r="CVA189" s="673"/>
      <c r="CVB189" s="673"/>
      <c r="CVC189" s="673"/>
      <c r="CVD189" s="674"/>
      <c r="CVE189" s="672"/>
      <c r="CVF189" s="673"/>
      <c r="CVG189" s="673"/>
      <c r="CVH189" s="673"/>
      <c r="CVI189" s="673"/>
      <c r="CVJ189" s="674"/>
      <c r="CVK189" s="672"/>
      <c r="CVL189" s="673"/>
      <c r="CVM189" s="673"/>
      <c r="CVN189" s="673"/>
      <c r="CVO189" s="673"/>
      <c r="CVP189" s="674"/>
      <c r="CVQ189" s="672"/>
      <c r="CVR189" s="673"/>
      <c r="CVS189" s="673"/>
      <c r="CVT189" s="673"/>
      <c r="CVU189" s="673"/>
      <c r="CVV189" s="674"/>
      <c r="CVW189" s="672"/>
      <c r="CVX189" s="673"/>
      <c r="CVY189" s="673"/>
      <c r="CVZ189" s="673"/>
      <c r="CWA189" s="673"/>
      <c r="CWB189" s="674"/>
      <c r="CWC189" s="672"/>
      <c r="CWD189" s="673"/>
      <c r="CWE189" s="673"/>
      <c r="CWF189" s="673"/>
      <c r="CWG189" s="673"/>
      <c r="CWH189" s="674"/>
      <c r="CWI189" s="672"/>
      <c r="CWJ189" s="673"/>
      <c r="CWK189" s="673"/>
      <c r="CWL189" s="673"/>
      <c r="CWM189" s="673"/>
      <c r="CWN189" s="674"/>
      <c r="CWO189" s="672"/>
      <c r="CWP189" s="673"/>
      <c r="CWQ189" s="673"/>
      <c r="CWR189" s="673"/>
      <c r="CWS189" s="673"/>
      <c r="CWT189" s="674"/>
      <c r="CWU189" s="672"/>
      <c r="CWV189" s="673"/>
      <c r="CWW189" s="673"/>
      <c r="CWX189" s="673"/>
      <c r="CWY189" s="673"/>
      <c r="CWZ189" s="674"/>
      <c r="CXA189" s="672"/>
      <c r="CXB189" s="673"/>
      <c r="CXC189" s="673"/>
      <c r="CXD189" s="673"/>
      <c r="CXE189" s="673"/>
      <c r="CXF189" s="674"/>
      <c r="CXG189" s="672"/>
      <c r="CXH189" s="673"/>
      <c r="CXI189" s="673"/>
      <c r="CXJ189" s="673"/>
      <c r="CXK189" s="673"/>
      <c r="CXL189" s="674"/>
      <c r="CXM189" s="672"/>
      <c r="CXN189" s="673"/>
      <c r="CXO189" s="673"/>
      <c r="CXP189" s="673"/>
      <c r="CXQ189" s="673"/>
      <c r="CXR189" s="674"/>
      <c r="CXS189" s="672"/>
      <c r="CXT189" s="673"/>
      <c r="CXU189" s="673"/>
      <c r="CXV189" s="673"/>
      <c r="CXW189" s="673"/>
      <c r="CXX189" s="674"/>
      <c r="CXY189" s="672"/>
      <c r="CXZ189" s="673"/>
      <c r="CYA189" s="673"/>
      <c r="CYB189" s="673"/>
      <c r="CYC189" s="673"/>
      <c r="CYD189" s="674"/>
      <c r="CYE189" s="672"/>
      <c r="CYF189" s="673"/>
      <c r="CYG189" s="673"/>
      <c r="CYH189" s="673"/>
      <c r="CYI189" s="673"/>
      <c r="CYJ189" s="674"/>
      <c r="CYK189" s="672"/>
      <c r="CYL189" s="673"/>
      <c r="CYM189" s="673"/>
      <c r="CYN189" s="673"/>
      <c r="CYO189" s="673"/>
      <c r="CYP189" s="674"/>
      <c r="CYQ189" s="672"/>
      <c r="CYR189" s="673"/>
      <c r="CYS189" s="673"/>
      <c r="CYT189" s="673"/>
      <c r="CYU189" s="673"/>
      <c r="CYV189" s="674"/>
      <c r="CYW189" s="672"/>
      <c r="CYX189" s="673"/>
      <c r="CYY189" s="673"/>
      <c r="CYZ189" s="673"/>
      <c r="CZA189" s="673"/>
      <c r="CZB189" s="674"/>
      <c r="CZC189" s="672"/>
      <c r="CZD189" s="673"/>
      <c r="CZE189" s="673"/>
      <c r="CZF189" s="673"/>
      <c r="CZG189" s="673"/>
      <c r="CZH189" s="674"/>
      <c r="CZI189" s="672"/>
      <c r="CZJ189" s="673"/>
      <c r="CZK189" s="673"/>
      <c r="CZL189" s="673"/>
      <c r="CZM189" s="673"/>
      <c r="CZN189" s="674"/>
      <c r="CZO189" s="672"/>
      <c r="CZP189" s="673"/>
      <c r="CZQ189" s="673"/>
      <c r="CZR189" s="673"/>
      <c r="CZS189" s="673"/>
      <c r="CZT189" s="674"/>
      <c r="CZU189" s="672"/>
      <c r="CZV189" s="673"/>
      <c r="CZW189" s="673"/>
      <c r="CZX189" s="673"/>
      <c r="CZY189" s="673"/>
      <c r="CZZ189" s="674"/>
      <c r="DAA189" s="672"/>
      <c r="DAB189" s="673"/>
      <c r="DAC189" s="673"/>
      <c r="DAD189" s="673"/>
      <c r="DAE189" s="673"/>
      <c r="DAF189" s="674"/>
      <c r="DAG189" s="672"/>
      <c r="DAH189" s="673"/>
      <c r="DAI189" s="673"/>
      <c r="DAJ189" s="673"/>
      <c r="DAK189" s="673"/>
      <c r="DAL189" s="674"/>
      <c r="DAM189" s="672"/>
      <c r="DAN189" s="673"/>
      <c r="DAO189" s="673"/>
      <c r="DAP189" s="673"/>
      <c r="DAQ189" s="673"/>
      <c r="DAR189" s="674"/>
      <c r="DAS189" s="672"/>
      <c r="DAT189" s="673"/>
      <c r="DAU189" s="673"/>
      <c r="DAV189" s="673"/>
      <c r="DAW189" s="673"/>
      <c r="DAX189" s="674"/>
      <c r="DAY189" s="672"/>
      <c r="DAZ189" s="673"/>
      <c r="DBA189" s="673"/>
      <c r="DBB189" s="673"/>
      <c r="DBC189" s="673"/>
      <c r="DBD189" s="674"/>
      <c r="DBE189" s="672"/>
      <c r="DBF189" s="673"/>
      <c r="DBG189" s="673"/>
      <c r="DBH189" s="673"/>
      <c r="DBI189" s="673"/>
      <c r="DBJ189" s="674"/>
      <c r="DBK189" s="672"/>
      <c r="DBL189" s="673"/>
      <c r="DBM189" s="673"/>
      <c r="DBN189" s="673"/>
      <c r="DBO189" s="673"/>
      <c r="DBP189" s="674"/>
      <c r="DBQ189" s="672"/>
      <c r="DBR189" s="673"/>
      <c r="DBS189" s="673"/>
      <c r="DBT189" s="673"/>
      <c r="DBU189" s="673"/>
      <c r="DBV189" s="674"/>
      <c r="DBW189" s="672"/>
      <c r="DBX189" s="673"/>
      <c r="DBY189" s="673"/>
      <c r="DBZ189" s="673"/>
      <c r="DCA189" s="673"/>
      <c r="DCB189" s="674"/>
      <c r="DCC189" s="672"/>
      <c r="DCD189" s="673"/>
      <c r="DCE189" s="673"/>
      <c r="DCF189" s="673"/>
      <c r="DCG189" s="673"/>
      <c r="DCH189" s="674"/>
      <c r="DCI189" s="672"/>
      <c r="DCJ189" s="673"/>
      <c r="DCK189" s="673"/>
      <c r="DCL189" s="673"/>
      <c r="DCM189" s="673"/>
      <c r="DCN189" s="674"/>
      <c r="DCO189" s="672"/>
      <c r="DCP189" s="673"/>
      <c r="DCQ189" s="673"/>
      <c r="DCR189" s="673"/>
      <c r="DCS189" s="673"/>
      <c r="DCT189" s="674"/>
      <c r="DCU189" s="672"/>
      <c r="DCV189" s="673"/>
      <c r="DCW189" s="673"/>
      <c r="DCX189" s="673"/>
      <c r="DCY189" s="673"/>
      <c r="DCZ189" s="674"/>
      <c r="DDA189" s="672"/>
      <c r="DDB189" s="673"/>
      <c r="DDC189" s="673"/>
      <c r="DDD189" s="673"/>
      <c r="DDE189" s="673"/>
      <c r="DDF189" s="674"/>
      <c r="DDG189" s="672"/>
      <c r="DDH189" s="673"/>
      <c r="DDI189" s="673"/>
      <c r="DDJ189" s="673"/>
      <c r="DDK189" s="673"/>
      <c r="DDL189" s="674"/>
      <c r="DDM189" s="672"/>
      <c r="DDN189" s="673"/>
      <c r="DDO189" s="673"/>
      <c r="DDP189" s="673"/>
      <c r="DDQ189" s="673"/>
      <c r="DDR189" s="674"/>
      <c r="DDS189" s="672"/>
      <c r="DDT189" s="673"/>
      <c r="DDU189" s="673"/>
      <c r="DDV189" s="673"/>
      <c r="DDW189" s="673"/>
      <c r="DDX189" s="674"/>
      <c r="DDY189" s="672"/>
      <c r="DDZ189" s="673"/>
      <c r="DEA189" s="673"/>
      <c r="DEB189" s="673"/>
      <c r="DEC189" s="673"/>
      <c r="DED189" s="674"/>
      <c r="DEE189" s="672"/>
      <c r="DEF189" s="673"/>
      <c r="DEG189" s="673"/>
      <c r="DEH189" s="673"/>
      <c r="DEI189" s="673"/>
      <c r="DEJ189" s="674"/>
      <c r="DEK189" s="672"/>
      <c r="DEL189" s="673"/>
      <c r="DEM189" s="673"/>
      <c r="DEN189" s="673"/>
      <c r="DEO189" s="673"/>
      <c r="DEP189" s="674"/>
      <c r="DEQ189" s="672"/>
      <c r="DER189" s="673"/>
      <c r="DES189" s="673"/>
      <c r="DET189" s="673"/>
      <c r="DEU189" s="673"/>
      <c r="DEV189" s="674"/>
      <c r="DEW189" s="672"/>
      <c r="DEX189" s="673"/>
      <c r="DEY189" s="673"/>
      <c r="DEZ189" s="673"/>
      <c r="DFA189" s="673"/>
      <c r="DFB189" s="674"/>
      <c r="DFC189" s="672"/>
      <c r="DFD189" s="673"/>
      <c r="DFE189" s="673"/>
      <c r="DFF189" s="673"/>
      <c r="DFG189" s="673"/>
      <c r="DFH189" s="674"/>
      <c r="DFI189" s="672"/>
      <c r="DFJ189" s="673"/>
      <c r="DFK189" s="673"/>
      <c r="DFL189" s="673"/>
      <c r="DFM189" s="673"/>
      <c r="DFN189" s="674"/>
      <c r="DFO189" s="672"/>
      <c r="DFP189" s="673"/>
      <c r="DFQ189" s="673"/>
      <c r="DFR189" s="673"/>
      <c r="DFS189" s="673"/>
      <c r="DFT189" s="674"/>
      <c r="DFU189" s="672"/>
      <c r="DFV189" s="673"/>
      <c r="DFW189" s="673"/>
      <c r="DFX189" s="673"/>
      <c r="DFY189" s="673"/>
      <c r="DFZ189" s="674"/>
      <c r="DGA189" s="672"/>
      <c r="DGB189" s="673"/>
      <c r="DGC189" s="673"/>
      <c r="DGD189" s="673"/>
      <c r="DGE189" s="673"/>
      <c r="DGF189" s="674"/>
      <c r="DGG189" s="672"/>
      <c r="DGH189" s="673"/>
      <c r="DGI189" s="673"/>
      <c r="DGJ189" s="673"/>
      <c r="DGK189" s="673"/>
      <c r="DGL189" s="674"/>
      <c r="DGM189" s="672"/>
      <c r="DGN189" s="673"/>
      <c r="DGO189" s="673"/>
      <c r="DGP189" s="673"/>
      <c r="DGQ189" s="673"/>
      <c r="DGR189" s="674"/>
      <c r="DGS189" s="672"/>
      <c r="DGT189" s="673"/>
      <c r="DGU189" s="673"/>
      <c r="DGV189" s="673"/>
      <c r="DGW189" s="673"/>
      <c r="DGX189" s="674"/>
      <c r="DGY189" s="672"/>
      <c r="DGZ189" s="673"/>
      <c r="DHA189" s="673"/>
      <c r="DHB189" s="673"/>
      <c r="DHC189" s="673"/>
      <c r="DHD189" s="674"/>
      <c r="DHE189" s="672"/>
      <c r="DHF189" s="673"/>
      <c r="DHG189" s="673"/>
      <c r="DHH189" s="673"/>
      <c r="DHI189" s="673"/>
      <c r="DHJ189" s="674"/>
      <c r="DHK189" s="672"/>
      <c r="DHL189" s="673"/>
      <c r="DHM189" s="673"/>
      <c r="DHN189" s="673"/>
      <c r="DHO189" s="673"/>
      <c r="DHP189" s="674"/>
      <c r="DHQ189" s="672"/>
      <c r="DHR189" s="673"/>
      <c r="DHS189" s="673"/>
      <c r="DHT189" s="673"/>
      <c r="DHU189" s="673"/>
      <c r="DHV189" s="674"/>
      <c r="DHW189" s="672"/>
      <c r="DHX189" s="673"/>
      <c r="DHY189" s="673"/>
      <c r="DHZ189" s="673"/>
      <c r="DIA189" s="673"/>
      <c r="DIB189" s="674"/>
      <c r="DIC189" s="672"/>
      <c r="DID189" s="673"/>
      <c r="DIE189" s="673"/>
      <c r="DIF189" s="673"/>
      <c r="DIG189" s="673"/>
      <c r="DIH189" s="674"/>
      <c r="DII189" s="672"/>
      <c r="DIJ189" s="673"/>
      <c r="DIK189" s="673"/>
      <c r="DIL189" s="673"/>
      <c r="DIM189" s="673"/>
      <c r="DIN189" s="674"/>
      <c r="DIO189" s="672"/>
      <c r="DIP189" s="673"/>
      <c r="DIQ189" s="673"/>
      <c r="DIR189" s="673"/>
      <c r="DIS189" s="673"/>
      <c r="DIT189" s="674"/>
      <c r="DIU189" s="672"/>
      <c r="DIV189" s="673"/>
      <c r="DIW189" s="673"/>
      <c r="DIX189" s="673"/>
      <c r="DIY189" s="673"/>
      <c r="DIZ189" s="674"/>
      <c r="DJA189" s="672"/>
      <c r="DJB189" s="673"/>
      <c r="DJC189" s="673"/>
      <c r="DJD189" s="673"/>
      <c r="DJE189" s="673"/>
      <c r="DJF189" s="674"/>
      <c r="DJG189" s="672"/>
      <c r="DJH189" s="673"/>
      <c r="DJI189" s="673"/>
      <c r="DJJ189" s="673"/>
      <c r="DJK189" s="673"/>
      <c r="DJL189" s="674"/>
      <c r="DJM189" s="672"/>
      <c r="DJN189" s="673"/>
      <c r="DJO189" s="673"/>
      <c r="DJP189" s="673"/>
      <c r="DJQ189" s="673"/>
      <c r="DJR189" s="674"/>
      <c r="DJS189" s="672"/>
      <c r="DJT189" s="673"/>
      <c r="DJU189" s="673"/>
      <c r="DJV189" s="673"/>
      <c r="DJW189" s="673"/>
      <c r="DJX189" s="674"/>
      <c r="DJY189" s="672"/>
      <c r="DJZ189" s="673"/>
      <c r="DKA189" s="673"/>
      <c r="DKB189" s="673"/>
      <c r="DKC189" s="673"/>
      <c r="DKD189" s="674"/>
      <c r="DKE189" s="672"/>
      <c r="DKF189" s="673"/>
      <c r="DKG189" s="673"/>
      <c r="DKH189" s="673"/>
      <c r="DKI189" s="673"/>
      <c r="DKJ189" s="674"/>
      <c r="DKK189" s="672"/>
      <c r="DKL189" s="673"/>
      <c r="DKM189" s="673"/>
      <c r="DKN189" s="673"/>
      <c r="DKO189" s="673"/>
      <c r="DKP189" s="674"/>
      <c r="DKQ189" s="672"/>
      <c r="DKR189" s="673"/>
      <c r="DKS189" s="673"/>
      <c r="DKT189" s="673"/>
      <c r="DKU189" s="673"/>
      <c r="DKV189" s="674"/>
      <c r="DKW189" s="672"/>
      <c r="DKX189" s="673"/>
      <c r="DKY189" s="673"/>
      <c r="DKZ189" s="673"/>
      <c r="DLA189" s="673"/>
      <c r="DLB189" s="674"/>
      <c r="DLC189" s="672"/>
      <c r="DLD189" s="673"/>
      <c r="DLE189" s="673"/>
      <c r="DLF189" s="673"/>
      <c r="DLG189" s="673"/>
      <c r="DLH189" s="674"/>
      <c r="DLI189" s="672"/>
      <c r="DLJ189" s="673"/>
      <c r="DLK189" s="673"/>
      <c r="DLL189" s="673"/>
      <c r="DLM189" s="673"/>
      <c r="DLN189" s="674"/>
      <c r="DLO189" s="672"/>
      <c r="DLP189" s="673"/>
      <c r="DLQ189" s="673"/>
      <c r="DLR189" s="673"/>
      <c r="DLS189" s="673"/>
      <c r="DLT189" s="674"/>
      <c r="DLU189" s="672"/>
      <c r="DLV189" s="673"/>
      <c r="DLW189" s="673"/>
      <c r="DLX189" s="673"/>
      <c r="DLY189" s="673"/>
      <c r="DLZ189" s="674"/>
      <c r="DMA189" s="672"/>
      <c r="DMB189" s="673"/>
      <c r="DMC189" s="673"/>
      <c r="DMD189" s="673"/>
      <c r="DME189" s="673"/>
      <c r="DMF189" s="674"/>
      <c r="DMG189" s="672"/>
      <c r="DMH189" s="673"/>
      <c r="DMI189" s="673"/>
      <c r="DMJ189" s="673"/>
      <c r="DMK189" s="673"/>
      <c r="DML189" s="674"/>
      <c r="DMM189" s="672"/>
      <c r="DMN189" s="673"/>
      <c r="DMO189" s="673"/>
      <c r="DMP189" s="673"/>
      <c r="DMQ189" s="673"/>
      <c r="DMR189" s="674"/>
      <c r="DMS189" s="672"/>
      <c r="DMT189" s="673"/>
      <c r="DMU189" s="673"/>
      <c r="DMV189" s="673"/>
      <c r="DMW189" s="673"/>
      <c r="DMX189" s="674"/>
      <c r="DMY189" s="672"/>
      <c r="DMZ189" s="673"/>
      <c r="DNA189" s="673"/>
      <c r="DNB189" s="673"/>
      <c r="DNC189" s="673"/>
      <c r="DND189" s="674"/>
      <c r="DNE189" s="672"/>
      <c r="DNF189" s="673"/>
      <c r="DNG189" s="673"/>
      <c r="DNH189" s="673"/>
      <c r="DNI189" s="673"/>
      <c r="DNJ189" s="674"/>
      <c r="DNK189" s="672"/>
      <c r="DNL189" s="673"/>
      <c r="DNM189" s="673"/>
      <c r="DNN189" s="673"/>
      <c r="DNO189" s="673"/>
      <c r="DNP189" s="674"/>
      <c r="DNQ189" s="672"/>
      <c r="DNR189" s="673"/>
      <c r="DNS189" s="673"/>
      <c r="DNT189" s="673"/>
      <c r="DNU189" s="673"/>
      <c r="DNV189" s="674"/>
      <c r="DNW189" s="672"/>
      <c r="DNX189" s="673"/>
      <c r="DNY189" s="673"/>
      <c r="DNZ189" s="673"/>
      <c r="DOA189" s="673"/>
      <c r="DOB189" s="674"/>
      <c r="DOC189" s="672"/>
      <c r="DOD189" s="673"/>
      <c r="DOE189" s="673"/>
      <c r="DOF189" s="673"/>
      <c r="DOG189" s="673"/>
      <c r="DOH189" s="674"/>
      <c r="DOI189" s="672"/>
      <c r="DOJ189" s="673"/>
      <c r="DOK189" s="673"/>
      <c r="DOL189" s="673"/>
      <c r="DOM189" s="673"/>
      <c r="DON189" s="674"/>
      <c r="DOO189" s="672"/>
      <c r="DOP189" s="673"/>
      <c r="DOQ189" s="673"/>
      <c r="DOR189" s="673"/>
      <c r="DOS189" s="673"/>
      <c r="DOT189" s="674"/>
      <c r="DOU189" s="672"/>
      <c r="DOV189" s="673"/>
      <c r="DOW189" s="673"/>
      <c r="DOX189" s="673"/>
      <c r="DOY189" s="673"/>
      <c r="DOZ189" s="674"/>
      <c r="DPA189" s="672"/>
      <c r="DPB189" s="673"/>
      <c r="DPC189" s="673"/>
      <c r="DPD189" s="673"/>
      <c r="DPE189" s="673"/>
      <c r="DPF189" s="674"/>
      <c r="DPG189" s="672"/>
      <c r="DPH189" s="673"/>
      <c r="DPI189" s="673"/>
      <c r="DPJ189" s="673"/>
      <c r="DPK189" s="673"/>
      <c r="DPL189" s="674"/>
      <c r="DPM189" s="672"/>
      <c r="DPN189" s="673"/>
      <c r="DPO189" s="673"/>
      <c r="DPP189" s="673"/>
      <c r="DPQ189" s="673"/>
      <c r="DPR189" s="674"/>
      <c r="DPS189" s="672"/>
      <c r="DPT189" s="673"/>
      <c r="DPU189" s="673"/>
      <c r="DPV189" s="673"/>
      <c r="DPW189" s="673"/>
      <c r="DPX189" s="674"/>
      <c r="DPY189" s="672"/>
      <c r="DPZ189" s="673"/>
      <c r="DQA189" s="673"/>
      <c r="DQB189" s="673"/>
      <c r="DQC189" s="673"/>
      <c r="DQD189" s="674"/>
      <c r="DQE189" s="672"/>
      <c r="DQF189" s="673"/>
      <c r="DQG189" s="673"/>
      <c r="DQH189" s="673"/>
      <c r="DQI189" s="673"/>
      <c r="DQJ189" s="674"/>
      <c r="DQK189" s="672"/>
      <c r="DQL189" s="673"/>
      <c r="DQM189" s="673"/>
      <c r="DQN189" s="673"/>
      <c r="DQO189" s="673"/>
      <c r="DQP189" s="674"/>
      <c r="DQQ189" s="672"/>
      <c r="DQR189" s="673"/>
      <c r="DQS189" s="673"/>
      <c r="DQT189" s="673"/>
      <c r="DQU189" s="673"/>
      <c r="DQV189" s="674"/>
      <c r="DQW189" s="672"/>
      <c r="DQX189" s="673"/>
      <c r="DQY189" s="673"/>
      <c r="DQZ189" s="673"/>
      <c r="DRA189" s="673"/>
      <c r="DRB189" s="674"/>
      <c r="DRC189" s="672"/>
      <c r="DRD189" s="673"/>
      <c r="DRE189" s="673"/>
      <c r="DRF189" s="673"/>
      <c r="DRG189" s="673"/>
      <c r="DRH189" s="674"/>
      <c r="DRI189" s="672"/>
      <c r="DRJ189" s="673"/>
      <c r="DRK189" s="673"/>
      <c r="DRL189" s="673"/>
      <c r="DRM189" s="673"/>
      <c r="DRN189" s="674"/>
      <c r="DRO189" s="672"/>
      <c r="DRP189" s="673"/>
      <c r="DRQ189" s="673"/>
      <c r="DRR189" s="673"/>
      <c r="DRS189" s="673"/>
      <c r="DRT189" s="674"/>
      <c r="DRU189" s="672"/>
      <c r="DRV189" s="673"/>
      <c r="DRW189" s="673"/>
      <c r="DRX189" s="673"/>
      <c r="DRY189" s="673"/>
      <c r="DRZ189" s="674"/>
      <c r="DSA189" s="672"/>
      <c r="DSB189" s="673"/>
      <c r="DSC189" s="673"/>
      <c r="DSD189" s="673"/>
      <c r="DSE189" s="673"/>
      <c r="DSF189" s="674"/>
      <c r="DSG189" s="672"/>
      <c r="DSH189" s="673"/>
      <c r="DSI189" s="673"/>
      <c r="DSJ189" s="673"/>
      <c r="DSK189" s="673"/>
      <c r="DSL189" s="674"/>
      <c r="DSM189" s="672"/>
      <c r="DSN189" s="673"/>
      <c r="DSO189" s="673"/>
      <c r="DSP189" s="673"/>
      <c r="DSQ189" s="673"/>
      <c r="DSR189" s="674"/>
      <c r="DSS189" s="672"/>
      <c r="DST189" s="673"/>
      <c r="DSU189" s="673"/>
      <c r="DSV189" s="673"/>
      <c r="DSW189" s="673"/>
      <c r="DSX189" s="674"/>
      <c r="DSY189" s="672"/>
      <c r="DSZ189" s="673"/>
      <c r="DTA189" s="673"/>
      <c r="DTB189" s="673"/>
      <c r="DTC189" s="673"/>
      <c r="DTD189" s="674"/>
      <c r="DTE189" s="672"/>
      <c r="DTF189" s="673"/>
      <c r="DTG189" s="673"/>
      <c r="DTH189" s="673"/>
      <c r="DTI189" s="673"/>
      <c r="DTJ189" s="674"/>
      <c r="DTK189" s="672"/>
      <c r="DTL189" s="673"/>
      <c r="DTM189" s="673"/>
      <c r="DTN189" s="673"/>
      <c r="DTO189" s="673"/>
      <c r="DTP189" s="674"/>
      <c r="DTQ189" s="672"/>
      <c r="DTR189" s="673"/>
      <c r="DTS189" s="673"/>
      <c r="DTT189" s="673"/>
      <c r="DTU189" s="673"/>
      <c r="DTV189" s="674"/>
      <c r="DTW189" s="672"/>
      <c r="DTX189" s="673"/>
      <c r="DTY189" s="673"/>
      <c r="DTZ189" s="673"/>
      <c r="DUA189" s="673"/>
      <c r="DUB189" s="674"/>
      <c r="DUC189" s="672"/>
      <c r="DUD189" s="673"/>
      <c r="DUE189" s="673"/>
      <c r="DUF189" s="673"/>
      <c r="DUG189" s="673"/>
      <c r="DUH189" s="674"/>
      <c r="DUI189" s="672"/>
      <c r="DUJ189" s="673"/>
      <c r="DUK189" s="673"/>
      <c r="DUL189" s="673"/>
      <c r="DUM189" s="673"/>
      <c r="DUN189" s="674"/>
      <c r="DUO189" s="672"/>
      <c r="DUP189" s="673"/>
      <c r="DUQ189" s="673"/>
      <c r="DUR189" s="673"/>
      <c r="DUS189" s="673"/>
      <c r="DUT189" s="674"/>
      <c r="DUU189" s="672"/>
      <c r="DUV189" s="673"/>
      <c r="DUW189" s="673"/>
      <c r="DUX189" s="673"/>
      <c r="DUY189" s="673"/>
      <c r="DUZ189" s="674"/>
      <c r="DVA189" s="672"/>
      <c r="DVB189" s="673"/>
      <c r="DVC189" s="673"/>
      <c r="DVD189" s="673"/>
      <c r="DVE189" s="673"/>
      <c r="DVF189" s="674"/>
      <c r="DVG189" s="672"/>
      <c r="DVH189" s="673"/>
      <c r="DVI189" s="673"/>
      <c r="DVJ189" s="673"/>
      <c r="DVK189" s="673"/>
      <c r="DVL189" s="674"/>
      <c r="DVM189" s="672"/>
      <c r="DVN189" s="673"/>
      <c r="DVO189" s="673"/>
      <c r="DVP189" s="673"/>
      <c r="DVQ189" s="673"/>
      <c r="DVR189" s="674"/>
      <c r="DVS189" s="672"/>
      <c r="DVT189" s="673"/>
      <c r="DVU189" s="673"/>
      <c r="DVV189" s="673"/>
      <c r="DVW189" s="673"/>
      <c r="DVX189" s="674"/>
      <c r="DVY189" s="672"/>
      <c r="DVZ189" s="673"/>
      <c r="DWA189" s="673"/>
      <c r="DWB189" s="673"/>
      <c r="DWC189" s="673"/>
      <c r="DWD189" s="674"/>
      <c r="DWE189" s="672"/>
      <c r="DWF189" s="673"/>
      <c r="DWG189" s="673"/>
      <c r="DWH189" s="673"/>
      <c r="DWI189" s="673"/>
      <c r="DWJ189" s="674"/>
      <c r="DWK189" s="672"/>
      <c r="DWL189" s="673"/>
      <c r="DWM189" s="673"/>
      <c r="DWN189" s="673"/>
      <c r="DWO189" s="673"/>
      <c r="DWP189" s="674"/>
      <c r="DWQ189" s="672"/>
      <c r="DWR189" s="673"/>
      <c r="DWS189" s="673"/>
      <c r="DWT189" s="673"/>
      <c r="DWU189" s="673"/>
      <c r="DWV189" s="674"/>
      <c r="DWW189" s="672"/>
      <c r="DWX189" s="673"/>
      <c r="DWY189" s="673"/>
      <c r="DWZ189" s="673"/>
      <c r="DXA189" s="673"/>
      <c r="DXB189" s="674"/>
      <c r="DXC189" s="672"/>
      <c r="DXD189" s="673"/>
      <c r="DXE189" s="673"/>
      <c r="DXF189" s="673"/>
      <c r="DXG189" s="673"/>
      <c r="DXH189" s="674"/>
      <c r="DXI189" s="672"/>
      <c r="DXJ189" s="673"/>
      <c r="DXK189" s="673"/>
      <c r="DXL189" s="673"/>
      <c r="DXM189" s="673"/>
      <c r="DXN189" s="674"/>
      <c r="DXO189" s="672"/>
      <c r="DXP189" s="673"/>
      <c r="DXQ189" s="673"/>
      <c r="DXR189" s="673"/>
      <c r="DXS189" s="673"/>
      <c r="DXT189" s="674"/>
      <c r="DXU189" s="672"/>
      <c r="DXV189" s="673"/>
      <c r="DXW189" s="673"/>
      <c r="DXX189" s="673"/>
      <c r="DXY189" s="673"/>
      <c r="DXZ189" s="674"/>
      <c r="DYA189" s="672"/>
      <c r="DYB189" s="673"/>
      <c r="DYC189" s="673"/>
      <c r="DYD189" s="673"/>
      <c r="DYE189" s="673"/>
      <c r="DYF189" s="674"/>
      <c r="DYG189" s="672"/>
      <c r="DYH189" s="673"/>
      <c r="DYI189" s="673"/>
      <c r="DYJ189" s="673"/>
      <c r="DYK189" s="673"/>
      <c r="DYL189" s="674"/>
      <c r="DYM189" s="672"/>
      <c r="DYN189" s="673"/>
      <c r="DYO189" s="673"/>
      <c r="DYP189" s="673"/>
      <c r="DYQ189" s="673"/>
      <c r="DYR189" s="674"/>
      <c r="DYS189" s="672"/>
      <c r="DYT189" s="673"/>
      <c r="DYU189" s="673"/>
      <c r="DYV189" s="673"/>
      <c r="DYW189" s="673"/>
      <c r="DYX189" s="674"/>
      <c r="DYY189" s="672"/>
      <c r="DYZ189" s="673"/>
      <c r="DZA189" s="673"/>
      <c r="DZB189" s="673"/>
      <c r="DZC189" s="673"/>
      <c r="DZD189" s="674"/>
      <c r="DZE189" s="672"/>
      <c r="DZF189" s="673"/>
      <c r="DZG189" s="673"/>
      <c r="DZH189" s="673"/>
      <c r="DZI189" s="673"/>
      <c r="DZJ189" s="674"/>
      <c r="DZK189" s="672"/>
      <c r="DZL189" s="673"/>
      <c r="DZM189" s="673"/>
      <c r="DZN189" s="673"/>
      <c r="DZO189" s="673"/>
      <c r="DZP189" s="674"/>
      <c r="DZQ189" s="672"/>
      <c r="DZR189" s="673"/>
      <c r="DZS189" s="673"/>
      <c r="DZT189" s="673"/>
      <c r="DZU189" s="673"/>
      <c r="DZV189" s="674"/>
      <c r="DZW189" s="672"/>
      <c r="DZX189" s="673"/>
      <c r="DZY189" s="673"/>
      <c r="DZZ189" s="673"/>
      <c r="EAA189" s="673"/>
      <c r="EAB189" s="674"/>
      <c r="EAC189" s="672"/>
      <c r="EAD189" s="673"/>
      <c r="EAE189" s="673"/>
      <c r="EAF189" s="673"/>
      <c r="EAG189" s="673"/>
      <c r="EAH189" s="674"/>
      <c r="EAI189" s="672"/>
      <c r="EAJ189" s="673"/>
      <c r="EAK189" s="673"/>
      <c r="EAL189" s="673"/>
      <c r="EAM189" s="673"/>
      <c r="EAN189" s="674"/>
      <c r="EAO189" s="672"/>
      <c r="EAP189" s="673"/>
      <c r="EAQ189" s="673"/>
      <c r="EAR189" s="673"/>
      <c r="EAS189" s="673"/>
      <c r="EAT189" s="674"/>
      <c r="EAU189" s="672"/>
      <c r="EAV189" s="673"/>
      <c r="EAW189" s="673"/>
      <c r="EAX189" s="673"/>
      <c r="EAY189" s="673"/>
      <c r="EAZ189" s="674"/>
      <c r="EBA189" s="672"/>
      <c r="EBB189" s="673"/>
      <c r="EBC189" s="673"/>
      <c r="EBD189" s="673"/>
      <c r="EBE189" s="673"/>
      <c r="EBF189" s="674"/>
      <c r="EBG189" s="672"/>
      <c r="EBH189" s="673"/>
      <c r="EBI189" s="673"/>
      <c r="EBJ189" s="673"/>
      <c r="EBK189" s="673"/>
      <c r="EBL189" s="674"/>
      <c r="EBM189" s="672"/>
      <c r="EBN189" s="673"/>
      <c r="EBO189" s="673"/>
      <c r="EBP189" s="673"/>
      <c r="EBQ189" s="673"/>
      <c r="EBR189" s="674"/>
      <c r="EBS189" s="672"/>
      <c r="EBT189" s="673"/>
      <c r="EBU189" s="673"/>
      <c r="EBV189" s="673"/>
      <c r="EBW189" s="673"/>
      <c r="EBX189" s="674"/>
      <c r="EBY189" s="672"/>
      <c r="EBZ189" s="673"/>
      <c r="ECA189" s="673"/>
      <c r="ECB189" s="673"/>
      <c r="ECC189" s="673"/>
      <c r="ECD189" s="674"/>
      <c r="ECE189" s="672"/>
      <c r="ECF189" s="673"/>
      <c r="ECG189" s="673"/>
      <c r="ECH189" s="673"/>
      <c r="ECI189" s="673"/>
      <c r="ECJ189" s="674"/>
      <c r="ECK189" s="672"/>
      <c r="ECL189" s="673"/>
      <c r="ECM189" s="673"/>
      <c r="ECN189" s="673"/>
      <c r="ECO189" s="673"/>
      <c r="ECP189" s="674"/>
      <c r="ECQ189" s="672"/>
      <c r="ECR189" s="673"/>
      <c r="ECS189" s="673"/>
      <c r="ECT189" s="673"/>
      <c r="ECU189" s="673"/>
      <c r="ECV189" s="674"/>
      <c r="ECW189" s="672"/>
      <c r="ECX189" s="673"/>
      <c r="ECY189" s="673"/>
      <c r="ECZ189" s="673"/>
      <c r="EDA189" s="673"/>
      <c r="EDB189" s="674"/>
      <c r="EDC189" s="672"/>
      <c r="EDD189" s="673"/>
      <c r="EDE189" s="673"/>
      <c r="EDF189" s="673"/>
      <c r="EDG189" s="673"/>
      <c r="EDH189" s="674"/>
      <c r="EDI189" s="672"/>
      <c r="EDJ189" s="673"/>
      <c r="EDK189" s="673"/>
      <c r="EDL189" s="673"/>
      <c r="EDM189" s="673"/>
      <c r="EDN189" s="674"/>
      <c r="EDO189" s="672"/>
      <c r="EDP189" s="673"/>
      <c r="EDQ189" s="673"/>
      <c r="EDR189" s="673"/>
      <c r="EDS189" s="673"/>
      <c r="EDT189" s="674"/>
      <c r="EDU189" s="672"/>
      <c r="EDV189" s="673"/>
      <c r="EDW189" s="673"/>
      <c r="EDX189" s="673"/>
      <c r="EDY189" s="673"/>
      <c r="EDZ189" s="674"/>
      <c r="EEA189" s="672"/>
      <c r="EEB189" s="673"/>
      <c r="EEC189" s="673"/>
      <c r="EED189" s="673"/>
      <c r="EEE189" s="673"/>
      <c r="EEF189" s="674"/>
      <c r="EEG189" s="672"/>
      <c r="EEH189" s="673"/>
      <c r="EEI189" s="673"/>
      <c r="EEJ189" s="673"/>
      <c r="EEK189" s="673"/>
      <c r="EEL189" s="674"/>
      <c r="EEM189" s="672"/>
      <c r="EEN189" s="673"/>
      <c r="EEO189" s="673"/>
      <c r="EEP189" s="673"/>
      <c r="EEQ189" s="673"/>
      <c r="EER189" s="674"/>
      <c r="EES189" s="672"/>
      <c r="EET189" s="673"/>
      <c r="EEU189" s="673"/>
      <c r="EEV189" s="673"/>
      <c r="EEW189" s="673"/>
      <c r="EEX189" s="674"/>
      <c r="EEY189" s="672"/>
      <c r="EEZ189" s="673"/>
      <c r="EFA189" s="673"/>
      <c r="EFB189" s="673"/>
      <c r="EFC189" s="673"/>
      <c r="EFD189" s="674"/>
      <c r="EFE189" s="672"/>
      <c r="EFF189" s="673"/>
      <c r="EFG189" s="673"/>
      <c r="EFH189" s="673"/>
      <c r="EFI189" s="673"/>
      <c r="EFJ189" s="674"/>
      <c r="EFK189" s="672"/>
      <c r="EFL189" s="673"/>
      <c r="EFM189" s="673"/>
      <c r="EFN189" s="673"/>
      <c r="EFO189" s="673"/>
      <c r="EFP189" s="674"/>
      <c r="EFQ189" s="672"/>
      <c r="EFR189" s="673"/>
      <c r="EFS189" s="673"/>
      <c r="EFT189" s="673"/>
      <c r="EFU189" s="673"/>
      <c r="EFV189" s="674"/>
      <c r="EFW189" s="672"/>
      <c r="EFX189" s="673"/>
      <c r="EFY189" s="673"/>
      <c r="EFZ189" s="673"/>
      <c r="EGA189" s="673"/>
      <c r="EGB189" s="674"/>
      <c r="EGC189" s="672"/>
      <c r="EGD189" s="673"/>
      <c r="EGE189" s="673"/>
      <c r="EGF189" s="673"/>
      <c r="EGG189" s="673"/>
      <c r="EGH189" s="674"/>
      <c r="EGI189" s="672"/>
      <c r="EGJ189" s="673"/>
      <c r="EGK189" s="673"/>
      <c r="EGL189" s="673"/>
      <c r="EGM189" s="673"/>
      <c r="EGN189" s="674"/>
      <c r="EGO189" s="672"/>
      <c r="EGP189" s="673"/>
      <c r="EGQ189" s="673"/>
      <c r="EGR189" s="673"/>
      <c r="EGS189" s="673"/>
      <c r="EGT189" s="674"/>
      <c r="EGU189" s="672"/>
      <c r="EGV189" s="673"/>
      <c r="EGW189" s="673"/>
      <c r="EGX189" s="673"/>
      <c r="EGY189" s="673"/>
      <c r="EGZ189" s="674"/>
      <c r="EHA189" s="672"/>
      <c r="EHB189" s="673"/>
      <c r="EHC189" s="673"/>
      <c r="EHD189" s="673"/>
      <c r="EHE189" s="673"/>
      <c r="EHF189" s="674"/>
      <c r="EHG189" s="672"/>
      <c r="EHH189" s="673"/>
      <c r="EHI189" s="673"/>
      <c r="EHJ189" s="673"/>
      <c r="EHK189" s="673"/>
      <c r="EHL189" s="674"/>
      <c r="EHM189" s="672"/>
      <c r="EHN189" s="673"/>
      <c r="EHO189" s="673"/>
      <c r="EHP189" s="673"/>
      <c r="EHQ189" s="673"/>
      <c r="EHR189" s="674"/>
      <c r="EHS189" s="672"/>
      <c r="EHT189" s="673"/>
      <c r="EHU189" s="673"/>
      <c r="EHV189" s="673"/>
      <c r="EHW189" s="673"/>
      <c r="EHX189" s="674"/>
      <c r="EHY189" s="672"/>
      <c r="EHZ189" s="673"/>
      <c r="EIA189" s="673"/>
      <c r="EIB189" s="673"/>
      <c r="EIC189" s="673"/>
      <c r="EID189" s="674"/>
      <c r="EIE189" s="672"/>
      <c r="EIF189" s="673"/>
      <c r="EIG189" s="673"/>
      <c r="EIH189" s="673"/>
      <c r="EII189" s="673"/>
      <c r="EIJ189" s="674"/>
      <c r="EIK189" s="672"/>
      <c r="EIL189" s="673"/>
      <c r="EIM189" s="673"/>
      <c r="EIN189" s="673"/>
      <c r="EIO189" s="673"/>
      <c r="EIP189" s="674"/>
      <c r="EIQ189" s="672"/>
      <c r="EIR189" s="673"/>
      <c r="EIS189" s="673"/>
      <c r="EIT189" s="673"/>
      <c r="EIU189" s="673"/>
      <c r="EIV189" s="674"/>
      <c r="EIW189" s="672"/>
      <c r="EIX189" s="673"/>
      <c r="EIY189" s="673"/>
      <c r="EIZ189" s="673"/>
      <c r="EJA189" s="673"/>
      <c r="EJB189" s="674"/>
      <c r="EJC189" s="672"/>
      <c r="EJD189" s="673"/>
      <c r="EJE189" s="673"/>
      <c r="EJF189" s="673"/>
      <c r="EJG189" s="673"/>
      <c r="EJH189" s="674"/>
      <c r="EJI189" s="672"/>
      <c r="EJJ189" s="673"/>
      <c r="EJK189" s="673"/>
      <c r="EJL189" s="673"/>
      <c r="EJM189" s="673"/>
      <c r="EJN189" s="674"/>
      <c r="EJO189" s="672"/>
      <c r="EJP189" s="673"/>
      <c r="EJQ189" s="673"/>
      <c r="EJR189" s="673"/>
      <c r="EJS189" s="673"/>
      <c r="EJT189" s="674"/>
      <c r="EJU189" s="672"/>
      <c r="EJV189" s="673"/>
      <c r="EJW189" s="673"/>
      <c r="EJX189" s="673"/>
      <c r="EJY189" s="673"/>
      <c r="EJZ189" s="674"/>
      <c r="EKA189" s="672"/>
      <c r="EKB189" s="673"/>
      <c r="EKC189" s="673"/>
      <c r="EKD189" s="673"/>
      <c r="EKE189" s="673"/>
      <c r="EKF189" s="674"/>
      <c r="EKG189" s="672"/>
      <c r="EKH189" s="673"/>
      <c r="EKI189" s="673"/>
      <c r="EKJ189" s="673"/>
      <c r="EKK189" s="673"/>
      <c r="EKL189" s="674"/>
      <c r="EKM189" s="672"/>
      <c r="EKN189" s="673"/>
      <c r="EKO189" s="673"/>
      <c r="EKP189" s="673"/>
      <c r="EKQ189" s="673"/>
      <c r="EKR189" s="674"/>
      <c r="EKS189" s="672"/>
      <c r="EKT189" s="673"/>
      <c r="EKU189" s="673"/>
      <c r="EKV189" s="673"/>
      <c r="EKW189" s="673"/>
      <c r="EKX189" s="674"/>
      <c r="EKY189" s="672"/>
      <c r="EKZ189" s="673"/>
      <c r="ELA189" s="673"/>
      <c r="ELB189" s="673"/>
      <c r="ELC189" s="673"/>
      <c r="ELD189" s="674"/>
      <c r="ELE189" s="672"/>
      <c r="ELF189" s="673"/>
      <c r="ELG189" s="673"/>
      <c r="ELH189" s="673"/>
      <c r="ELI189" s="673"/>
      <c r="ELJ189" s="674"/>
      <c r="ELK189" s="672"/>
      <c r="ELL189" s="673"/>
      <c r="ELM189" s="673"/>
      <c r="ELN189" s="673"/>
      <c r="ELO189" s="673"/>
      <c r="ELP189" s="674"/>
      <c r="ELQ189" s="672"/>
      <c r="ELR189" s="673"/>
      <c r="ELS189" s="673"/>
      <c r="ELT189" s="673"/>
      <c r="ELU189" s="673"/>
      <c r="ELV189" s="674"/>
      <c r="ELW189" s="672"/>
      <c r="ELX189" s="673"/>
      <c r="ELY189" s="673"/>
      <c r="ELZ189" s="673"/>
      <c r="EMA189" s="673"/>
      <c r="EMB189" s="674"/>
      <c r="EMC189" s="672"/>
      <c r="EMD189" s="673"/>
      <c r="EME189" s="673"/>
      <c r="EMF189" s="673"/>
      <c r="EMG189" s="673"/>
      <c r="EMH189" s="674"/>
      <c r="EMI189" s="672"/>
      <c r="EMJ189" s="673"/>
      <c r="EMK189" s="673"/>
      <c r="EML189" s="673"/>
      <c r="EMM189" s="673"/>
      <c r="EMN189" s="674"/>
      <c r="EMO189" s="672"/>
      <c r="EMP189" s="673"/>
      <c r="EMQ189" s="673"/>
      <c r="EMR189" s="673"/>
      <c r="EMS189" s="673"/>
      <c r="EMT189" s="674"/>
      <c r="EMU189" s="672"/>
      <c r="EMV189" s="673"/>
      <c r="EMW189" s="673"/>
      <c r="EMX189" s="673"/>
      <c r="EMY189" s="673"/>
      <c r="EMZ189" s="674"/>
      <c r="ENA189" s="672"/>
      <c r="ENB189" s="673"/>
      <c r="ENC189" s="673"/>
      <c r="END189" s="673"/>
      <c r="ENE189" s="673"/>
      <c r="ENF189" s="674"/>
      <c r="ENG189" s="672"/>
      <c r="ENH189" s="673"/>
      <c r="ENI189" s="673"/>
      <c r="ENJ189" s="673"/>
      <c r="ENK189" s="673"/>
      <c r="ENL189" s="674"/>
      <c r="ENM189" s="672"/>
      <c r="ENN189" s="673"/>
      <c r="ENO189" s="673"/>
      <c r="ENP189" s="673"/>
      <c r="ENQ189" s="673"/>
      <c r="ENR189" s="674"/>
      <c r="ENS189" s="672"/>
      <c r="ENT189" s="673"/>
      <c r="ENU189" s="673"/>
      <c r="ENV189" s="673"/>
      <c r="ENW189" s="673"/>
      <c r="ENX189" s="674"/>
      <c r="ENY189" s="672"/>
      <c r="ENZ189" s="673"/>
      <c r="EOA189" s="673"/>
      <c r="EOB189" s="673"/>
      <c r="EOC189" s="673"/>
      <c r="EOD189" s="674"/>
      <c r="EOE189" s="672"/>
      <c r="EOF189" s="673"/>
      <c r="EOG189" s="673"/>
      <c r="EOH189" s="673"/>
      <c r="EOI189" s="673"/>
      <c r="EOJ189" s="674"/>
      <c r="EOK189" s="672"/>
      <c r="EOL189" s="673"/>
      <c r="EOM189" s="673"/>
      <c r="EON189" s="673"/>
      <c r="EOO189" s="673"/>
      <c r="EOP189" s="674"/>
      <c r="EOQ189" s="672"/>
      <c r="EOR189" s="673"/>
      <c r="EOS189" s="673"/>
      <c r="EOT189" s="673"/>
      <c r="EOU189" s="673"/>
      <c r="EOV189" s="674"/>
      <c r="EOW189" s="672"/>
      <c r="EOX189" s="673"/>
      <c r="EOY189" s="673"/>
      <c r="EOZ189" s="673"/>
      <c r="EPA189" s="673"/>
      <c r="EPB189" s="674"/>
      <c r="EPC189" s="672"/>
      <c r="EPD189" s="673"/>
      <c r="EPE189" s="673"/>
      <c r="EPF189" s="673"/>
      <c r="EPG189" s="673"/>
      <c r="EPH189" s="674"/>
      <c r="EPI189" s="672"/>
      <c r="EPJ189" s="673"/>
      <c r="EPK189" s="673"/>
      <c r="EPL189" s="673"/>
      <c r="EPM189" s="673"/>
      <c r="EPN189" s="674"/>
      <c r="EPO189" s="672"/>
      <c r="EPP189" s="673"/>
      <c r="EPQ189" s="673"/>
      <c r="EPR189" s="673"/>
      <c r="EPS189" s="673"/>
      <c r="EPT189" s="674"/>
      <c r="EPU189" s="672"/>
      <c r="EPV189" s="673"/>
      <c r="EPW189" s="673"/>
      <c r="EPX189" s="673"/>
      <c r="EPY189" s="673"/>
      <c r="EPZ189" s="674"/>
      <c r="EQA189" s="672"/>
      <c r="EQB189" s="673"/>
      <c r="EQC189" s="673"/>
      <c r="EQD189" s="673"/>
      <c r="EQE189" s="673"/>
      <c r="EQF189" s="674"/>
      <c r="EQG189" s="672"/>
      <c r="EQH189" s="673"/>
      <c r="EQI189" s="673"/>
      <c r="EQJ189" s="673"/>
      <c r="EQK189" s="673"/>
      <c r="EQL189" s="674"/>
      <c r="EQM189" s="672"/>
      <c r="EQN189" s="673"/>
      <c r="EQO189" s="673"/>
      <c r="EQP189" s="673"/>
      <c r="EQQ189" s="673"/>
      <c r="EQR189" s="674"/>
      <c r="EQS189" s="672"/>
      <c r="EQT189" s="673"/>
      <c r="EQU189" s="673"/>
      <c r="EQV189" s="673"/>
      <c r="EQW189" s="673"/>
      <c r="EQX189" s="674"/>
      <c r="EQY189" s="672"/>
      <c r="EQZ189" s="673"/>
      <c r="ERA189" s="673"/>
      <c r="ERB189" s="673"/>
      <c r="ERC189" s="673"/>
      <c r="ERD189" s="674"/>
      <c r="ERE189" s="672"/>
      <c r="ERF189" s="673"/>
      <c r="ERG189" s="673"/>
      <c r="ERH189" s="673"/>
      <c r="ERI189" s="673"/>
      <c r="ERJ189" s="674"/>
      <c r="ERK189" s="672"/>
      <c r="ERL189" s="673"/>
      <c r="ERM189" s="673"/>
      <c r="ERN189" s="673"/>
      <c r="ERO189" s="673"/>
      <c r="ERP189" s="674"/>
      <c r="ERQ189" s="672"/>
      <c r="ERR189" s="673"/>
      <c r="ERS189" s="673"/>
      <c r="ERT189" s="673"/>
      <c r="ERU189" s="673"/>
      <c r="ERV189" s="674"/>
      <c r="ERW189" s="672"/>
      <c r="ERX189" s="673"/>
      <c r="ERY189" s="673"/>
      <c r="ERZ189" s="673"/>
      <c r="ESA189" s="673"/>
      <c r="ESB189" s="674"/>
      <c r="ESC189" s="672"/>
      <c r="ESD189" s="673"/>
      <c r="ESE189" s="673"/>
      <c r="ESF189" s="673"/>
      <c r="ESG189" s="673"/>
      <c r="ESH189" s="674"/>
      <c r="ESI189" s="672"/>
      <c r="ESJ189" s="673"/>
      <c r="ESK189" s="673"/>
      <c r="ESL189" s="673"/>
      <c r="ESM189" s="673"/>
      <c r="ESN189" s="674"/>
      <c r="ESO189" s="672"/>
      <c r="ESP189" s="673"/>
      <c r="ESQ189" s="673"/>
      <c r="ESR189" s="673"/>
      <c r="ESS189" s="673"/>
      <c r="EST189" s="674"/>
      <c r="ESU189" s="672"/>
      <c r="ESV189" s="673"/>
      <c r="ESW189" s="673"/>
      <c r="ESX189" s="673"/>
      <c r="ESY189" s="673"/>
      <c r="ESZ189" s="674"/>
      <c r="ETA189" s="672"/>
      <c r="ETB189" s="673"/>
      <c r="ETC189" s="673"/>
      <c r="ETD189" s="673"/>
      <c r="ETE189" s="673"/>
      <c r="ETF189" s="674"/>
      <c r="ETG189" s="672"/>
      <c r="ETH189" s="673"/>
      <c r="ETI189" s="673"/>
      <c r="ETJ189" s="673"/>
      <c r="ETK189" s="673"/>
      <c r="ETL189" s="674"/>
      <c r="ETM189" s="672"/>
      <c r="ETN189" s="673"/>
      <c r="ETO189" s="673"/>
      <c r="ETP189" s="673"/>
      <c r="ETQ189" s="673"/>
      <c r="ETR189" s="674"/>
      <c r="ETS189" s="672"/>
      <c r="ETT189" s="673"/>
      <c r="ETU189" s="673"/>
      <c r="ETV189" s="673"/>
      <c r="ETW189" s="673"/>
      <c r="ETX189" s="674"/>
      <c r="ETY189" s="672"/>
      <c r="ETZ189" s="673"/>
      <c r="EUA189" s="673"/>
      <c r="EUB189" s="673"/>
      <c r="EUC189" s="673"/>
      <c r="EUD189" s="674"/>
      <c r="EUE189" s="672"/>
      <c r="EUF189" s="673"/>
      <c r="EUG189" s="673"/>
      <c r="EUH189" s="673"/>
      <c r="EUI189" s="673"/>
      <c r="EUJ189" s="674"/>
      <c r="EUK189" s="672"/>
      <c r="EUL189" s="673"/>
      <c r="EUM189" s="673"/>
      <c r="EUN189" s="673"/>
      <c r="EUO189" s="673"/>
      <c r="EUP189" s="674"/>
      <c r="EUQ189" s="672"/>
      <c r="EUR189" s="673"/>
      <c r="EUS189" s="673"/>
      <c r="EUT189" s="673"/>
      <c r="EUU189" s="673"/>
      <c r="EUV189" s="674"/>
      <c r="EUW189" s="672"/>
      <c r="EUX189" s="673"/>
      <c r="EUY189" s="673"/>
      <c r="EUZ189" s="673"/>
      <c r="EVA189" s="673"/>
      <c r="EVB189" s="674"/>
      <c r="EVC189" s="672"/>
      <c r="EVD189" s="673"/>
      <c r="EVE189" s="673"/>
      <c r="EVF189" s="673"/>
      <c r="EVG189" s="673"/>
      <c r="EVH189" s="674"/>
      <c r="EVI189" s="672"/>
      <c r="EVJ189" s="673"/>
      <c r="EVK189" s="673"/>
      <c r="EVL189" s="673"/>
      <c r="EVM189" s="673"/>
      <c r="EVN189" s="674"/>
      <c r="EVO189" s="672"/>
      <c r="EVP189" s="673"/>
      <c r="EVQ189" s="673"/>
      <c r="EVR189" s="673"/>
      <c r="EVS189" s="673"/>
      <c r="EVT189" s="674"/>
      <c r="EVU189" s="672"/>
      <c r="EVV189" s="673"/>
      <c r="EVW189" s="673"/>
      <c r="EVX189" s="673"/>
      <c r="EVY189" s="673"/>
      <c r="EVZ189" s="674"/>
      <c r="EWA189" s="672"/>
      <c r="EWB189" s="673"/>
      <c r="EWC189" s="673"/>
      <c r="EWD189" s="673"/>
      <c r="EWE189" s="673"/>
      <c r="EWF189" s="674"/>
      <c r="EWG189" s="672"/>
      <c r="EWH189" s="673"/>
      <c r="EWI189" s="673"/>
      <c r="EWJ189" s="673"/>
      <c r="EWK189" s="673"/>
      <c r="EWL189" s="674"/>
      <c r="EWM189" s="672"/>
      <c r="EWN189" s="673"/>
      <c r="EWO189" s="673"/>
      <c r="EWP189" s="673"/>
      <c r="EWQ189" s="673"/>
      <c r="EWR189" s="674"/>
      <c r="EWS189" s="672"/>
      <c r="EWT189" s="673"/>
      <c r="EWU189" s="673"/>
      <c r="EWV189" s="673"/>
      <c r="EWW189" s="673"/>
      <c r="EWX189" s="674"/>
      <c r="EWY189" s="672"/>
      <c r="EWZ189" s="673"/>
      <c r="EXA189" s="673"/>
      <c r="EXB189" s="673"/>
      <c r="EXC189" s="673"/>
      <c r="EXD189" s="674"/>
      <c r="EXE189" s="672"/>
      <c r="EXF189" s="673"/>
      <c r="EXG189" s="673"/>
      <c r="EXH189" s="673"/>
      <c r="EXI189" s="673"/>
      <c r="EXJ189" s="674"/>
      <c r="EXK189" s="672"/>
      <c r="EXL189" s="673"/>
      <c r="EXM189" s="673"/>
      <c r="EXN189" s="673"/>
      <c r="EXO189" s="673"/>
      <c r="EXP189" s="674"/>
      <c r="EXQ189" s="672"/>
      <c r="EXR189" s="673"/>
      <c r="EXS189" s="673"/>
      <c r="EXT189" s="673"/>
      <c r="EXU189" s="673"/>
      <c r="EXV189" s="674"/>
      <c r="EXW189" s="672"/>
      <c r="EXX189" s="673"/>
      <c r="EXY189" s="673"/>
      <c r="EXZ189" s="673"/>
      <c r="EYA189" s="673"/>
      <c r="EYB189" s="674"/>
      <c r="EYC189" s="672"/>
      <c r="EYD189" s="673"/>
      <c r="EYE189" s="673"/>
      <c r="EYF189" s="673"/>
      <c r="EYG189" s="673"/>
      <c r="EYH189" s="674"/>
      <c r="EYI189" s="672"/>
      <c r="EYJ189" s="673"/>
      <c r="EYK189" s="673"/>
      <c r="EYL189" s="673"/>
      <c r="EYM189" s="673"/>
      <c r="EYN189" s="674"/>
      <c r="EYO189" s="672"/>
      <c r="EYP189" s="673"/>
      <c r="EYQ189" s="673"/>
      <c r="EYR189" s="673"/>
      <c r="EYS189" s="673"/>
      <c r="EYT189" s="674"/>
      <c r="EYU189" s="672"/>
      <c r="EYV189" s="673"/>
      <c r="EYW189" s="673"/>
      <c r="EYX189" s="673"/>
      <c r="EYY189" s="673"/>
      <c r="EYZ189" s="674"/>
      <c r="EZA189" s="672"/>
      <c r="EZB189" s="673"/>
      <c r="EZC189" s="673"/>
      <c r="EZD189" s="673"/>
      <c r="EZE189" s="673"/>
      <c r="EZF189" s="674"/>
      <c r="EZG189" s="672"/>
      <c r="EZH189" s="673"/>
      <c r="EZI189" s="673"/>
      <c r="EZJ189" s="673"/>
      <c r="EZK189" s="673"/>
      <c r="EZL189" s="674"/>
      <c r="EZM189" s="672"/>
      <c r="EZN189" s="673"/>
      <c r="EZO189" s="673"/>
      <c r="EZP189" s="673"/>
      <c r="EZQ189" s="673"/>
      <c r="EZR189" s="674"/>
      <c r="EZS189" s="672"/>
      <c r="EZT189" s="673"/>
      <c r="EZU189" s="673"/>
      <c r="EZV189" s="673"/>
      <c r="EZW189" s="673"/>
      <c r="EZX189" s="674"/>
      <c r="EZY189" s="672"/>
      <c r="EZZ189" s="673"/>
      <c r="FAA189" s="673"/>
      <c r="FAB189" s="673"/>
      <c r="FAC189" s="673"/>
      <c r="FAD189" s="674"/>
      <c r="FAE189" s="672"/>
      <c r="FAF189" s="673"/>
      <c r="FAG189" s="673"/>
      <c r="FAH189" s="673"/>
      <c r="FAI189" s="673"/>
      <c r="FAJ189" s="674"/>
      <c r="FAK189" s="672"/>
      <c r="FAL189" s="673"/>
      <c r="FAM189" s="673"/>
      <c r="FAN189" s="673"/>
      <c r="FAO189" s="673"/>
      <c r="FAP189" s="674"/>
      <c r="FAQ189" s="672"/>
      <c r="FAR189" s="673"/>
      <c r="FAS189" s="673"/>
      <c r="FAT189" s="673"/>
      <c r="FAU189" s="673"/>
      <c r="FAV189" s="674"/>
      <c r="FAW189" s="672"/>
      <c r="FAX189" s="673"/>
      <c r="FAY189" s="673"/>
      <c r="FAZ189" s="673"/>
      <c r="FBA189" s="673"/>
      <c r="FBB189" s="674"/>
      <c r="FBC189" s="672"/>
      <c r="FBD189" s="673"/>
      <c r="FBE189" s="673"/>
      <c r="FBF189" s="673"/>
      <c r="FBG189" s="673"/>
      <c r="FBH189" s="674"/>
      <c r="FBI189" s="672"/>
      <c r="FBJ189" s="673"/>
      <c r="FBK189" s="673"/>
      <c r="FBL189" s="673"/>
      <c r="FBM189" s="673"/>
      <c r="FBN189" s="674"/>
      <c r="FBO189" s="672"/>
      <c r="FBP189" s="673"/>
      <c r="FBQ189" s="673"/>
      <c r="FBR189" s="673"/>
      <c r="FBS189" s="673"/>
      <c r="FBT189" s="674"/>
      <c r="FBU189" s="672"/>
      <c r="FBV189" s="673"/>
      <c r="FBW189" s="673"/>
      <c r="FBX189" s="673"/>
      <c r="FBY189" s="673"/>
      <c r="FBZ189" s="674"/>
      <c r="FCA189" s="672"/>
      <c r="FCB189" s="673"/>
      <c r="FCC189" s="673"/>
      <c r="FCD189" s="673"/>
      <c r="FCE189" s="673"/>
      <c r="FCF189" s="674"/>
      <c r="FCG189" s="672"/>
      <c r="FCH189" s="673"/>
      <c r="FCI189" s="673"/>
      <c r="FCJ189" s="673"/>
      <c r="FCK189" s="673"/>
      <c r="FCL189" s="674"/>
      <c r="FCM189" s="672"/>
      <c r="FCN189" s="673"/>
      <c r="FCO189" s="673"/>
      <c r="FCP189" s="673"/>
      <c r="FCQ189" s="673"/>
      <c r="FCR189" s="674"/>
      <c r="FCS189" s="672"/>
      <c r="FCT189" s="673"/>
      <c r="FCU189" s="673"/>
      <c r="FCV189" s="673"/>
      <c r="FCW189" s="673"/>
      <c r="FCX189" s="674"/>
      <c r="FCY189" s="672"/>
      <c r="FCZ189" s="673"/>
      <c r="FDA189" s="673"/>
      <c r="FDB189" s="673"/>
      <c r="FDC189" s="673"/>
      <c r="FDD189" s="674"/>
      <c r="FDE189" s="672"/>
      <c r="FDF189" s="673"/>
      <c r="FDG189" s="673"/>
      <c r="FDH189" s="673"/>
      <c r="FDI189" s="673"/>
      <c r="FDJ189" s="674"/>
      <c r="FDK189" s="672"/>
      <c r="FDL189" s="673"/>
      <c r="FDM189" s="673"/>
      <c r="FDN189" s="673"/>
      <c r="FDO189" s="673"/>
      <c r="FDP189" s="674"/>
      <c r="FDQ189" s="672"/>
      <c r="FDR189" s="673"/>
      <c r="FDS189" s="673"/>
      <c r="FDT189" s="673"/>
      <c r="FDU189" s="673"/>
      <c r="FDV189" s="674"/>
      <c r="FDW189" s="672"/>
      <c r="FDX189" s="673"/>
      <c r="FDY189" s="673"/>
      <c r="FDZ189" s="673"/>
      <c r="FEA189" s="673"/>
      <c r="FEB189" s="674"/>
      <c r="FEC189" s="672"/>
      <c r="FED189" s="673"/>
      <c r="FEE189" s="673"/>
      <c r="FEF189" s="673"/>
      <c r="FEG189" s="673"/>
      <c r="FEH189" s="674"/>
      <c r="FEI189" s="672"/>
      <c r="FEJ189" s="673"/>
      <c r="FEK189" s="673"/>
      <c r="FEL189" s="673"/>
      <c r="FEM189" s="673"/>
      <c r="FEN189" s="674"/>
      <c r="FEO189" s="672"/>
      <c r="FEP189" s="673"/>
      <c r="FEQ189" s="673"/>
      <c r="FER189" s="673"/>
      <c r="FES189" s="673"/>
      <c r="FET189" s="674"/>
      <c r="FEU189" s="672"/>
      <c r="FEV189" s="673"/>
      <c r="FEW189" s="673"/>
      <c r="FEX189" s="673"/>
      <c r="FEY189" s="673"/>
      <c r="FEZ189" s="674"/>
      <c r="FFA189" s="672"/>
      <c r="FFB189" s="673"/>
      <c r="FFC189" s="673"/>
      <c r="FFD189" s="673"/>
      <c r="FFE189" s="673"/>
      <c r="FFF189" s="674"/>
      <c r="FFG189" s="672"/>
      <c r="FFH189" s="673"/>
      <c r="FFI189" s="673"/>
      <c r="FFJ189" s="673"/>
      <c r="FFK189" s="673"/>
      <c r="FFL189" s="674"/>
      <c r="FFM189" s="672"/>
      <c r="FFN189" s="673"/>
      <c r="FFO189" s="673"/>
      <c r="FFP189" s="673"/>
      <c r="FFQ189" s="673"/>
      <c r="FFR189" s="674"/>
      <c r="FFS189" s="672"/>
      <c r="FFT189" s="673"/>
      <c r="FFU189" s="673"/>
      <c r="FFV189" s="673"/>
      <c r="FFW189" s="673"/>
      <c r="FFX189" s="674"/>
      <c r="FFY189" s="672"/>
      <c r="FFZ189" s="673"/>
      <c r="FGA189" s="673"/>
      <c r="FGB189" s="673"/>
      <c r="FGC189" s="673"/>
      <c r="FGD189" s="674"/>
      <c r="FGE189" s="672"/>
      <c r="FGF189" s="673"/>
      <c r="FGG189" s="673"/>
      <c r="FGH189" s="673"/>
      <c r="FGI189" s="673"/>
      <c r="FGJ189" s="674"/>
      <c r="FGK189" s="672"/>
      <c r="FGL189" s="673"/>
      <c r="FGM189" s="673"/>
      <c r="FGN189" s="673"/>
      <c r="FGO189" s="673"/>
      <c r="FGP189" s="674"/>
      <c r="FGQ189" s="672"/>
      <c r="FGR189" s="673"/>
      <c r="FGS189" s="673"/>
      <c r="FGT189" s="673"/>
      <c r="FGU189" s="673"/>
      <c r="FGV189" s="674"/>
      <c r="FGW189" s="672"/>
      <c r="FGX189" s="673"/>
      <c r="FGY189" s="673"/>
      <c r="FGZ189" s="673"/>
      <c r="FHA189" s="673"/>
      <c r="FHB189" s="674"/>
      <c r="FHC189" s="672"/>
      <c r="FHD189" s="673"/>
      <c r="FHE189" s="673"/>
      <c r="FHF189" s="673"/>
      <c r="FHG189" s="673"/>
      <c r="FHH189" s="674"/>
      <c r="FHI189" s="672"/>
      <c r="FHJ189" s="673"/>
      <c r="FHK189" s="673"/>
      <c r="FHL189" s="673"/>
      <c r="FHM189" s="673"/>
      <c r="FHN189" s="674"/>
      <c r="FHO189" s="672"/>
      <c r="FHP189" s="673"/>
      <c r="FHQ189" s="673"/>
      <c r="FHR189" s="673"/>
      <c r="FHS189" s="673"/>
      <c r="FHT189" s="674"/>
      <c r="FHU189" s="672"/>
      <c r="FHV189" s="673"/>
      <c r="FHW189" s="673"/>
      <c r="FHX189" s="673"/>
      <c r="FHY189" s="673"/>
      <c r="FHZ189" s="674"/>
      <c r="FIA189" s="672"/>
      <c r="FIB189" s="673"/>
      <c r="FIC189" s="673"/>
      <c r="FID189" s="673"/>
      <c r="FIE189" s="673"/>
      <c r="FIF189" s="674"/>
      <c r="FIG189" s="672"/>
      <c r="FIH189" s="673"/>
      <c r="FII189" s="673"/>
      <c r="FIJ189" s="673"/>
      <c r="FIK189" s="673"/>
      <c r="FIL189" s="674"/>
      <c r="FIM189" s="672"/>
      <c r="FIN189" s="673"/>
      <c r="FIO189" s="673"/>
      <c r="FIP189" s="673"/>
      <c r="FIQ189" s="673"/>
      <c r="FIR189" s="674"/>
      <c r="FIS189" s="672"/>
      <c r="FIT189" s="673"/>
      <c r="FIU189" s="673"/>
      <c r="FIV189" s="673"/>
      <c r="FIW189" s="673"/>
      <c r="FIX189" s="674"/>
      <c r="FIY189" s="672"/>
      <c r="FIZ189" s="673"/>
      <c r="FJA189" s="673"/>
      <c r="FJB189" s="673"/>
      <c r="FJC189" s="673"/>
      <c r="FJD189" s="674"/>
      <c r="FJE189" s="672"/>
      <c r="FJF189" s="673"/>
      <c r="FJG189" s="673"/>
      <c r="FJH189" s="673"/>
      <c r="FJI189" s="673"/>
      <c r="FJJ189" s="674"/>
      <c r="FJK189" s="672"/>
      <c r="FJL189" s="673"/>
      <c r="FJM189" s="673"/>
      <c r="FJN189" s="673"/>
      <c r="FJO189" s="673"/>
      <c r="FJP189" s="674"/>
      <c r="FJQ189" s="672"/>
      <c r="FJR189" s="673"/>
      <c r="FJS189" s="673"/>
      <c r="FJT189" s="673"/>
      <c r="FJU189" s="673"/>
      <c r="FJV189" s="674"/>
      <c r="FJW189" s="672"/>
      <c r="FJX189" s="673"/>
      <c r="FJY189" s="673"/>
      <c r="FJZ189" s="673"/>
      <c r="FKA189" s="673"/>
      <c r="FKB189" s="674"/>
      <c r="FKC189" s="672"/>
      <c r="FKD189" s="673"/>
      <c r="FKE189" s="673"/>
      <c r="FKF189" s="673"/>
      <c r="FKG189" s="673"/>
      <c r="FKH189" s="674"/>
      <c r="FKI189" s="672"/>
      <c r="FKJ189" s="673"/>
      <c r="FKK189" s="673"/>
      <c r="FKL189" s="673"/>
      <c r="FKM189" s="673"/>
      <c r="FKN189" s="674"/>
      <c r="FKO189" s="672"/>
      <c r="FKP189" s="673"/>
      <c r="FKQ189" s="673"/>
      <c r="FKR189" s="673"/>
      <c r="FKS189" s="673"/>
      <c r="FKT189" s="674"/>
      <c r="FKU189" s="672"/>
      <c r="FKV189" s="673"/>
      <c r="FKW189" s="673"/>
      <c r="FKX189" s="673"/>
      <c r="FKY189" s="673"/>
      <c r="FKZ189" s="674"/>
      <c r="FLA189" s="672"/>
      <c r="FLB189" s="673"/>
      <c r="FLC189" s="673"/>
      <c r="FLD189" s="673"/>
      <c r="FLE189" s="673"/>
      <c r="FLF189" s="674"/>
      <c r="FLG189" s="672"/>
      <c r="FLH189" s="673"/>
      <c r="FLI189" s="673"/>
      <c r="FLJ189" s="673"/>
      <c r="FLK189" s="673"/>
      <c r="FLL189" s="674"/>
      <c r="FLM189" s="672"/>
      <c r="FLN189" s="673"/>
      <c r="FLO189" s="673"/>
      <c r="FLP189" s="673"/>
      <c r="FLQ189" s="673"/>
      <c r="FLR189" s="674"/>
      <c r="FLS189" s="672"/>
      <c r="FLT189" s="673"/>
      <c r="FLU189" s="673"/>
      <c r="FLV189" s="673"/>
      <c r="FLW189" s="673"/>
      <c r="FLX189" s="674"/>
      <c r="FLY189" s="672"/>
      <c r="FLZ189" s="673"/>
      <c r="FMA189" s="673"/>
      <c r="FMB189" s="673"/>
      <c r="FMC189" s="673"/>
      <c r="FMD189" s="674"/>
      <c r="FME189" s="672"/>
      <c r="FMF189" s="673"/>
      <c r="FMG189" s="673"/>
      <c r="FMH189" s="673"/>
      <c r="FMI189" s="673"/>
      <c r="FMJ189" s="674"/>
      <c r="FMK189" s="672"/>
      <c r="FML189" s="673"/>
      <c r="FMM189" s="673"/>
      <c r="FMN189" s="673"/>
      <c r="FMO189" s="673"/>
      <c r="FMP189" s="674"/>
      <c r="FMQ189" s="672"/>
      <c r="FMR189" s="673"/>
      <c r="FMS189" s="673"/>
      <c r="FMT189" s="673"/>
      <c r="FMU189" s="673"/>
      <c r="FMV189" s="674"/>
      <c r="FMW189" s="672"/>
      <c r="FMX189" s="673"/>
      <c r="FMY189" s="673"/>
      <c r="FMZ189" s="673"/>
      <c r="FNA189" s="673"/>
      <c r="FNB189" s="674"/>
      <c r="FNC189" s="672"/>
      <c r="FND189" s="673"/>
      <c r="FNE189" s="673"/>
      <c r="FNF189" s="673"/>
      <c r="FNG189" s="673"/>
      <c r="FNH189" s="674"/>
      <c r="FNI189" s="672"/>
      <c r="FNJ189" s="673"/>
      <c r="FNK189" s="673"/>
      <c r="FNL189" s="673"/>
      <c r="FNM189" s="673"/>
      <c r="FNN189" s="674"/>
      <c r="FNO189" s="672"/>
      <c r="FNP189" s="673"/>
      <c r="FNQ189" s="673"/>
      <c r="FNR189" s="673"/>
      <c r="FNS189" s="673"/>
      <c r="FNT189" s="674"/>
      <c r="FNU189" s="672"/>
      <c r="FNV189" s="673"/>
      <c r="FNW189" s="673"/>
      <c r="FNX189" s="673"/>
      <c r="FNY189" s="673"/>
      <c r="FNZ189" s="674"/>
      <c r="FOA189" s="672"/>
      <c r="FOB189" s="673"/>
      <c r="FOC189" s="673"/>
      <c r="FOD189" s="673"/>
      <c r="FOE189" s="673"/>
      <c r="FOF189" s="674"/>
      <c r="FOG189" s="672"/>
      <c r="FOH189" s="673"/>
      <c r="FOI189" s="673"/>
      <c r="FOJ189" s="673"/>
      <c r="FOK189" s="673"/>
      <c r="FOL189" s="674"/>
      <c r="FOM189" s="672"/>
      <c r="FON189" s="673"/>
      <c r="FOO189" s="673"/>
      <c r="FOP189" s="673"/>
      <c r="FOQ189" s="673"/>
      <c r="FOR189" s="674"/>
      <c r="FOS189" s="672"/>
      <c r="FOT189" s="673"/>
      <c r="FOU189" s="673"/>
      <c r="FOV189" s="673"/>
      <c r="FOW189" s="673"/>
      <c r="FOX189" s="674"/>
      <c r="FOY189" s="672"/>
      <c r="FOZ189" s="673"/>
      <c r="FPA189" s="673"/>
      <c r="FPB189" s="673"/>
      <c r="FPC189" s="673"/>
      <c r="FPD189" s="674"/>
      <c r="FPE189" s="672"/>
      <c r="FPF189" s="673"/>
      <c r="FPG189" s="673"/>
      <c r="FPH189" s="673"/>
      <c r="FPI189" s="673"/>
      <c r="FPJ189" s="674"/>
      <c r="FPK189" s="672"/>
      <c r="FPL189" s="673"/>
      <c r="FPM189" s="673"/>
      <c r="FPN189" s="673"/>
      <c r="FPO189" s="673"/>
      <c r="FPP189" s="674"/>
      <c r="FPQ189" s="672"/>
      <c r="FPR189" s="673"/>
      <c r="FPS189" s="673"/>
      <c r="FPT189" s="673"/>
      <c r="FPU189" s="673"/>
      <c r="FPV189" s="674"/>
      <c r="FPW189" s="672"/>
      <c r="FPX189" s="673"/>
      <c r="FPY189" s="673"/>
      <c r="FPZ189" s="673"/>
      <c r="FQA189" s="673"/>
      <c r="FQB189" s="674"/>
      <c r="FQC189" s="672"/>
      <c r="FQD189" s="673"/>
      <c r="FQE189" s="673"/>
      <c r="FQF189" s="673"/>
      <c r="FQG189" s="673"/>
      <c r="FQH189" s="674"/>
      <c r="FQI189" s="672"/>
      <c r="FQJ189" s="673"/>
      <c r="FQK189" s="673"/>
      <c r="FQL189" s="673"/>
      <c r="FQM189" s="673"/>
      <c r="FQN189" s="674"/>
      <c r="FQO189" s="672"/>
      <c r="FQP189" s="673"/>
      <c r="FQQ189" s="673"/>
      <c r="FQR189" s="673"/>
      <c r="FQS189" s="673"/>
      <c r="FQT189" s="674"/>
      <c r="FQU189" s="672"/>
      <c r="FQV189" s="673"/>
      <c r="FQW189" s="673"/>
      <c r="FQX189" s="673"/>
      <c r="FQY189" s="673"/>
      <c r="FQZ189" s="674"/>
      <c r="FRA189" s="672"/>
      <c r="FRB189" s="673"/>
      <c r="FRC189" s="673"/>
      <c r="FRD189" s="673"/>
      <c r="FRE189" s="673"/>
      <c r="FRF189" s="674"/>
      <c r="FRG189" s="672"/>
      <c r="FRH189" s="673"/>
      <c r="FRI189" s="673"/>
      <c r="FRJ189" s="673"/>
      <c r="FRK189" s="673"/>
      <c r="FRL189" s="674"/>
      <c r="FRM189" s="672"/>
      <c r="FRN189" s="673"/>
      <c r="FRO189" s="673"/>
      <c r="FRP189" s="673"/>
      <c r="FRQ189" s="673"/>
      <c r="FRR189" s="674"/>
      <c r="FRS189" s="672"/>
      <c r="FRT189" s="673"/>
      <c r="FRU189" s="673"/>
      <c r="FRV189" s="673"/>
      <c r="FRW189" s="673"/>
      <c r="FRX189" s="674"/>
      <c r="FRY189" s="672"/>
      <c r="FRZ189" s="673"/>
      <c r="FSA189" s="673"/>
      <c r="FSB189" s="673"/>
      <c r="FSC189" s="673"/>
      <c r="FSD189" s="674"/>
      <c r="FSE189" s="672"/>
      <c r="FSF189" s="673"/>
      <c r="FSG189" s="673"/>
      <c r="FSH189" s="673"/>
      <c r="FSI189" s="673"/>
      <c r="FSJ189" s="674"/>
      <c r="FSK189" s="672"/>
      <c r="FSL189" s="673"/>
      <c r="FSM189" s="673"/>
      <c r="FSN189" s="673"/>
      <c r="FSO189" s="673"/>
      <c r="FSP189" s="674"/>
      <c r="FSQ189" s="672"/>
      <c r="FSR189" s="673"/>
      <c r="FSS189" s="673"/>
      <c r="FST189" s="673"/>
      <c r="FSU189" s="673"/>
      <c r="FSV189" s="674"/>
      <c r="FSW189" s="672"/>
      <c r="FSX189" s="673"/>
      <c r="FSY189" s="673"/>
      <c r="FSZ189" s="673"/>
      <c r="FTA189" s="673"/>
      <c r="FTB189" s="674"/>
      <c r="FTC189" s="672"/>
      <c r="FTD189" s="673"/>
      <c r="FTE189" s="673"/>
      <c r="FTF189" s="673"/>
      <c r="FTG189" s="673"/>
      <c r="FTH189" s="674"/>
      <c r="FTI189" s="672"/>
      <c r="FTJ189" s="673"/>
      <c r="FTK189" s="673"/>
      <c r="FTL189" s="673"/>
      <c r="FTM189" s="673"/>
      <c r="FTN189" s="674"/>
      <c r="FTO189" s="672"/>
      <c r="FTP189" s="673"/>
      <c r="FTQ189" s="673"/>
      <c r="FTR189" s="673"/>
      <c r="FTS189" s="673"/>
      <c r="FTT189" s="674"/>
      <c r="FTU189" s="672"/>
      <c r="FTV189" s="673"/>
      <c r="FTW189" s="673"/>
      <c r="FTX189" s="673"/>
      <c r="FTY189" s="673"/>
      <c r="FTZ189" s="674"/>
      <c r="FUA189" s="672"/>
      <c r="FUB189" s="673"/>
      <c r="FUC189" s="673"/>
      <c r="FUD189" s="673"/>
      <c r="FUE189" s="673"/>
      <c r="FUF189" s="674"/>
      <c r="FUG189" s="672"/>
      <c r="FUH189" s="673"/>
      <c r="FUI189" s="673"/>
      <c r="FUJ189" s="673"/>
      <c r="FUK189" s="673"/>
      <c r="FUL189" s="674"/>
      <c r="FUM189" s="672"/>
      <c r="FUN189" s="673"/>
      <c r="FUO189" s="673"/>
      <c r="FUP189" s="673"/>
      <c r="FUQ189" s="673"/>
      <c r="FUR189" s="674"/>
      <c r="FUS189" s="672"/>
      <c r="FUT189" s="673"/>
      <c r="FUU189" s="673"/>
      <c r="FUV189" s="673"/>
      <c r="FUW189" s="673"/>
      <c r="FUX189" s="674"/>
      <c r="FUY189" s="672"/>
      <c r="FUZ189" s="673"/>
      <c r="FVA189" s="673"/>
      <c r="FVB189" s="673"/>
      <c r="FVC189" s="673"/>
      <c r="FVD189" s="674"/>
      <c r="FVE189" s="672"/>
      <c r="FVF189" s="673"/>
      <c r="FVG189" s="673"/>
      <c r="FVH189" s="673"/>
      <c r="FVI189" s="673"/>
      <c r="FVJ189" s="674"/>
      <c r="FVK189" s="672"/>
      <c r="FVL189" s="673"/>
      <c r="FVM189" s="673"/>
      <c r="FVN189" s="673"/>
      <c r="FVO189" s="673"/>
      <c r="FVP189" s="674"/>
      <c r="FVQ189" s="672"/>
      <c r="FVR189" s="673"/>
      <c r="FVS189" s="673"/>
      <c r="FVT189" s="673"/>
      <c r="FVU189" s="673"/>
      <c r="FVV189" s="674"/>
      <c r="FVW189" s="672"/>
      <c r="FVX189" s="673"/>
      <c r="FVY189" s="673"/>
      <c r="FVZ189" s="673"/>
      <c r="FWA189" s="673"/>
      <c r="FWB189" s="674"/>
      <c r="FWC189" s="672"/>
      <c r="FWD189" s="673"/>
      <c r="FWE189" s="673"/>
      <c r="FWF189" s="673"/>
      <c r="FWG189" s="673"/>
      <c r="FWH189" s="674"/>
      <c r="FWI189" s="672"/>
      <c r="FWJ189" s="673"/>
      <c r="FWK189" s="673"/>
      <c r="FWL189" s="673"/>
      <c r="FWM189" s="673"/>
      <c r="FWN189" s="674"/>
      <c r="FWO189" s="672"/>
      <c r="FWP189" s="673"/>
      <c r="FWQ189" s="673"/>
      <c r="FWR189" s="673"/>
      <c r="FWS189" s="673"/>
      <c r="FWT189" s="674"/>
      <c r="FWU189" s="672"/>
      <c r="FWV189" s="673"/>
      <c r="FWW189" s="673"/>
      <c r="FWX189" s="673"/>
      <c r="FWY189" s="673"/>
      <c r="FWZ189" s="674"/>
      <c r="FXA189" s="672"/>
      <c r="FXB189" s="673"/>
      <c r="FXC189" s="673"/>
      <c r="FXD189" s="673"/>
      <c r="FXE189" s="673"/>
      <c r="FXF189" s="674"/>
      <c r="FXG189" s="672"/>
      <c r="FXH189" s="673"/>
      <c r="FXI189" s="673"/>
      <c r="FXJ189" s="673"/>
      <c r="FXK189" s="673"/>
      <c r="FXL189" s="674"/>
      <c r="FXM189" s="672"/>
      <c r="FXN189" s="673"/>
      <c r="FXO189" s="673"/>
      <c r="FXP189" s="673"/>
      <c r="FXQ189" s="673"/>
      <c r="FXR189" s="674"/>
      <c r="FXS189" s="672"/>
      <c r="FXT189" s="673"/>
      <c r="FXU189" s="673"/>
      <c r="FXV189" s="673"/>
      <c r="FXW189" s="673"/>
      <c r="FXX189" s="674"/>
      <c r="FXY189" s="672"/>
      <c r="FXZ189" s="673"/>
      <c r="FYA189" s="673"/>
      <c r="FYB189" s="673"/>
      <c r="FYC189" s="673"/>
      <c r="FYD189" s="674"/>
      <c r="FYE189" s="672"/>
      <c r="FYF189" s="673"/>
      <c r="FYG189" s="673"/>
      <c r="FYH189" s="673"/>
      <c r="FYI189" s="673"/>
      <c r="FYJ189" s="674"/>
      <c r="FYK189" s="672"/>
      <c r="FYL189" s="673"/>
      <c r="FYM189" s="673"/>
      <c r="FYN189" s="673"/>
      <c r="FYO189" s="673"/>
      <c r="FYP189" s="674"/>
      <c r="FYQ189" s="672"/>
      <c r="FYR189" s="673"/>
      <c r="FYS189" s="673"/>
      <c r="FYT189" s="673"/>
      <c r="FYU189" s="673"/>
      <c r="FYV189" s="674"/>
      <c r="FYW189" s="672"/>
      <c r="FYX189" s="673"/>
      <c r="FYY189" s="673"/>
      <c r="FYZ189" s="673"/>
      <c r="FZA189" s="673"/>
      <c r="FZB189" s="674"/>
      <c r="FZC189" s="672"/>
      <c r="FZD189" s="673"/>
      <c r="FZE189" s="673"/>
      <c r="FZF189" s="673"/>
      <c r="FZG189" s="673"/>
      <c r="FZH189" s="674"/>
      <c r="FZI189" s="672"/>
      <c r="FZJ189" s="673"/>
      <c r="FZK189" s="673"/>
      <c r="FZL189" s="673"/>
      <c r="FZM189" s="673"/>
      <c r="FZN189" s="674"/>
      <c r="FZO189" s="672"/>
      <c r="FZP189" s="673"/>
      <c r="FZQ189" s="673"/>
      <c r="FZR189" s="673"/>
      <c r="FZS189" s="673"/>
      <c r="FZT189" s="674"/>
      <c r="FZU189" s="672"/>
      <c r="FZV189" s="673"/>
      <c r="FZW189" s="673"/>
      <c r="FZX189" s="673"/>
      <c r="FZY189" s="673"/>
      <c r="FZZ189" s="674"/>
      <c r="GAA189" s="672"/>
      <c r="GAB189" s="673"/>
      <c r="GAC189" s="673"/>
      <c r="GAD189" s="673"/>
      <c r="GAE189" s="673"/>
      <c r="GAF189" s="674"/>
      <c r="GAG189" s="672"/>
      <c r="GAH189" s="673"/>
      <c r="GAI189" s="673"/>
      <c r="GAJ189" s="673"/>
      <c r="GAK189" s="673"/>
      <c r="GAL189" s="674"/>
      <c r="GAM189" s="672"/>
      <c r="GAN189" s="673"/>
      <c r="GAO189" s="673"/>
      <c r="GAP189" s="673"/>
      <c r="GAQ189" s="673"/>
      <c r="GAR189" s="674"/>
      <c r="GAS189" s="672"/>
      <c r="GAT189" s="673"/>
      <c r="GAU189" s="673"/>
      <c r="GAV189" s="673"/>
      <c r="GAW189" s="673"/>
      <c r="GAX189" s="674"/>
      <c r="GAY189" s="672"/>
      <c r="GAZ189" s="673"/>
      <c r="GBA189" s="673"/>
      <c r="GBB189" s="673"/>
      <c r="GBC189" s="673"/>
      <c r="GBD189" s="674"/>
      <c r="GBE189" s="672"/>
      <c r="GBF189" s="673"/>
      <c r="GBG189" s="673"/>
      <c r="GBH189" s="673"/>
      <c r="GBI189" s="673"/>
      <c r="GBJ189" s="674"/>
      <c r="GBK189" s="672"/>
      <c r="GBL189" s="673"/>
      <c r="GBM189" s="673"/>
      <c r="GBN189" s="673"/>
      <c r="GBO189" s="673"/>
      <c r="GBP189" s="674"/>
      <c r="GBQ189" s="672"/>
      <c r="GBR189" s="673"/>
      <c r="GBS189" s="673"/>
      <c r="GBT189" s="673"/>
      <c r="GBU189" s="673"/>
      <c r="GBV189" s="674"/>
      <c r="GBW189" s="672"/>
      <c r="GBX189" s="673"/>
      <c r="GBY189" s="673"/>
      <c r="GBZ189" s="673"/>
      <c r="GCA189" s="673"/>
      <c r="GCB189" s="674"/>
      <c r="GCC189" s="672"/>
      <c r="GCD189" s="673"/>
      <c r="GCE189" s="673"/>
      <c r="GCF189" s="673"/>
      <c r="GCG189" s="673"/>
      <c r="GCH189" s="674"/>
      <c r="GCI189" s="672"/>
      <c r="GCJ189" s="673"/>
      <c r="GCK189" s="673"/>
      <c r="GCL189" s="673"/>
      <c r="GCM189" s="673"/>
      <c r="GCN189" s="674"/>
      <c r="GCO189" s="672"/>
      <c r="GCP189" s="673"/>
      <c r="GCQ189" s="673"/>
      <c r="GCR189" s="673"/>
      <c r="GCS189" s="673"/>
      <c r="GCT189" s="674"/>
      <c r="GCU189" s="672"/>
      <c r="GCV189" s="673"/>
      <c r="GCW189" s="673"/>
      <c r="GCX189" s="673"/>
      <c r="GCY189" s="673"/>
      <c r="GCZ189" s="674"/>
      <c r="GDA189" s="672"/>
      <c r="GDB189" s="673"/>
      <c r="GDC189" s="673"/>
      <c r="GDD189" s="673"/>
      <c r="GDE189" s="673"/>
      <c r="GDF189" s="674"/>
      <c r="GDG189" s="672"/>
      <c r="GDH189" s="673"/>
      <c r="GDI189" s="673"/>
      <c r="GDJ189" s="673"/>
      <c r="GDK189" s="673"/>
      <c r="GDL189" s="674"/>
      <c r="GDM189" s="672"/>
      <c r="GDN189" s="673"/>
      <c r="GDO189" s="673"/>
      <c r="GDP189" s="673"/>
      <c r="GDQ189" s="673"/>
      <c r="GDR189" s="674"/>
      <c r="GDS189" s="672"/>
      <c r="GDT189" s="673"/>
      <c r="GDU189" s="673"/>
      <c r="GDV189" s="673"/>
      <c r="GDW189" s="673"/>
      <c r="GDX189" s="674"/>
      <c r="GDY189" s="672"/>
      <c r="GDZ189" s="673"/>
      <c r="GEA189" s="673"/>
      <c r="GEB189" s="673"/>
      <c r="GEC189" s="673"/>
      <c r="GED189" s="674"/>
      <c r="GEE189" s="672"/>
      <c r="GEF189" s="673"/>
      <c r="GEG189" s="673"/>
      <c r="GEH189" s="673"/>
      <c r="GEI189" s="673"/>
      <c r="GEJ189" s="674"/>
      <c r="GEK189" s="672"/>
      <c r="GEL189" s="673"/>
      <c r="GEM189" s="673"/>
      <c r="GEN189" s="673"/>
      <c r="GEO189" s="673"/>
      <c r="GEP189" s="674"/>
      <c r="GEQ189" s="672"/>
      <c r="GER189" s="673"/>
      <c r="GES189" s="673"/>
      <c r="GET189" s="673"/>
      <c r="GEU189" s="673"/>
      <c r="GEV189" s="674"/>
      <c r="GEW189" s="672"/>
      <c r="GEX189" s="673"/>
      <c r="GEY189" s="673"/>
      <c r="GEZ189" s="673"/>
      <c r="GFA189" s="673"/>
      <c r="GFB189" s="674"/>
      <c r="GFC189" s="672"/>
      <c r="GFD189" s="673"/>
      <c r="GFE189" s="673"/>
      <c r="GFF189" s="673"/>
      <c r="GFG189" s="673"/>
      <c r="GFH189" s="674"/>
      <c r="GFI189" s="672"/>
      <c r="GFJ189" s="673"/>
      <c r="GFK189" s="673"/>
      <c r="GFL189" s="673"/>
      <c r="GFM189" s="673"/>
      <c r="GFN189" s="674"/>
      <c r="GFO189" s="672"/>
      <c r="GFP189" s="673"/>
      <c r="GFQ189" s="673"/>
      <c r="GFR189" s="673"/>
      <c r="GFS189" s="673"/>
      <c r="GFT189" s="674"/>
      <c r="GFU189" s="672"/>
      <c r="GFV189" s="673"/>
      <c r="GFW189" s="673"/>
      <c r="GFX189" s="673"/>
      <c r="GFY189" s="673"/>
      <c r="GFZ189" s="674"/>
      <c r="GGA189" s="672"/>
      <c r="GGB189" s="673"/>
      <c r="GGC189" s="673"/>
      <c r="GGD189" s="673"/>
      <c r="GGE189" s="673"/>
      <c r="GGF189" s="674"/>
      <c r="GGG189" s="672"/>
      <c r="GGH189" s="673"/>
      <c r="GGI189" s="673"/>
      <c r="GGJ189" s="673"/>
      <c r="GGK189" s="673"/>
      <c r="GGL189" s="674"/>
      <c r="GGM189" s="672"/>
      <c r="GGN189" s="673"/>
      <c r="GGO189" s="673"/>
      <c r="GGP189" s="673"/>
      <c r="GGQ189" s="673"/>
      <c r="GGR189" s="674"/>
      <c r="GGS189" s="672"/>
      <c r="GGT189" s="673"/>
      <c r="GGU189" s="673"/>
      <c r="GGV189" s="673"/>
      <c r="GGW189" s="673"/>
      <c r="GGX189" s="674"/>
      <c r="GGY189" s="672"/>
      <c r="GGZ189" s="673"/>
      <c r="GHA189" s="673"/>
      <c r="GHB189" s="673"/>
      <c r="GHC189" s="673"/>
      <c r="GHD189" s="674"/>
      <c r="GHE189" s="672"/>
      <c r="GHF189" s="673"/>
      <c r="GHG189" s="673"/>
      <c r="GHH189" s="673"/>
      <c r="GHI189" s="673"/>
      <c r="GHJ189" s="674"/>
      <c r="GHK189" s="672"/>
      <c r="GHL189" s="673"/>
      <c r="GHM189" s="673"/>
      <c r="GHN189" s="673"/>
      <c r="GHO189" s="673"/>
      <c r="GHP189" s="674"/>
      <c r="GHQ189" s="672"/>
      <c r="GHR189" s="673"/>
      <c r="GHS189" s="673"/>
      <c r="GHT189" s="673"/>
      <c r="GHU189" s="673"/>
      <c r="GHV189" s="674"/>
      <c r="GHW189" s="672"/>
      <c r="GHX189" s="673"/>
      <c r="GHY189" s="673"/>
      <c r="GHZ189" s="673"/>
      <c r="GIA189" s="673"/>
      <c r="GIB189" s="674"/>
      <c r="GIC189" s="672"/>
      <c r="GID189" s="673"/>
      <c r="GIE189" s="673"/>
      <c r="GIF189" s="673"/>
      <c r="GIG189" s="673"/>
      <c r="GIH189" s="674"/>
      <c r="GII189" s="672"/>
      <c r="GIJ189" s="673"/>
      <c r="GIK189" s="673"/>
      <c r="GIL189" s="673"/>
      <c r="GIM189" s="673"/>
      <c r="GIN189" s="674"/>
      <c r="GIO189" s="672"/>
      <c r="GIP189" s="673"/>
      <c r="GIQ189" s="673"/>
      <c r="GIR189" s="673"/>
      <c r="GIS189" s="673"/>
      <c r="GIT189" s="674"/>
      <c r="GIU189" s="672"/>
      <c r="GIV189" s="673"/>
      <c r="GIW189" s="673"/>
      <c r="GIX189" s="673"/>
      <c r="GIY189" s="673"/>
      <c r="GIZ189" s="674"/>
      <c r="GJA189" s="672"/>
      <c r="GJB189" s="673"/>
      <c r="GJC189" s="673"/>
      <c r="GJD189" s="673"/>
      <c r="GJE189" s="673"/>
      <c r="GJF189" s="674"/>
      <c r="GJG189" s="672"/>
      <c r="GJH189" s="673"/>
      <c r="GJI189" s="673"/>
      <c r="GJJ189" s="673"/>
      <c r="GJK189" s="673"/>
      <c r="GJL189" s="674"/>
      <c r="GJM189" s="672"/>
      <c r="GJN189" s="673"/>
      <c r="GJO189" s="673"/>
      <c r="GJP189" s="673"/>
      <c r="GJQ189" s="673"/>
      <c r="GJR189" s="674"/>
      <c r="GJS189" s="672"/>
      <c r="GJT189" s="673"/>
      <c r="GJU189" s="673"/>
      <c r="GJV189" s="673"/>
      <c r="GJW189" s="673"/>
      <c r="GJX189" s="674"/>
      <c r="GJY189" s="672"/>
      <c r="GJZ189" s="673"/>
      <c r="GKA189" s="673"/>
      <c r="GKB189" s="673"/>
      <c r="GKC189" s="673"/>
      <c r="GKD189" s="674"/>
      <c r="GKE189" s="672"/>
      <c r="GKF189" s="673"/>
      <c r="GKG189" s="673"/>
      <c r="GKH189" s="673"/>
      <c r="GKI189" s="673"/>
      <c r="GKJ189" s="674"/>
      <c r="GKK189" s="672"/>
      <c r="GKL189" s="673"/>
      <c r="GKM189" s="673"/>
      <c r="GKN189" s="673"/>
      <c r="GKO189" s="673"/>
      <c r="GKP189" s="674"/>
      <c r="GKQ189" s="672"/>
      <c r="GKR189" s="673"/>
      <c r="GKS189" s="673"/>
      <c r="GKT189" s="673"/>
      <c r="GKU189" s="673"/>
      <c r="GKV189" s="674"/>
      <c r="GKW189" s="672"/>
      <c r="GKX189" s="673"/>
      <c r="GKY189" s="673"/>
      <c r="GKZ189" s="673"/>
      <c r="GLA189" s="673"/>
      <c r="GLB189" s="674"/>
      <c r="GLC189" s="672"/>
      <c r="GLD189" s="673"/>
      <c r="GLE189" s="673"/>
      <c r="GLF189" s="673"/>
      <c r="GLG189" s="673"/>
      <c r="GLH189" s="674"/>
      <c r="GLI189" s="672"/>
      <c r="GLJ189" s="673"/>
      <c r="GLK189" s="673"/>
      <c r="GLL189" s="673"/>
      <c r="GLM189" s="673"/>
      <c r="GLN189" s="674"/>
      <c r="GLO189" s="672"/>
      <c r="GLP189" s="673"/>
      <c r="GLQ189" s="673"/>
      <c r="GLR189" s="673"/>
      <c r="GLS189" s="673"/>
      <c r="GLT189" s="674"/>
      <c r="GLU189" s="672"/>
      <c r="GLV189" s="673"/>
      <c r="GLW189" s="673"/>
      <c r="GLX189" s="673"/>
      <c r="GLY189" s="673"/>
      <c r="GLZ189" s="674"/>
      <c r="GMA189" s="672"/>
      <c r="GMB189" s="673"/>
      <c r="GMC189" s="673"/>
      <c r="GMD189" s="673"/>
      <c r="GME189" s="673"/>
      <c r="GMF189" s="674"/>
      <c r="GMG189" s="672"/>
      <c r="GMH189" s="673"/>
      <c r="GMI189" s="673"/>
      <c r="GMJ189" s="673"/>
      <c r="GMK189" s="673"/>
      <c r="GML189" s="674"/>
      <c r="GMM189" s="672"/>
      <c r="GMN189" s="673"/>
      <c r="GMO189" s="673"/>
      <c r="GMP189" s="673"/>
      <c r="GMQ189" s="673"/>
      <c r="GMR189" s="674"/>
      <c r="GMS189" s="672"/>
      <c r="GMT189" s="673"/>
      <c r="GMU189" s="673"/>
      <c r="GMV189" s="673"/>
      <c r="GMW189" s="673"/>
      <c r="GMX189" s="674"/>
      <c r="GMY189" s="672"/>
      <c r="GMZ189" s="673"/>
      <c r="GNA189" s="673"/>
      <c r="GNB189" s="673"/>
      <c r="GNC189" s="673"/>
      <c r="GND189" s="674"/>
      <c r="GNE189" s="672"/>
      <c r="GNF189" s="673"/>
      <c r="GNG189" s="673"/>
      <c r="GNH189" s="673"/>
      <c r="GNI189" s="673"/>
      <c r="GNJ189" s="674"/>
      <c r="GNK189" s="672"/>
      <c r="GNL189" s="673"/>
      <c r="GNM189" s="673"/>
      <c r="GNN189" s="673"/>
      <c r="GNO189" s="673"/>
      <c r="GNP189" s="674"/>
      <c r="GNQ189" s="672"/>
      <c r="GNR189" s="673"/>
      <c r="GNS189" s="673"/>
      <c r="GNT189" s="673"/>
      <c r="GNU189" s="673"/>
      <c r="GNV189" s="674"/>
      <c r="GNW189" s="672"/>
      <c r="GNX189" s="673"/>
      <c r="GNY189" s="673"/>
      <c r="GNZ189" s="673"/>
      <c r="GOA189" s="673"/>
      <c r="GOB189" s="674"/>
      <c r="GOC189" s="672"/>
      <c r="GOD189" s="673"/>
      <c r="GOE189" s="673"/>
      <c r="GOF189" s="673"/>
      <c r="GOG189" s="673"/>
      <c r="GOH189" s="674"/>
      <c r="GOI189" s="672"/>
      <c r="GOJ189" s="673"/>
      <c r="GOK189" s="673"/>
      <c r="GOL189" s="673"/>
      <c r="GOM189" s="673"/>
      <c r="GON189" s="674"/>
      <c r="GOO189" s="672"/>
      <c r="GOP189" s="673"/>
      <c r="GOQ189" s="673"/>
      <c r="GOR189" s="673"/>
      <c r="GOS189" s="673"/>
      <c r="GOT189" s="674"/>
      <c r="GOU189" s="672"/>
      <c r="GOV189" s="673"/>
      <c r="GOW189" s="673"/>
      <c r="GOX189" s="673"/>
      <c r="GOY189" s="673"/>
      <c r="GOZ189" s="674"/>
      <c r="GPA189" s="672"/>
      <c r="GPB189" s="673"/>
      <c r="GPC189" s="673"/>
      <c r="GPD189" s="673"/>
      <c r="GPE189" s="673"/>
      <c r="GPF189" s="674"/>
      <c r="GPG189" s="672"/>
      <c r="GPH189" s="673"/>
      <c r="GPI189" s="673"/>
      <c r="GPJ189" s="673"/>
      <c r="GPK189" s="673"/>
      <c r="GPL189" s="674"/>
      <c r="GPM189" s="672"/>
      <c r="GPN189" s="673"/>
      <c r="GPO189" s="673"/>
      <c r="GPP189" s="673"/>
      <c r="GPQ189" s="673"/>
      <c r="GPR189" s="674"/>
      <c r="GPS189" s="672"/>
      <c r="GPT189" s="673"/>
      <c r="GPU189" s="673"/>
      <c r="GPV189" s="673"/>
      <c r="GPW189" s="673"/>
      <c r="GPX189" s="674"/>
      <c r="GPY189" s="672"/>
      <c r="GPZ189" s="673"/>
      <c r="GQA189" s="673"/>
      <c r="GQB189" s="673"/>
      <c r="GQC189" s="673"/>
      <c r="GQD189" s="674"/>
      <c r="GQE189" s="672"/>
      <c r="GQF189" s="673"/>
      <c r="GQG189" s="673"/>
      <c r="GQH189" s="673"/>
      <c r="GQI189" s="673"/>
      <c r="GQJ189" s="674"/>
      <c r="GQK189" s="672"/>
      <c r="GQL189" s="673"/>
      <c r="GQM189" s="673"/>
      <c r="GQN189" s="673"/>
      <c r="GQO189" s="673"/>
      <c r="GQP189" s="674"/>
      <c r="GQQ189" s="672"/>
      <c r="GQR189" s="673"/>
      <c r="GQS189" s="673"/>
      <c r="GQT189" s="673"/>
      <c r="GQU189" s="673"/>
      <c r="GQV189" s="674"/>
      <c r="GQW189" s="672"/>
      <c r="GQX189" s="673"/>
      <c r="GQY189" s="673"/>
      <c r="GQZ189" s="673"/>
      <c r="GRA189" s="673"/>
      <c r="GRB189" s="674"/>
      <c r="GRC189" s="672"/>
      <c r="GRD189" s="673"/>
      <c r="GRE189" s="673"/>
      <c r="GRF189" s="673"/>
      <c r="GRG189" s="673"/>
      <c r="GRH189" s="674"/>
      <c r="GRI189" s="672"/>
      <c r="GRJ189" s="673"/>
      <c r="GRK189" s="673"/>
      <c r="GRL189" s="673"/>
      <c r="GRM189" s="673"/>
      <c r="GRN189" s="674"/>
      <c r="GRO189" s="672"/>
      <c r="GRP189" s="673"/>
      <c r="GRQ189" s="673"/>
      <c r="GRR189" s="673"/>
      <c r="GRS189" s="673"/>
      <c r="GRT189" s="674"/>
      <c r="GRU189" s="672"/>
      <c r="GRV189" s="673"/>
      <c r="GRW189" s="673"/>
      <c r="GRX189" s="673"/>
      <c r="GRY189" s="673"/>
      <c r="GRZ189" s="674"/>
      <c r="GSA189" s="672"/>
      <c r="GSB189" s="673"/>
      <c r="GSC189" s="673"/>
      <c r="GSD189" s="673"/>
      <c r="GSE189" s="673"/>
      <c r="GSF189" s="674"/>
      <c r="GSG189" s="672"/>
      <c r="GSH189" s="673"/>
      <c r="GSI189" s="673"/>
      <c r="GSJ189" s="673"/>
      <c r="GSK189" s="673"/>
      <c r="GSL189" s="674"/>
      <c r="GSM189" s="672"/>
      <c r="GSN189" s="673"/>
      <c r="GSO189" s="673"/>
      <c r="GSP189" s="673"/>
      <c r="GSQ189" s="673"/>
      <c r="GSR189" s="674"/>
      <c r="GSS189" s="672"/>
      <c r="GST189" s="673"/>
      <c r="GSU189" s="673"/>
      <c r="GSV189" s="673"/>
      <c r="GSW189" s="673"/>
      <c r="GSX189" s="674"/>
      <c r="GSY189" s="672"/>
      <c r="GSZ189" s="673"/>
      <c r="GTA189" s="673"/>
      <c r="GTB189" s="673"/>
      <c r="GTC189" s="673"/>
      <c r="GTD189" s="674"/>
      <c r="GTE189" s="672"/>
      <c r="GTF189" s="673"/>
      <c r="GTG189" s="673"/>
      <c r="GTH189" s="673"/>
      <c r="GTI189" s="673"/>
      <c r="GTJ189" s="674"/>
      <c r="GTK189" s="672"/>
      <c r="GTL189" s="673"/>
      <c r="GTM189" s="673"/>
      <c r="GTN189" s="673"/>
      <c r="GTO189" s="673"/>
      <c r="GTP189" s="674"/>
      <c r="GTQ189" s="672"/>
      <c r="GTR189" s="673"/>
      <c r="GTS189" s="673"/>
      <c r="GTT189" s="673"/>
      <c r="GTU189" s="673"/>
      <c r="GTV189" s="674"/>
      <c r="GTW189" s="672"/>
      <c r="GTX189" s="673"/>
      <c r="GTY189" s="673"/>
      <c r="GTZ189" s="673"/>
      <c r="GUA189" s="673"/>
      <c r="GUB189" s="674"/>
      <c r="GUC189" s="672"/>
      <c r="GUD189" s="673"/>
      <c r="GUE189" s="673"/>
      <c r="GUF189" s="673"/>
      <c r="GUG189" s="673"/>
      <c r="GUH189" s="674"/>
      <c r="GUI189" s="672"/>
      <c r="GUJ189" s="673"/>
      <c r="GUK189" s="673"/>
      <c r="GUL189" s="673"/>
      <c r="GUM189" s="673"/>
      <c r="GUN189" s="674"/>
      <c r="GUO189" s="672"/>
      <c r="GUP189" s="673"/>
      <c r="GUQ189" s="673"/>
      <c r="GUR189" s="673"/>
      <c r="GUS189" s="673"/>
      <c r="GUT189" s="674"/>
      <c r="GUU189" s="672"/>
      <c r="GUV189" s="673"/>
      <c r="GUW189" s="673"/>
      <c r="GUX189" s="673"/>
      <c r="GUY189" s="673"/>
      <c r="GUZ189" s="674"/>
      <c r="GVA189" s="672"/>
      <c r="GVB189" s="673"/>
      <c r="GVC189" s="673"/>
      <c r="GVD189" s="673"/>
      <c r="GVE189" s="673"/>
      <c r="GVF189" s="674"/>
      <c r="GVG189" s="672"/>
      <c r="GVH189" s="673"/>
      <c r="GVI189" s="673"/>
      <c r="GVJ189" s="673"/>
      <c r="GVK189" s="673"/>
      <c r="GVL189" s="674"/>
      <c r="GVM189" s="672"/>
      <c r="GVN189" s="673"/>
      <c r="GVO189" s="673"/>
      <c r="GVP189" s="673"/>
      <c r="GVQ189" s="673"/>
      <c r="GVR189" s="674"/>
      <c r="GVS189" s="672"/>
      <c r="GVT189" s="673"/>
      <c r="GVU189" s="673"/>
      <c r="GVV189" s="673"/>
      <c r="GVW189" s="673"/>
      <c r="GVX189" s="674"/>
      <c r="GVY189" s="672"/>
      <c r="GVZ189" s="673"/>
      <c r="GWA189" s="673"/>
      <c r="GWB189" s="673"/>
      <c r="GWC189" s="673"/>
      <c r="GWD189" s="674"/>
      <c r="GWE189" s="672"/>
      <c r="GWF189" s="673"/>
      <c r="GWG189" s="673"/>
      <c r="GWH189" s="673"/>
      <c r="GWI189" s="673"/>
      <c r="GWJ189" s="674"/>
      <c r="GWK189" s="672"/>
      <c r="GWL189" s="673"/>
      <c r="GWM189" s="673"/>
      <c r="GWN189" s="673"/>
      <c r="GWO189" s="673"/>
      <c r="GWP189" s="674"/>
      <c r="GWQ189" s="672"/>
      <c r="GWR189" s="673"/>
      <c r="GWS189" s="673"/>
      <c r="GWT189" s="673"/>
      <c r="GWU189" s="673"/>
      <c r="GWV189" s="674"/>
      <c r="GWW189" s="672"/>
      <c r="GWX189" s="673"/>
      <c r="GWY189" s="673"/>
      <c r="GWZ189" s="673"/>
      <c r="GXA189" s="673"/>
      <c r="GXB189" s="674"/>
      <c r="GXC189" s="672"/>
      <c r="GXD189" s="673"/>
      <c r="GXE189" s="673"/>
      <c r="GXF189" s="673"/>
      <c r="GXG189" s="673"/>
      <c r="GXH189" s="674"/>
      <c r="GXI189" s="672"/>
      <c r="GXJ189" s="673"/>
      <c r="GXK189" s="673"/>
      <c r="GXL189" s="673"/>
      <c r="GXM189" s="673"/>
      <c r="GXN189" s="674"/>
      <c r="GXO189" s="672"/>
      <c r="GXP189" s="673"/>
      <c r="GXQ189" s="673"/>
      <c r="GXR189" s="673"/>
      <c r="GXS189" s="673"/>
      <c r="GXT189" s="674"/>
      <c r="GXU189" s="672"/>
      <c r="GXV189" s="673"/>
      <c r="GXW189" s="673"/>
      <c r="GXX189" s="673"/>
      <c r="GXY189" s="673"/>
      <c r="GXZ189" s="674"/>
      <c r="GYA189" s="672"/>
      <c r="GYB189" s="673"/>
      <c r="GYC189" s="673"/>
      <c r="GYD189" s="673"/>
      <c r="GYE189" s="673"/>
      <c r="GYF189" s="674"/>
      <c r="GYG189" s="672"/>
      <c r="GYH189" s="673"/>
      <c r="GYI189" s="673"/>
      <c r="GYJ189" s="673"/>
      <c r="GYK189" s="673"/>
      <c r="GYL189" s="674"/>
      <c r="GYM189" s="672"/>
      <c r="GYN189" s="673"/>
      <c r="GYO189" s="673"/>
      <c r="GYP189" s="673"/>
      <c r="GYQ189" s="673"/>
      <c r="GYR189" s="674"/>
      <c r="GYS189" s="672"/>
      <c r="GYT189" s="673"/>
      <c r="GYU189" s="673"/>
      <c r="GYV189" s="673"/>
      <c r="GYW189" s="673"/>
      <c r="GYX189" s="674"/>
      <c r="GYY189" s="672"/>
      <c r="GYZ189" s="673"/>
      <c r="GZA189" s="673"/>
      <c r="GZB189" s="673"/>
      <c r="GZC189" s="673"/>
      <c r="GZD189" s="674"/>
      <c r="GZE189" s="672"/>
      <c r="GZF189" s="673"/>
      <c r="GZG189" s="673"/>
      <c r="GZH189" s="673"/>
      <c r="GZI189" s="673"/>
      <c r="GZJ189" s="674"/>
      <c r="GZK189" s="672"/>
      <c r="GZL189" s="673"/>
      <c r="GZM189" s="673"/>
      <c r="GZN189" s="673"/>
      <c r="GZO189" s="673"/>
      <c r="GZP189" s="674"/>
      <c r="GZQ189" s="672"/>
      <c r="GZR189" s="673"/>
      <c r="GZS189" s="673"/>
      <c r="GZT189" s="673"/>
      <c r="GZU189" s="673"/>
      <c r="GZV189" s="674"/>
      <c r="GZW189" s="672"/>
      <c r="GZX189" s="673"/>
      <c r="GZY189" s="673"/>
      <c r="GZZ189" s="673"/>
      <c r="HAA189" s="673"/>
      <c r="HAB189" s="674"/>
      <c r="HAC189" s="672"/>
      <c r="HAD189" s="673"/>
      <c r="HAE189" s="673"/>
      <c r="HAF189" s="673"/>
      <c r="HAG189" s="673"/>
      <c r="HAH189" s="674"/>
      <c r="HAI189" s="672"/>
      <c r="HAJ189" s="673"/>
      <c r="HAK189" s="673"/>
      <c r="HAL189" s="673"/>
      <c r="HAM189" s="673"/>
      <c r="HAN189" s="674"/>
      <c r="HAO189" s="672"/>
      <c r="HAP189" s="673"/>
      <c r="HAQ189" s="673"/>
      <c r="HAR189" s="673"/>
      <c r="HAS189" s="673"/>
      <c r="HAT189" s="674"/>
      <c r="HAU189" s="672"/>
      <c r="HAV189" s="673"/>
      <c r="HAW189" s="673"/>
      <c r="HAX189" s="673"/>
      <c r="HAY189" s="673"/>
      <c r="HAZ189" s="674"/>
      <c r="HBA189" s="672"/>
      <c r="HBB189" s="673"/>
      <c r="HBC189" s="673"/>
      <c r="HBD189" s="673"/>
      <c r="HBE189" s="673"/>
      <c r="HBF189" s="674"/>
      <c r="HBG189" s="672"/>
      <c r="HBH189" s="673"/>
      <c r="HBI189" s="673"/>
      <c r="HBJ189" s="673"/>
      <c r="HBK189" s="673"/>
      <c r="HBL189" s="674"/>
      <c r="HBM189" s="672"/>
      <c r="HBN189" s="673"/>
      <c r="HBO189" s="673"/>
      <c r="HBP189" s="673"/>
      <c r="HBQ189" s="673"/>
      <c r="HBR189" s="674"/>
      <c r="HBS189" s="672"/>
      <c r="HBT189" s="673"/>
      <c r="HBU189" s="673"/>
      <c r="HBV189" s="673"/>
      <c r="HBW189" s="673"/>
      <c r="HBX189" s="674"/>
      <c r="HBY189" s="672"/>
      <c r="HBZ189" s="673"/>
      <c r="HCA189" s="673"/>
      <c r="HCB189" s="673"/>
      <c r="HCC189" s="673"/>
      <c r="HCD189" s="674"/>
      <c r="HCE189" s="672"/>
      <c r="HCF189" s="673"/>
      <c r="HCG189" s="673"/>
      <c r="HCH189" s="673"/>
      <c r="HCI189" s="673"/>
      <c r="HCJ189" s="674"/>
      <c r="HCK189" s="672"/>
      <c r="HCL189" s="673"/>
      <c r="HCM189" s="673"/>
      <c r="HCN189" s="673"/>
      <c r="HCO189" s="673"/>
      <c r="HCP189" s="674"/>
      <c r="HCQ189" s="672"/>
      <c r="HCR189" s="673"/>
      <c r="HCS189" s="673"/>
      <c r="HCT189" s="673"/>
      <c r="HCU189" s="673"/>
      <c r="HCV189" s="674"/>
      <c r="HCW189" s="672"/>
      <c r="HCX189" s="673"/>
      <c r="HCY189" s="673"/>
      <c r="HCZ189" s="673"/>
      <c r="HDA189" s="673"/>
      <c r="HDB189" s="674"/>
      <c r="HDC189" s="672"/>
      <c r="HDD189" s="673"/>
      <c r="HDE189" s="673"/>
      <c r="HDF189" s="673"/>
      <c r="HDG189" s="673"/>
      <c r="HDH189" s="674"/>
      <c r="HDI189" s="672"/>
      <c r="HDJ189" s="673"/>
      <c r="HDK189" s="673"/>
      <c r="HDL189" s="673"/>
      <c r="HDM189" s="673"/>
      <c r="HDN189" s="674"/>
      <c r="HDO189" s="672"/>
      <c r="HDP189" s="673"/>
      <c r="HDQ189" s="673"/>
      <c r="HDR189" s="673"/>
      <c r="HDS189" s="673"/>
      <c r="HDT189" s="674"/>
      <c r="HDU189" s="672"/>
      <c r="HDV189" s="673"/>
      <c r="HDW189" s="673"/>
      <c r="HDX189" s="673"/>
      <c r="HDY189" s="673"/>
      <c r="HDZ189" s="674"/>
      <c r="HEA189" s="672"/>
      <c r="HEB189" s="673"/>
      <c r="HEC189" s="673"/>
      <c r="HED189" s="673"/>
      <c r="HEE189" s="673"/>
      <c r="HEF189" s="674"/>
      <c r="HEG189" s="672"/>
      <c r="HEH189" s="673"/>
      <c r="HEI189" s="673"/>
      <c r="HEJ189" s="673"/>
      <c r="HEK189" s="673"/>
      <c r="HEL189" s="674"/>
      <c r="HEM189" s="672"/>
      <c r="HEN189" s="673"/>
      <c r="HEO189" s="673"/>
      <c r="HEP189" s="673"/>
      <c r="HEQ189" s="673"/>
      <c r="HER189" s="674"/>
      <c r="HES189" s="672"/>
      <c r="HET189" s="673"/>
      <c r="HEU189" s="673"/>
      <c r="HEV189" s="673"/>
      <c r="HEW189" s="673"/>
      <c r="HEX189" s="674"/>
      <c r="HEY189" s="672"/>
      <c r="HEZ189" s="673"/>
      <c r="HFA189" s="673"/>
      <c r="HFB189" s="673"/>
      <c r="HFC189" s="673"/>
      <c r="HFD189" s="674"/>
      <c r="HFE189" s="672"/>
      <c r="HFF189" s="673"/>
      <c r="HFG189" s="673"/>
      <c r="HFH189" s="673"/>
      <c r="HFI189" s="673"/>
      <c r="HFJ189" s="674"/>
      <c r="HFK189" s="672"/>
      <c r="HFL189" s="673"/>
      <c r="HFM189" s="673"/>
      <c r="HFN189" s="673"/>
      <c r="HFO189" s="673"/>
      <c r="HFP189" s="674"/>
      <c r="HFQ189" s="672"/>
      <c r="HFR189" s="673"/>
      <c r="HFS189" s="673"/>
      <c r="HFT189" s="673"/>
      <c r="HFU189" s="673"/>
      <c r="HFV189" s="674"/>
      <c r="HFW189" s="672"/>
      <c r="HFX189" s="673"/>
      <c r="HFY189" s="673"/>
      <c r="HFZ189" s="673"/>
      <c r="HGA189" s="673"/>
      <c r="HGB189" s="674"/>
      <c r="HGC189" s="672"/>
      <c r="HGD189" s="673"/>
      <c r="HGE189" s="673"/>
      <c r="HGF189" s="673"/>
      <c r="HGG189" s="673"/>
      <c r="HGH189" s="674"/>
      <c r="HGI189" s="672"/>
      <c r="HGJ189" s="673"/>
      <c r="HGK189" s="673"/>
      <c r="HGL189" s="673"/>
      <c r="HGM189" s="673"/>
      <c r="HGN189" s="674"/>
      <c r="HGO189" s="672"/>
      <c r="HGP189" s="673"/>
      <c r="HGQ189" s="673"/>
      <c r="HGR189" s="673"/>
      <c r="HGS189" s="673"/>
      <c r="HGT189" s="674"/>
      <c r="HGU189" s="672"/>
      <c r="HGV189" s="673"/>
      <c r="HGW189" s="673"/>
      <c r="HGX189" s="673"/>
      <c r="HGY189" s="673"/>
      <c r="HGZ189" s="674"/>
      <c r="HHA189" s="672"/>
      <c r="HHB189" s="673"/>
      <c r="HHC189" s="673"/>
      <c r="HHD189" s="673"/>
      <c r="HHE189" s="673"/>
      <c r="HHF189" s="674"/>
      <c r="HHG189" s="672"/>
      <c r="HHH189" s="673"/>
      <c r="HHI189" s="673"/>
      <c r="HHJ189" s="673"/>
      <c r="HHK189" s="673"/>
      <c r="HHL189" s="674"/>
      <c r="HHM189" s="672"/>
      <c r="HHN189" s="673"/>
      <c r="HHO189" s="673"/>
      <c r="HHP189" s="673"/>
      <c r="HHQ189" s="673"/>
      <c r="HHR189" s="674"/>
      <c r="HHS189" s="672"/>
      <c r="HHT189" s="673"/>
      <c r="HHU189" s="673"/>
      <c r="HHV189" s="673"/>
      <c r="HHW189" s="673"/>
      <c r="HHX189" s="674"/>
      <c r="HHY189" s="672"/>
      <c r="HHZ189" s="673"/>
      <c r="HIA189" s="673"/>
      <c r="HIB189" s="673"/>
      <c r="HIC189" s="673"/>
      <c r="HID189" s="674"/>
      <c r="HIE189" s="672"/>
      <c r="HIF189" s="673"/>
      <c r="HIG189" s="673"/>
      <c r="HIH189" s="673"/>
      <c r="HII189" s="673"/>
      <c r="HIJ189" s="674"/>
      <c r="HIK189" s="672"/>
      <c r="HIL189" s="673"/>
      <c r="HIM189" s="673"/>
      <c r="HIN189" s="673"/>
      <c r="HIO189" s="673"/>
      <c r="HIP189" s="674"/>
      <c r="HIQ189" s="672"/>
      <c r="HIR189" s="673"/>
      <c r="HIS189" s="673"/>
      <c r="HIT189" s="673"/>
      <c r="HIU189" s="673"/>
      <c r="HIV189" s="674"/>
      <c r="HIW189" s="672"/>
      <c r="HIX189" s="673"/>
      <c r="HIY189" s="673"/>
      <c r="HIZ189" s="673"/>
      <c r="HJA189" s="673"/>
      <c r="HJB189" s="674"/>
      <c r="HJC189" s="672"/>
      <c r="HJD189" s="673"/>
      <c r="HJE189" s="673"/>
      <c r="HJF189" s="673"/>
      <c r="HJG189" s="673"/>
      <c r="HJH189" s="674"/>
      <c r="HJI189" s="672"/>
      <c r="HJJ189" s="673"/>
      <c r="HJK189" s="673"/>
      <c r="HJL189" s="673"/>
      <c r="HJM189" s="673"/>
      <c r="HJN189" s="674"/>
      <c r="HJO189" s="672"/>
      <c r="HJP189" s="673"/>
      <c r="HJQ189" s="673"/>
      <c r="HJR189" s="673"/>
      <c r="HJS189" s="673"/>
      <c r="HJT189" s="674"/>
      <c r="HJU189" s="672"/>
      <c r="HJV189" s="673"/>
      <c r="HJW189" s="673"/>
      <c r="HJX189" s="673"/>
      <c r="HJY189" s="673"/>
      <c r="HJZ189" s="674"/>
      <c r="HKA189" s="672"/>
      <c r="HKB189" s="673"/>
      <c r="HKC189" s="673"/>
      <c r="HKD189" s="673"/>
      <c r="HKE189" s="673"/>
      <c r="HKF189" s="674"/>
      <c r="HKG189" s="672"/>
      <c r="HKH189" s="673"/>
      <c r="HKI189" s="673"/>
      <c r="HKJ189" s="673"/>
      <c r="HKK189" s="673"/>
      <c r="HKL189" s="674"/>
      <c r="HKM189" s="672"/>
      <c r="HKN189" s="673"/>
      <c r="HKO189" s="673"/>
      <c r="HKP189" s="673"/>
      <c r="HKQ189" s="673"/>
      <c r="HKR189" s="674"/>
      <c r="HKS189" s="672"/>
      <c r="HKT189" s="673"/>
      <c r="HKU189" s="673"/>
      <c r="HKV189" s="673"/>
      <c r="HKW189" s="673"/>
      <c r="HKX189" s="674"/>
      <c r="HKY189" s="672"/>
      <c r="HKZ189" s="673"/>
      <c r="HLA189" s="673"/>
      <c r="HLB189" s="673"/>
      <c r="HLC189" s="673"/>
      <c r="HLD189" s="674"/>
      <c r="HLE189" s="672"/>
      <c r="HLF189" s="673"/>
      <c r="HLG189" s="673"/>
      <c r="HLH189" s="673"/>
      <c r="HLI189" s="673"/>
      <c r="HLJ189" s="674"/>
      <c r="HLK189" s="672"/>
      <c r="HLL189" s="673"/>
      <c r="HLM189" s="673"/>
      <c r="HLN189" s="673"/>
      <c r="HLO189" s="673"/>
      <c r="HLP189" s="674"/>
      <c r="HLQ189" s="672"/>
      <c r="HLR189" s="673"/>
      <c r="HLS189" s="673"/>
      <c r="HLT189" s="673"/>
      <c r="HLU189" s="673"/>
      <c r="HLV189" s="674"/>
      <c r="HLW189" s="672"/>
      <c r="HLX189" s="673"/>
      <c r="HLY189" s="673"/>
      <c r="HLZ189" s="673"/>
      <c r="HMA189" s="673"/>
      <c r="HMB189" s="674"/>
      <c r="HMC189" s="672"/>
      <c r="HMD189" s="673"/>
      <c r="HME189" s="673"/>
      <c r="HMF189" s="673"/>
      <c r="HMG189" s="673"/>
      <c r="HMH189" s="674"/>
      <c r="HMI189" s="672"/>
      <c r="HMJ189" s="673"/>
      <c r="HMK189" s="673"/>
      <c r="HML189" s="673"/>
      <c r="HMM189" s="673"/>
      <c r="HMN189" s="674"/>
      <c r="HMO189" s="672"/>
      <c r="HMP189" s="673"/>
      <c r="HMQ189" s="673"/>
      <c r="HMR189" s="673"/>
      <c r="HMS189" s="673"/>
      <c r="HMT189" s="674"/>
      <c r="HMU189" s="672"/>
      <c r="HMV189" s="673"/>
      <c r="HMW189" s="673"/>
      <c r="HMX189" s="673"/>
      <c r="HMY189" s="673"/>
      <c r="HMZ189" s="674"/>
      <c r="HNA189" s="672"/>
      <c r="HNB189" s="673"/>
      <c r="HNC189" s="673"/>
      <c r="HND189" s="673"/>
      <c r="HNE189" s="673"/>
      <c r="HNF189" s="674"/>
      <c r="HNG189" s="672"/>
      <c r="HNH189" s="673"/>
      <c r="HNI189" s="673"/>
      <c r="HNJ189" s="673"/>
      <c r="HNK189" s="673"/>
      <c r="HNL189" s="674"/>
      <c r="HNM189" s="672"/>
      <c r="HNN189" s="673"/>
      <c r="HNO189" s="673"/>
      <c r="HNP189" s="673"/>
      <c r="HNQ189" s="673"/>
      <c r="HNR189" s="674"/>
      <c r="HNS189" s="672"/>
      <c r="HNT189" s="673"/>
      <c r="HNU189" s="673"/>
      <c r="HNV189" s="673"/>
      <c r="HNW189" s="673"/>
      <c r="HNX189" s="674"/>
      <c r="HNY189" s="672"/>
      <c r="HNZ189" s="673"/>
      <c r="HOA189" s="673"/>
      <c r="HOB189" s="673"/>
      <c r="HOC189" s="673"/>
      <c r="HOD189" s="674"/>
      <c r="HOE189" s="672"/>
      <c r="HOF189" s="673"/>
      <c r="HOG189" s="673"/>
      <c r="HOH189" s="673"/>
      <c r="HOI189" s="673"/>
      <c r="HOJ189" s="674"/>
      <c r="HOK189" s="672"/>
      <c r="HOL189" s="673"/>
      <c r="HOM189" s="673"/>
      <c r="HON189" s="673"/>
      <c r="HOO189" s="673"/>
      <c r="HOP189" s="674"/>
      <c r="HOQ189" s="672"/>
      <c r="HOR189" s="673"/>
      <c r="HOS189" s="673"/>
      <c r="HOT189" s="673"/>
      <c r="HOU189" s="673"/>
      <c r="HOV189" s="674"/>
      <c r="HOW189" s="672"/>
      <c r="HOX189" s="673"/>
      <c r="HOY189" s="673"/>
      <c r="HOZ189" s="673"/>
      <c r="HPA189" s="673"/>
      <c r="HPB189" s="674"/>
      <c r="HPC189" s="672"/>
      <c r="HPD189" s="673"/>
      <c r="HPE189" s="673"/>
      <c r="HPF189" s="673"/>
      <c r="HPG189" s="673"/>
      <c r="HPH189" s="674"/>
      <c r="HPI189" s="672"/>
      <c r="HPJ189" s="673"/>
      <c r="HPK189" s="673"/>
      <c r="HPL189" s="673"/>
      <c r="HPM189" s="673"/>
      <c r="HPN189" s="674"/>
      <c r="HPO189" s="672"/>
      <c r="HPP189" s="673"/>
      <c r="HPQ189" s="673"/>
      <c r="HPR189" s="673"/>
      <c r="HPS189" s="673"/>
      <c r="HPT189" s="674"/>
      <c r="HPU189" s="672"/>
      <c r="HPV189" s="673"/>
      <c r="HPW189" s="673"/>
      <c r="HPX189" s="673"/>
      <c r="HPY189" s="673"/>
      <c r="HPZ189" s="674"/>
      <c r="HQA189" s="672"/>
      <c r="HQB189" s="673"/>
      <c r="HQC189" s="673"/>
      <c r="HQD189" s="673"/>
      <c r="HQE189" s="673"/>
      <c r="HQF189" s="674"/>
      <c r="HQG189" s="672"/>
      <c r="HQH189" s="673"/>
      <c r="HQI189" s="673"/>
      <c r="HQJ189" s="673"/>
      <c r="HQK189" s="673"/>
      <c r="HQL189" s="674"/>
      <c r="HQM189" s="672"/>
      <c r="HQN189" s="673"/>
      <c r="HQO189" s="673"/>
      <c r="HQP189" s="673"/>
      <c r="HQQ189" s="673"/>
      <c r="HQR189" s="674"/>
      <c r="HQS189" s="672"/>
      <c r="HQT189" s="673"/>
      <c r="HQU189" s="673"/>
      <c r="HQV189" s="673"/>
      <c r="HQW189" s="673"/>
      <c r="HQX189" s="674"/>
      <c r="HQY189" s="672"/>
      <c r="HQZ189" s="673"/>
      <c r="HRA189" s="673"/>
      <c r="HRB189" s="673"/>
      <c r="HRC189" s="673"/>
      <c r="HRD189" s="674"/>
      <c r="HRE189" s="672"/>
      <c r="HRF189" s="673"/>
      <c r="HRG189" s="673"/>
      <c r="HRH189" s="673"/>
      <c r="HRI189" s="673"/>
      <c r="HRJ189" s="674"/>
      <c r="HRK189" s="672"/>
      <c r="HRL189" s="673"/>
      <c r="HRM189" s="673"/>
      <c r="HRN189" s="673"/>
      <c r="HRO189" s="673"/>
      <c r="HRP189" s="674"/>
      <c r="HRQ189" s="672"/>
      <c r="HRR189" s="673"/>
      <c r="HRS189" s="673"/>
      <c r="HRT189" s="673"/>
      <c r="HRU189" s="673"/>
      <c r="HRV189" s="674"/>
      <c r="HRW189" s="672"/>
      <c r="HRX189" s="673"/>
      <c r="HRY189" s="673"/>
      <c r="HRZ189" s="673"/>
      <c r="HSA189" s="673"/>
      <c r="HSB189" s="674"/>
      <c r="HSC189" s="672"/>
      <c r="HSD189" s="673"/>
      <c r="HSE189" s="673"/>
      <c r="HSF189" s="673"/>
      <c r="HSG189" s="673"/>
      <c r="HSH189" s="674"/>
      <c r="HSI189" s="672"/>
      <c r="HSJ189" s="673"/>
      <c r="HSK189" s="673"/>
      <c r="HSL189" s="673"/>
      <c r="HSM189" s="673"/>
      <c r="HSN189" s="674"/>
      <c r="HSO189" s="672"/>
      <c r="HSP189" s="673"/>
      <c r="HSQ189" s="673"/>
      <c r="HSR189" s="673"/>
      <c r="HSS189" s="673"/>
      <c r="HST189" s="674"/>
      <c r="HSU189" s="672"/>
      <c r="HSV189" s="673"/>
      <c r="HSW189" s="673"/>
      <c r="HSX189" s="673"/>
      <c r="HSY189" s="673"/>
      <c r="HSZ189" s="674"/>
      <c r="HTA189" s="672"/>
      <c r="HTB189" s="673"/>
      <c r="HTC189" s="673"/>
      <c r="HTD189" s="673"/>
      <c r="HTE189" s="673"/>
      <c r="HTF189" s="674"/>
      <c r="HTG189" s="672"/>
      <c r="HTH189" s="673"/>
      <c r="HTI189" s="673"/>
      <c r="HTJ189" s="673"/>
      <c r="HTK189" s="673"/>
      <c r="HTL189" s="674"/>
      <c r="HTM189" s="672"/>
      <c r="HTN189" s="673"/>
      <c r="HTO189" s="673"/>
      <c r="HTP189" s="673"/>
      <c r="HTQ189" s="673"/>
      <c r="HTR189" s="674"/>
      <c r="HTS189" s="672"/>
      <c r="HTT189" s="673"/>
      <c r="HTU189" s="673"/>
      <c r="HTV189" s="673"/>
      <c r="HTW189" s="673"/>
      <c r="HTX189" s="674"/>
      <c r="HTY189" s="672"/>
      <c r="HTZ189" s="673"/>
      <c r="HUA189" s="673"/>
      <c r="HUB189" s="673"/>
      <c r="HUC189" s="673"/>
      <c r="HUD189" s="674"/>
      <c r="HUE189" s="672"/>
      <c r="HUF189" s="673"/>
      <c r="HUG189" s="673"/>
      <c r="HUH189" s="673"/>
      <c r="HUI189" s="673"/>
      <c r="HUJ189" s="674"/>
      <c r="HUK189" s="672"/>
      <c r="HUL189" s="673"/>
      <c r="HUM189" s="673"/>
      <c r="HUN189" s="673"/>
      <c r="HUO189" s="673"/>
      <c r="HUP189" s="674"/>
      <c r="HUQ189" s="672"/>
      <c r="HUR189" s="673"/>
      <c r="HUS189" s="673"/>
      <c r="HUT189" s="673"/>
      <c r="HUU189" s="673"/>
      <c r="HUV189" s="674"/>
      <c r="HUW189" s="672"/>
      <c r="HUX189" s="673"/>
      <c r="HUY189" s="673"/>
      <c r="HUZ189" s="673"/>
      <c r="HVA189" s="673"/>
      <c r="HVB189" s="674"/>
      <c r="HVC189" s="672"/>
      <c r="HVD189" s="673"/>
      <c r="HVE189" s="673"/>
      <c r="HVF189" s="673"/>
      <c r="HVG189" s="673"/>
      <c r="HVH189" s="674"/>
      <c r="HVI189" s="672"/>
      <c r="HVJ189" s="673"/>
      <c r="HVK189" s="673"/>
      <c r="HVL189" s="673"/>
      <c r="HVM189" s="673"/>
      <c r="HVN189" s="674"/>
      <c r="HVO189" s="672"/>
      <c r="HVP189" s="673"/>
      <c r="HVQ189" s="673"/>
      <c r="HVR189" s="673"/>
      <c r="HVS189" s="673"/>
      <c r="HVT189" s="674"/>
      <c r="HVU189" s="672"/>
      <c r="HVV189" s="673"/>
      <c r="HVW189" s="673"/>
      <c r="HVX189" s="673"/>
      <c r="HVY189" s="673"/>
      <c r="HVZ189" s="674"/>
      <c r="HWA189" s="672"/>
      <c r="HWB189" s="673"/>
      <c r="HWC189" s="673"/>
      <c r="HWD189" s="673"/>
      <c r="HWE189" s="673"/>
      <c r="HWF189" s="674"/>
      <c r="HWG189" s="672"/>
      <c r="HWH189" s="673"/>
      <c r="HWI189" s="673"/>
      <c r="HWJ189" s="673"/>
      <c r="HWK189" s="673"/>
      <c r="HWL189" s="674"/>
      <c r="HWM189" s="672"/>
      <c r="HWN189" s="673"/>
      <c r="HWO189" s="673"/>
      <c r="HWP189" s="673"/>
      <c r="HWQ189" s="673"/>
      <c r="HWR189" s="674"/>
      <c r="HWS189" s="672"/>
      <c r="HWT189" s="673"/>
      <c r="HWU189" s="673"/>
      <c r="HWV189" s="673"/>
      <c r="HWW189" s="673"/>
      <c r="HWX189" s="674"/>
      <c r="HWY189" s="672"/>
      <c r="HWZ189" s="673"/>
      <c r="HXA189" s="673"/>
      <c r="HXB189" s="673"/>
      <c r="HXC189" s="673"/>
      <c r="HXD189" s="674"/>
      <c r="HXE189" s="672"/>
      <c r="HXF189" s="673"/>
      <c r="HXG189" s="673"/>
      <c r="HXH189" s="673"/>
      <c r="HXI189" s="673"/>
      <c r="HXJ189" s="674"/>
      <c r="HXK189" s="672"/>
      <c r="HXL189" s="673"/>
      <c r="HXM189" s="673"/>
      <c r="HXN189" s="673"/>
      <c r="HXO189" s="673"/>
      <c r="HXP189" s="674"/>
      <c r="HXQ189" s="672"/>
      <c r="HXR189" s="673"/>
      <c r="HXS189" s="673"/>
      <c r="HXT189" s="673"/>
      <c r="HXU189" s="673"/>
      <c r="HXV189" s="674"/>
      <c r="HXW189" s="672"/>
      <c r="HXX189" s="673"/>
      <c r="HXY189" s="673"/>
      <c r="HXZ189" s="673"/>
      <c r="HYA189" s="673"/>
      <c r="HYB189" s="674"/>
      <c r="HYC189" s="672"/>
      <c r="HYD189" s="673"/>
      <c r="HYE189" s="673"/>
      <c r="HYF189" s="673"/>
      <c r="HYG189" s="673"/>
      <c r="HYH189" s="674"/>
      <c r="HYI189" s="672"/>
      <c r="HYJ189" s="673"/>
      <c r="HYK189" s="673"/>
      <c r="HYL189" s="673"/>
      <c r="HYM189" s="673"/>
      <c r="HYN189" s="674"/>
      <c r="HYO189" s="672"/>
      <c r="HYP189" s="673"/>
      <c r="HYQ189" s="673"/>
      <c r="HYR189" s="673"/>
      <c r="HYS189" s="673"/>
      <c r="HYT189" s="674"/>
      <c r="HYU189" s="672"/>
      <c r="HYV189" s="673"/>
      <c r="HYW189" s="673"/>
      <c r="HYX189" s="673"/>
      <c r="HYY189" s="673"/>
      <c r="HYZ189" s="674"/>
      <c r="HZA189" s="672"/>
      <c r="HZB189" s="673"/>
      <c r="HZC189" s="673"/>
      <c r="HZD189" s="673"/>
      <c r="HZE189" s="673"/>
      <c r="HZF189" s="674"/>
      <c r="HZG189" s="672"/>
      <c r="HZH189" s="673"/>
      <c r="HZI189" s="673"/>
      <c r="HZJ189" s="673"/>
      <c r="HZK189" s="673"/>
      <c r="HZL189" s="674"/>
      <c r="HZM189" s="672"/>
      <c r="HZN189" s="673"/>
      <c r="HZO189" s="673"/>
      <c r="HZP189" s="673"/>
      <c r="HZQ189" s="673"/>
      <c r="HZR189" s="674"/>
      <c r="HZS189" s="672"/>
      <c r="HZT189" s="673"/>
      <c r="HZU189" s="673"/>
      <c r="HZV189" s="673"/>
      <c r="HZW189" s="673"/>
      <c r="HZX189" s="674"/>
      <c r="HZY189" s="672"/>
      <c r="HZZ189" s="673"/>
      <c r="IAA189" s="673"/>
      <c r="IAB189" s="673"/>
      <c r="IAC189" s="673"/>
      <c r="IAD189" s="674"/>
      <c r="IAE189" s="672"/>
      <c r="IAF189" s="673"/>
      <c r="IAG189" s="673"/>
      <c r="IAH189" s="673"/>
      <c r="IAI189" s="673"/>
      <c r="IAJ189" s="674"/>
      <c r="IAK189" s="672"/>
      <c r="IAL189" s="673"/>
      <c r="IAM189" s="673"/>
      <c r="IAN189" s="673"/>
      <c r="IAO189" s="673"/>
      <c r="IAP189" s="674"/>
      <c r="IAQ189" s="672"/>
      <c r="IAR189" s="673"/>
      <c r="IAS189" s="673"/>
      <c r="IAT189" s="673"/>
      <c r="IAU189" s="673"/>
      <c r="IAV189" s="674"/>
      <c r="IAW189" s="672"/>
      <c r="IAX189" s="673"/>
      <c r="IAY189" s="673"/>
      <c r="IAZ189" s="673"/>
      <c r="IBA189" s="673"/>
      <c r="IBB189" s="674"/>
      <c r="IBC189" s="672"/>
      <c r="IBD189" s="673"/>
      <c r="IBE189" s="673"/>
      <c r="IBF189" s="673"/>
      <c r="IBG189" s="673"/>
      <c r="IBH189" s="674"/>
      <c r="IBI189" s="672"/>
      <c r="IBJ189" s="673"/>
      <c r="IBK189" s="673"/>
      <c r="IBL189" s="673"/>
      <c r="IBM189" s="673"/>
      <c r="IBN189" s="674"/>
      <c r="IBO189" s="672"/>
      <c r="IBP189" s="673"/>
      <c r="IBQ189" s="673"/>
      <c r="IBR189" s="673"/>
      <c r="IBS189" s="673"/>
      <c r="IBT189" s="674"/>
      <c r="IBU189" s="672"/>
      <c r="IBV189" s="673"/>
      <c r="IBW189" s="673"/>
      <c r="IBX189" s="673"/>
      <c r="IBY189" s="673"/>
      <c r="IBZ189" s="674"/>
      <c r="ICA189" s="672"/>
      <c r="ICB189" s="673"/>
      <c r="ICC189" s="673"/>
      <c r="ICD189" s="673"/>
      <c r="ICE189" s="673"/>
      <c r="ICF189" s="674"/>
      <c r="ICG189" s="672"/>
      <c r="ICH189" s="673"/>
      <c r="ICI189" s="673"/>
      <c r="ICJ189" s="673"/>
      <c r="ICK189" s="673"/>
      <c r="ICL189" s="674"/>
      <c r="ICM189" s="672"/>
      <c r="ICN189" s="673"/>
      <c r="ICO189" s="673"/>
      <c r="ICP189" s="673"/>
      <c r="ICQ189" s="673"/>
      <c r="ICR189" s="674"/>
      <c r="ICS189" s="672"/>
      <c r="ICT189" s="673"/>
      <c r="ICU189" s="673"/>
      <c r="ICV189" s="673"/>
      <c r="ICW189" s="673"/>
      <c r="ICX189" s="674"/>
      <c r="ICY189" s="672"/>
      <c r="ICZ189" s="673"/>
      <c r="IDA189" s="673"/>
      <c r="IDB189" s="673"/>
      <c r="IDC189" s="673"/>
      <c r="IDD189" s="674"/>
      <c r="IDE189" s="672"/>
      <c r="IDF189" s="673"/>
      <c r="IDG189" s="673"/>
      <c r="IDH189" s="673"/>
      <c r="IDI189" s="673"/>
      <c r="IDJ189" s="674"/>
      <c r="IDK189" s="672"/>
      <c r="IDL189" s="673"/>
      <c r="IDM189" s="673"/>
      <c r="IDN189" s="673"/>
      <c r="IDO189" s="673"/>
      <c r="IDP189" s="674"/>
      <c r="IDQ189" s="672"/>
      <c r="IDR189" s="673"/>
      <c r="IDS189" s="673"/>
      <c r="IDT189" s="673"/>
      <c r="IDU189" s="673"/>
      <c r="IDV189" s="674"/>
      <c r="IDW189" s="672"/>
      <c r="IDX189" s="673"/>
      <c r="IDY189" s="673"/>
      <c r="IDZ189" s="673"/>
      <c r="IEA189" s="673"/>
      <c r="IEB189" s="674"/>
      <c r="IEC189" s="672"/>
      <c r="IED189" s="673"/>
      <c r="IEE189" s="673"/>
      <c r="IEF189" s="673"/>
      <c r="IEG189" s="673"/>
      <c r="IEH189" s="674"/>
      <c r="IEI189" s="672"/>
      <c r="IEJ189" s="673"/>
      <c r="IEK189" s="673"/>
      <c r="IEL189" s="673"/>
      <c r="IEM189" s="673"/>
      <c r="IEN189" s="674"/>
      <c r="IEO189" s="672"/>
      <c r="IEP189" s="673"/>
      <c r="IEQ189" s="673"/>
      <c r="IER189" s="673"/>
      <c r="IES189" s="673"/>
      <c r="IET189" s="674"/>
      <c r="IEU189" s="672"/>
      <c r="IEV189" s="673"/>
      <c r="IEW189" s="673"/>
      <c r="IEX189" s="673"/>
      <c r="IEY189" s="673"/>
      <c r="IEZ189" s="674"/>
      <c r="IFA189" s="672"/>
      <c r="IFB189" s="673"/>
      <c r="IFC189" s="673"/>
      <c r="IFD189" s="673"/>
      <c r="IFE189" s="673"/>
      <c r="IFF189" s="674"/>
      <c r="IFG189" s="672"/>
      <c r="IFH189" s="673"/>
      <c r="IFI189" s="673"/>
      <c r="IFJ189" s="673"/>
      <c r="IFK189" s="673"/>
      <c r="IFL189" s="674"/>
      <c r="IFM189" s="672"/>
      <c r="IFN189" s="673"/>
      <c r="IFO189" s="673"/>
      <c r="IFP189" s="673"/>
      <c r="IFQ189" s="673"/>
      <c r="IFR189" s="674"/>
      <c r="IFS189" s="672"/>
      <c r="IFT189" s="673"/>
      <c r="IFU189" s="673"/>
      <c r="IFV189" s="673"/>
      <c r="IFW189" s="673"/>
      <c r="IFX189" s="674"/>
      <c r="IFY189" s="672"/>
      <c r="IFZ189" s="673"/>
      <c r="IGA189" s="673"/>
      <c r="IGB189" s="673"/>
      <c r="IGC189" s="673"/>
      <c r="IGD189" s="674"/>
      <c r="IGE189" s="672"/>
      <c r="IGF189" s="673"/>
      <c r="IGG189" s="673"/>
      <c r="IGH189" s="673"/>
      <c r="IGI189" s="673"/>
      <c r="IGJ189" s="674"/>
      <c r="IGK189" s="672"/>
      <c r="IGL189" s="673"/>
      <c r="IGM189" s="673"/>
      <c r="IGN189" s="673"/>
      <c r="IGO189" s="673"/>
      <c r="IGP189" s="674"/>
      <c r="IGQ189" s="672"/>
      <c r="IGR189" s="673"/>
      <c r="IGS189" s="673"/>
      <c r="IGT189" s="673"/>
      <c r="IGU189" s="673"/>
      <c r="IGV189" s="674"/>
      <c r="IGW189" s="672"/>
      <c r="IGX189" s="673"/>
      <c r="IGY189" s="673"/>
      <c r="IGZ189" s="673"/>
      <c r="IHA189" s="673"/>
      <c r="IHB189" s="674"/>
      <c r="IHC189" s="672"/>
      <c r="IHD189" s="673"/>
      <c r="IHE189" s="673"/>
      <c r="IHF189" s="673"/>
      <c r="IHG189" s="673"/>
      <c r="IHH189" s="674"/>
      <c r="IHI189" s="672"/>
      <c r="IHJ189" s="673"/>
      <c r="IHK189" s="673"/>
      <c r="IHL189" s="673"/>
      <c r="IHM189" s="673"/>
      <c r="IHN189" s="674"/>
      <c r="IHO189" s="672"/>
      <c r="IHP189" s="673"/>
      <c r="IHQ189" s="673"/>
      <c r="IHR189" s="673"/>
      <c r="IHS189" s="673"/>
      <c r="IHT189" s="674"/>
      <c r="IHU189" s="672"/>
      <c r="IHV189" s="673"/>
      <c r="IHW189" s="673"/>
      <c r="IHX189" s="673"/>
      <c r="IHY189" s="673"/>
      <c r="IHZ189" s="674"/>
      <c r="IIA189" s="672"/>
      <c r="IIB189" s="673"/>
      <c r="IIC189" s="673"/>
      <c r="IID189" s="673"/>
      <c r="IIE189" s="673"/>
      <c r="IIF189" s="674"/>
      <c r="IIG189" s="672"/>
      <c r="IIH189" s="673"/>
      <c r="III189" s="673"/>
      <c r="IIJ189" s="673"/>
      <c r="IIK189" s="673"/>
      <c r="IIL189" s="674"/>
      <c r="IIM189" s="672"/>
      <c r="IIN189" s="673"/>
      <c r="IIO189" s="673"/>
      <c r="IIP189" s="673"/>
      <c r="IIQ189" s="673"/>
      <c r="IIR189" s="674"/>
      <c r="IIS189" s="672"/>
      <c r="IIT189" s="673"/>
      <c r="IIU189" s="673"/>
      <c r="IIV189" s="673"/>
      <c r="IIW189" s="673"/>
      <c r="IIX189" s="674"/>
      <c r="IIY189" s="672"/>
      <c r="IIZ189" s="673"/>
      <c r="IJA189" s="673"/>
      <c r="IJB189" s="673"/>
      <c r="IJC189" s="673"/>
      <c r="IJD189" s="674"/>
      <c r="IJE189" s="672"/>
      <c r="IJF189" s="673"/>
      <c r="IJG189" s="673"/>
      <c r="IJH189" s="673"/>
      <c r="IJI189" s="673"/>
      <c r="IJJ189" s="674"/>
      <c r="IJK189" s="672"/>
      <c r="IJL189" s="673"/>
      <c r="IJM189" s="673"/>
      <c r="IJN189" s="673"/>
      <c r="IJO189" s="673"/>
      <c r="IJP189" s="674"/>
      <c r="IJQ189" s="672"/>
      <c r="IJR189" s="673"/>
      <c r="IJS189" s="673"/>
      <c r="IJT189" s="673"/>
      <c r="IJU189" s="673"/>
      <c r="IJV189" s="674"/>
      <c r="IJW189" s="672"/>
      <c r="IJX189" s="673"/>
      <c r="IJY189" s="673"/>
      <c r="IJZ189" s="673"/>
      <c r="IKA189" s="673"/>
      <c r="IKB189" s="674"/>
      <c r="IKC189" s="672"/>
      <c r="IKD189" s="673"/>
      <c r="IKE189" s="673"/>
      <c r="IKF189" s="673"/>
      <c r="IKG189" s="673"/>
      <c r="IKH189" s="674"/>
      <c r="IKI189" s="672"/>
      <c r="IKJ189" s="673"/>
      <c r="IKK189" s="673"/>
      <c r="IKL189" s="673"/>
      <c r="IKM189" s="673"/>
      <c r="IKN189" s="674"/>
      <c r="IKO189" s="672"/>
      <c r="IKP189" s="673"/>
      <c r="IKQ189" s="673"/>
      <c r="IKR189" s="673"/>
      <c r="IKS189" s="673"/>
      <c r="IKT189" s="674"/>
      <c r="IKU189" s="672"/>
      <c r="IKV189" s="673"/>
      <c r="IKW189" s="673"/>
      <c r="IKX189" s="673"/>
      <c r="IKY189" s="673"/>
      <c r="IKZ189" s="674"/>
      <c r="ILA189" s="672"/>
      <c r="ILB189" s="673"/>
      <c r="ILC189" s="673"/>
      <c r="ILD189" s="673"/>
      <c r="ILE189" s="673"/>
      <c r="ILF189" s="674"/>
      <c r="ILG189" s="672"/>
      <c r="ILH189" s="673"/>
      <c r="ILI189" s="673"/>
      <c r="ILJ189" s="673"/>
      <c r="ILK189" s="673"/>
      <c r="ILL189" s="674"/>
      <c r="ILM189" s="672"/>
      <c r="ILN189" s="673"/>
      <c r="ILO189" s="673"/>
      <c r="ILP189" s="673"/>
      <c r="ILQ189" s="673"/>
      <c r="ILR189" s="674"/>
      <c r="ILS189" s="672"/>
      <c r="ILT189" s="673"/>
      <c r="ILU189" s="673"/>
      <c r="ILV189" s="673"/>
      <c r="ILW189" s="673"/>
      <c r="ILX189" s="674"/>
      <c r="ILY189" s="672"/>
      <c r="ILZ189" s="673"/>
      <c r="IMA189" s="673"/>
      <c r="IMB189" s="673"/>
      <c r="IMC189" s="673"/>
      <c r="IMD189" s="674"/>
      <c r="IME189" s="672"/>
      <c r="IMF189" s="673"/>
      <c r="IMG189" s="673"/>
      <c r="IMH189" s="673"/>
      <c r="IMI189" s="673"/>
      <c r="IMJ189" s="674"/>
      <c r="IMK189" s="672"/>
      <c r="IML189" s="673"/>
      <c r="IMM189" s="673"/>
      <c r="IMN189" s="673"/>
      <c r="IMO189" s="673"/>
      <c r="IMP189" s="674"/>
      <c r="IMQ189" s="672"/>
      <c r="IMR189" s="673"/>
      <c r="IMS189" s="673"/>
      <c r="IMT189" s="673"/>
      <c r="IMU189" s="673"/>
      <c r="IMV189" s="674"/>
      <c r="IMW189" s="672"/>
      <c r="IMX189" s="673"/>
      <c r="IMY189" s="673"/>
      <c r="IMZ189" s="673"/>
      <c r="INA189" s="673"/>
      <c r="INB189" s="674"/>
      <c r="INC189" s="672"/>
      <c r="IND189" s="673"/>
      <c r="INE189" s="673"/>
      <c r="INF189" s="673"/>
      <c r="ING189" s="673"/>
      <c r="INH189" s="674"/>
      <c r="INI189" s="672"/>
      <c r="INJ189" s="673"/>
      <c r="INK189" s="673"/>
      <c r="INL189" s="673"/>
      <c r="INM189" s="673"/>
      <c r="INN189" s="674"/>
      <c r="INO189" s="672"/>
      <c r="INP189" s="673"/>
      <c r="INQ189" s="673"/>
      <c r="INR189" s="673"/>
      <c r="INS189" s="673"/>
      <c r="INT189" s="674"/>
      <c r="INU189" s="672"/>
      <c r="INV189" s="673"/>
      <c r="INW189" s="673"/>
      <c r="INX189" s="673"/>
      <c r="INY189" s="673"/>
      <c r="INZ189" s="674"/>
      <c r="IOA189" s="672"/>
      <c r="IOB189" s="673"/>
      <c r="IOC189" s="673"/>
      <c r="IOD189" s="673"/>
      <c r="IOE189" s="673"/>
      <c r="IOF189" s="674"/>
      <c r="IOG189" s="672"/>
      <c r="IOH189" s="673"/>
      <c r="IOI189" s="673"/>
      <c r="IOJ189" s="673"/>
      <c r="IOK189" s="673"/>
      <c r="IOL189" s="674"/>
      <c r="IOM189" s="672"/>
      <c r="ION189" s="673"/>
      <c r="IOO189" s="673"/>
      <c r="IOP189" s="673"/>
      <c r="IOQ189" s="673"/>
      <c r="IOR189" s="674"/>
      <c r="IOS189" s="672"/>
      <c r="IOT189" s="673"/>
      <c r="IOU189" s="673"/>
      <c r="IOV189" s="673"/>
      <c r="IOW189" s="673"/>
      <c r="IOX189" s="674"/>
      <c r="IOY189" s="672"/>
      <c r="IOZ189" s="673"/>
      <c r="IPA189" s="673"/>
      <c r="IPB189" s="673"/>
      <c r="IPC189" s="673"/>
      <c r="IPD189" s="674"/>
      <c r="IPE189" s="672"/>
      <c r="IPF189" s="673"/>
      <c r="IPG189" s="673"/>
      <c r="IPH189" s="673"/>
      <c r="IPI189" s="673"/>
      <c r="IPJ189" s="674"/>
      <c r="IPK189" s="672"/>
      <c r="IPL189" s="673"/>
      <c r="IPM189" s="673"/>
      <c r="IPN189" s="673"/>
      <c r="IPO189" s="673"/>
      <c r="IPP189" s="674"/>
      <c r="IPQ189" s="672"/>
      <c r="IPR189" s="673"/>
      <c r="IPS189" s="673"/>
      <c r="IPT189" s="673"/>
      <c r="IPU189" s="673"/>
      <c r="IPV189" s="674"/>
      <c r="IPW189" s="672"/>
      <c r="IPX189" s="673"/>
      <c r="IPY189" s="673"/>
      <c r="IPZ189" s="673"/>
      <c r="IQA189" s="673"/>
      <c r="IQB189" s="674"/>
      <c r="IQC189" s="672"/>
      <c r="IQD189" s="673"/>
      <c r="IQE189" s="673"/>
      <c r="IQF189" s="673"/>
      <c r="IQG189" s="673"/>
      <c r="IQH189" s="674"/>
      <c r="IQI189" s="672"/>
      <c r="IQJ189" s="673"/>
      <c r="IQK189" s="673"/>
      <c r="IQL189" s="673"/>
      <c r="IQM189" s="673"/>
      <c r="IQN189" s="674"/>
      <c r="IQO189" s="672"/>
      <c r="IQP189" s="673"/>
      <c r="IQQ189" s="673"/>
      <c r="IQR189" s="673"/>
      <c r="IQS189" s="673"/>
      <c r="IQT189" s="674"/>
      <c r="IQU189" s="672"/>
      <c r="IQV189" s="673"/>
      <c r="IQW189" s="673"/>
      <c r="IQX189" s="673"/>
      <c r="IQY189" s="673"/>
      <c r="IQZ189" s="674"/>
      <c r="IRA189" s="672"/>
      <c r="IRB189" s="673"/>
      <c r="IRC189" s="673"/>
      <c r="IRD189" s="673"/>
      <c r="IRE189" s="673"/>
      <c r="IRF189" s="674"/>
      <c r="IRG189" s="672"/>
      <c r="IRH189" s="673"/>
      <c r="IRI189" s="673"/>
      <c r="IRJ189" s="673"/>
      <c r="IRK189" s="673"/>
      <c r="IRL189" s="674"/>
      <c r="IRM189" s="672"/>
      <c r="IRN189" s="673"/>
      <c r="IRO189" s="673"/>
      <c r="IRP189" s="673"/>
      <c r="IRQ189" s="673"/>
      <c r="IRR189" s="674"/>
      <c r="IRS189" s="672"/>
      <c r="IRT189" s="673"/>
      <c r="IRU189" s="673"/>
      <c r="IRV189" s="673"/>
      <c r="IRW189" s="673"/>
      <c r="IRX189" s="674"/>
      <c r="IRY189" s="672"/>
      <c r="IRZ189" s="673"/>
      <c r="ISA189" s="673"/>
      <c r="ISB189" s="673"/>
      <c r="ISC189" s="673"/>
      <c r="ISD189" s="674"/>
      <c r="ISE189" s="672"/>
      <c r="ISF189" s="673"/>
      <c r="ISG189" s="673"/>
      <c r="ISH189" s="673"/>
      <c r="ISI189" s="673"/>
      <c r="ISJ189" s="674"/>
      <c r="ISK189" s="672"/>
      <c r="ISL189" s="673"/>
      <c r="ISM189" s="673"/>
      <c r="ISN189" s="673"/>
      <c r="ISO189" s="673"/>
      <c r="ISP189" s="674"/>
      <c r="ISQ189" s="672"/>
      <c r="ISR189" s="673"/>
      <c r="ISS189" s="673"/>
      <c r="IST189" s="673"/>
      <c r="ISU189" s="673"/>
      <c r="ISV189" s="674"/>
      <c r="ISW189" s="672"/>
      <c r="ISX189" s="673"/>
      <c r="ISY189" s="673"/>
      <c r="ISZ189" s="673"/>
      <c r="ITA189" s="673"/>
      <c r="ITB189" s="674"/>
      <c r="ITC189" s="672"/>
      <c r="ITD189" s="673"/>
      <c r="ITE189" s="673"/>
      <c r="ITF189" s="673"/>
      <c r="ITG189" s="673"/>
      <c r="ITH189" s="674"/>
      <c r="ITI189" s="672"/>
      <c r="ITJ189" s="673"/>
      <c r="ITK189" s="673"/>
      <c r="ITL189" s="673"/>
      <c r="ITM189" s="673"/>
      <c r="ITN189" s="674"/>
      <c r="ITO189" s="672"/>
      <c r="ITP189" s="673"/>
      <c r="ITQ189" s="673"/>
      <c r="ITR189" s="673"/>
      <c r="ITS189" s="673"/>
      <c r="ITT189" s="674"/>
      <c r="ITU189" s="672"/>
      <c r="ITV189" s="673"/>
      <c r="ITW189" s="673"/>
      <c r="ITX189" s="673"/>
      <c r="ITY189" s="673"/>
      <c r="ITZ189" s="674"/>
      <c r="IUA189" s="672"/>
      <c r="IUB189" s="673"/>
      <c r="IUC189" s="673"/>
      <c r="IUD189" s="673"/>
      <c r="IUE189" s="673"/>
      <c r="IUF189" s="674"/>
      <c r="IUG189" s="672"/>
      <c r="IUH189" s="673"/>
      <c r="IUI189" s="673"/>
      <c r="IUJ189" s="673"/>
      <c r="IUK189" s="673"/>
      <c r="IUL189" s="674"/>
      <c r="IUM189" s="672"/>
      <c r="IUN189" s="673"/>
      <c r="IUO189" s="673"/>
      <c r="IUP189" s="673"/>
      <c r="IUQ189" s="673"/>
      <c r="IUR189" s="674"/>
      <c r="IUS189" s="672"/>
      <c r="IUT189" s="673"/>
      <c r="IUU189" s="673"/>
      <c r="IUV189" s="673"/>
      <c r="IUW189" s="673"/>
      <c r="IUX189" s="674"/>
      <c r="IUY189" s="672"/>
      <c r="IUZ189" s="673"/>
      <c r="IVA189" s="673"/>
      <c r="IVB189" s="673"/>
      <c r="IVC189" s="673"/>
      <c r="IVD189" s="674"/>
      <c r="IVE189" s="672"/>
      <c r="IVF189" s="673"/>
      <c r="IVG189" s="673"/>
      <c r="IVH189" s="673"/>
      <c r="IVI189" s="673"/>
      <c r="IVJ189" s="674"/>
      <c r="IVK189" s="672"/>
      <c r="IVL189" s="673"/>
      <c r="IVM189" s="673"/>
      <c r="IVN189" s="673"/>
      <c r="IVO189" s="673"/>
      <c r="IVP189" s="674"/>
      <c r="IVQ189" s="672"/>
      <c r="IVR189" s="673"/>
      <c r="IVS189" s="673"/>
      <c r="IVT189" s="673"/>
      <c r="IVU189" s="673"/>
      <c r="IVV189" s="674"/>
      <c r="IVW189" s="672"/>
      <c r="IVX189" s="673"/>
      <c r="IVY189" s="673"/>
      <c r="IVZ189" s="673"/>
      <c r="IWA189" s="673"/>
      <c r="IWB189" s="674"/>
      <c r="IWC189" s="672"/>
      <c r="IWD189" s="673"/>
      <c r="IWE189" s="673"/>
      <c r="IWF189" s="673"/>
      <c r="IWG189" s="673"/>
      <c r="IWH189" s="674"/>
      <c r="IWI189" s="672"/>
      <c r="IWJ189" s="673"/>
      <c r="IWK189" s="673"/>
      <c r="IWL189" s="673"/>
      <c r="IWM189" s="673"/>
      <c r="IWN189" s="674"/>
      <c r="IWO189" s="672"/>
      <c r="IWP189" s="673"/>
      <c r="IWQ189" s="673"/>
      <c r="IWR189" s="673"/>
      <c r="IWS189" s="673"/>
      <c r="IWT189" s="674"/>
      <c r="IWU189" s="672"/>
      <c r="IWV189" s="673"/>
      <c r="IWW189" s="673"/>
      <c r="IWX189" s="673"/>
      <c r="IWY189" s="673"/>
      <c r="IWZ189" s="674"/>
      <c r="IXA189" s="672"/>
      <c r="IXB189" s="673"/>
      <c r="IXC189" s="673"/>
      <c r="IXD189" s="673"/>
      <c r="IXE189" s="673"/>
      <c r="IXF189" s="674"/>
      <c r="IXG189" s="672"/>
      <c r="IXH189" s="673"/>
      <c r="IXI189" s="673"/>
      <c r="IXJ189" s="673"/>
      <c r="IXK189" s="673"/>
      <c r="IXL189" s="674"/>
      <c r="IXM189" s="672"/>
      <c r="IXN189" s="673"/>
      <c r="IXO189" s="673"/>
      <c r="IXP189" s="673"/>
      <c r="IXQ189" s="673"/>
      <c r="IXR189" s="674"/>
      <c r="IXS189" s="672"/>
      <c r="IXT189" s="673"/>
      <c r="IXU189" s="673"/>
      <c r="IXV189" s="673"/>
      <c r="IXW189" s="673"/>
      <c r="IXX189" s="674"/>
      <c r="IXY189" s="672"/>
      <c r="IXZ189" s="673"/>
      <c r="IYA189" s="673"/>
      <c r="IYB189" s="673"/>
      <c r="IYC189" s="673"/>
      <c r="IYD189" s="674"/>
      <c r="IYE189" s="672"/>
      <c r="IYF189" s="673"/>
      <c r="IYG189" s="673"/>
      <c r="IYH189" s="673"/>
      <c r="IYI189" s="673"/>
      <c r="IYJ189" s="674"/>
      <c r="IYK189" s="672"/>
      <c r="IYL189" s="673"/>
      <c r="IYM189" s="673"/>
      <c r="IYN189" s="673"/>
      <c r="IYO189" s="673"/>
      <c r="IYP189" s="674"/>
      <c r="IYQ189" s="672"/>
      <c r="IYR189" s="673"/>
      <c r="IYS189" s="673"/>
      <c r="IYT189" s="673"/>
      <c r="IYU189" s="673"/>
      <c r="IYV189" s="674"/>
      <c r="IYW189" s="672"/>
      <c r="IYX189" s="673"/>
      <c r="IYY189" s="673"/>
      <c r="IYZ189" s="673"/>
      <c r="IZA189" s="673"/>
      <c r="IZB189" s="674"/>
      <c r="IZC189" s="672"/>
      <c r="IZD189" s="673"/>
      <c r="IZE189" s="673"/>
      <c r="IZF189" s="673"/>
      <c r="IZG189" s="673"/>
      <c r="IZH189" s="674"/>
      <c r="IZI189" s="672"/>
      <c r="IZJ189" s="673"/>
      <c r="IZK189" s="673"/>
      <c r="IZL189" s="673"/>
      <c r="IZM189" s="673"/>
      <c r="IZN189" s="674"/>
      <c r="IZO189" s="672"/>
      <c r="IZP189" s="673"/>
      <c r="IZQ189" s="673"/>
      <c r="IZR189" s="673"/>
      <c r="IZS189" s="673"/>
      <c r="IZT189" s="674"/>
      <c r="IZU189" s="672"/>
      <c r="IZV189" s="673"/>
      <c r="IZW189" s="673"/>
      <c r="IZX189" s="673"/>
      <c r="IZY189" s="673"/>
      <c r="IZZ189" s="674"/>
      <c r="JAA189" s="672"/>
      <c r="JAB189" s="673"/>
      <c r="JAC189" s="673"/>
      <c r="JAD189" s="673"/>
      <c r="JAE189" s="673"/>
      <c r="JAF189" s="674"/>
      <c r="JAG189" s="672"/>
      <c r="JAH189" s="673"/>
      <c r="JAI189" s="673"/>
      <c r="JAJ189" s="673"/>
      <c r="JAK189" s="673"/>
      <c r="JAL189" s="674"/>
      <c r="JAM189" s="672"/>
      <c r="JAN189" s="673"/>
      <c r="JAO189" s="673"/>
      <c r="JAP189" s="673"/>
      <c r="JAQ189" s="673"/>
      <c r="JAR189" s="674"/>
      <c r="JAS189" s="672"/>
      <c r="JAT189" s="673"/>
      <c r="JAU189" s="673"/>
      <c r="JAV189" s="673"/>
      <c r="JAW189" s="673"/>
      <c r="JAX189" s="674"/>
      <c r="JAY189" s="672"/>
      <c r="JAZ189" s="673"/>
      <c r="JBA189" s="673"/>
      <c r="JBB189" s="673"/>
      <c r="JBC189" s="673"/>
      <c r="JBD189" s="674"/>
      <c r="JBE189" s="672"/>
      <c r="JBF189" s="673"/>
      <c r="JBG189" s="673"/>
      <c r="JBH189" s="673"/>
      <c r="JBI189" s="673"/>
      <c r="JBJ189" s="674"/>
      <c r="JBK189" s="672"/>
      <c r="JBL189" s="673"/>
      <c r="JBM189" s="673"/>
      <c r="JBN189" s="673"/>
      <c r="JBO189" s="673"/>
      <c r="JBP189" s="674"/>
      <c r="JBQ189" s="672"/>
      <c r="JBR189" s="673"/>
      <c r="JBS189" s="673"/>
      <c r="JBT189" s="673"/>
      <c r="JBU189" s="673"/>
      <c r="JBV189" s="674"/>
      <c r="JBW189" s="672"/>
      <c r="JBX189" s="673"/>
      <c r="JBY189" s="673"/>
      <c r="JBZ189" s="673"/>
      <c r="JCA189" s="673"/>
      <c r="JCB189" s="674"/>
      <c r="JCC189" s="672"/>
      <c r="JCD189" s="673"/>
      <c r="JCE189" s="673"/>
      <c r="JCF189" s="673"/>
      <c r="JCG189" s="673"/>
      <c r="JCH189" s="674"/>
      <c r="JCI189" s="672"/>
      <c r="JCJ189" s="673"/>
      <c r="JCK189" s="673"/>
      <c r="JCL189" s="673"/>
      <c r="JCM189" s="673"/>
      <c r="JCN189" s="674"/>
      <c r="JCO189" s="672"/>
      <c r="JCP189" s="673"/>
      <c r="JCQ189" s="673"/>
      <c r="JCR189" s="673"/>
      <c r="JCS189" s="673"/>
      <c r="JCT189" s="674"/>
      <c r="JCU189" s="672"/>
      <c r="JCV189" s="673"/>
      <c r="JCW189" s="673"/>
      <c r="JCX189" s="673"/>
      <c r="JCY189" s="673"/>
      <c r="JCZ189" s="674"/>
      <c r="JDA189" s="672"/>
      <c r="JDB189" s="673"/>
      <c r="JDC189" s="673"/>
      <c r="JDD189" s="673"/>
      <c r="JDE189" s="673"/>
      <c r="JDF189" s="674"/>
      <c r="JDG189" s="672"/>
      <c r="JDH189" s="673"/>
      <c r="JDI189" s="673"/>
      <c r="JDJ189" s="673"/>
      <c r="JDK189" s="673"/>
      <c r="JDL189" s="674"/>
      <c r="JDM189" s="672"/>
      <c r="JDN189" s="673"/>
      <c r="JDO189" s="673"/>
      <c r="JDP189" s="673"/>
      <c r="JDQ189" s="673"/>
      <c r="JDR189" s="674"/>
      <c r="JDS189" s="672"/>
      <c r="JDT189" s="673"/>
      <c r="JDU189" s="673"/>
      <c r="JDV189" s="673"/>
      <c r="JDW189" s="673"/>
      <c r="JDX189" s="674"/>
      <c r="JDY189" s="672"/>
      <c r="JDZ189" s="673"/>
      <c r="JEA189" s="673"/>
      <c r="JEB189" s="673"/>
      <c r="JEC189" s="673"/>
      <c r="JED189" s="674"/>
      <c r="JEE189" s="672"/>
      <c r="JEF189" s="673"/>
      <c r="JEG189" s="673"/>
      <c r="JEH189" s="673"/>
      <c r="JEI189" s="673"/>
      <c r="JEJ189" s="674"/>
      <c r="JEK189" s="672"/>
      <c r="JEL189" s="673"/>
      <c r="JEM189" s="673"/>
      <c r="JEN189" s="673"/>
      <c r="JEO189" s="673"/>
      <c r="JEP189" s="674"/>
      <c r="JEQ189" s="672"/>
      <c r="JER189" s="673"/>
      <c r="JES189" s="673"/>
      <c r="JET189" s="673"/>
      <c r="JEU189" s="673"/>
      <c r="JEV189" s="674"/>
      <c r="JEW189" s="672"/>
      <c r="JEX189" s="673"/>
      <c r="JEY189" s="673"/>
      <c r="JEZ189" s="673"/>
      <c r="JFA189" s="673"/>
      <c r="JFB189" s="674"/>
      <c r="JFC189" s="672"/>
      <c r="JFD189" s="673"/>
      <c r="JFE189" s="673"/>
      <c r="JFF189" s="673"/>
      <c r="JFG189" s="673"/>
      <c r="JFH189" s="674"/>
      <c r="JFI189" s="672"/>
      <c r="JFJ189" s="673"/>
      <c r="JFK189" s="673"/>
      <c r="JFL189" s="673"/>
      <c r="JFM189" s="673"/>
      <c r="JFN189" s="674"/>
      <c r="JFO189" s="672"/>
      <c r="JFP189" s="673"/>
      <c r="JFQ189" s="673"/>
      <c r="JFR189" s="673"/>
      <c r="JFS189" s="673"/>
      <c r="JFT189" s="674"/>
      <c r="JFU189" s="672"/>
      <c r="JFV189" s="673"/>
      <c r="JFW189" s="673"/>
      <c r="JFX189" s="673"/>
      <c r="JFY189" s="673"/>
      <c r="JFZ189" s="674"/>
      <c r="JGA189" s="672"/>
      <c r="JGB189" s="673"/>
      <c r="JGC189" s="673"/>
      <c r="JGD189" s="673"/>
      <c r="JGE189" s="673"/>
      <c r="JGF189" s="674"/>
      <c r="JGG189" s="672"/>
      <c r="JGH189" s="673"/>
      <c r="JGI189" s="673"/>
      <c r="JGJ189" s="673"/>
      <c r="JGK189" s="673"/>
      <c r="JGL189" s="674"/>
      <c r="JGM189" s="672"/>
      <c r="JGN189" s="673"/>
      <c r="JGO189" s="673"/>
      <c r="JGP189" s="673"/>
      <c r="JGQ189" s="673"/>
      <c r="JGR189" s="674"/>
      <c r="JGS189" s="672"/>
      <c r="JGT189" s="673"/>
      <c r="JGU189" s="673"/>
      <c r="JGV189" s="673"/>
      <c r="JGW189" s="673"/>
      <c r="JGX189" s="674"/>
      <c r="JGY189" s="672"/>
      <c r="JGZ189" s="673"/>
      <c r="JHA189" s="673"/>
      <c r="JHB189" s="673"/>
      <c r="JHC189" s="673"/>
      <c r="JHD189" s="674"/>
      <c r="JHE189" s="672"/>
      <c r="JHF189" s="673"/>
      <c r="JHG189" s="673"/>
      <c r="JHH189" s="673"/>
      <c r="JHI189" s="673"/>
      <c r="JHJ189" s="674"/>
      <c r="JHK189" s="672"/>
      <c r="JHL189" s="673"/>
      <c r="JHM189" s="673"/>
      <c r="JHN189" s="673"/>
      <c r="JHO189" s="673"/>
      <c r="JHP189" s="674"/>
      <c r="JHQ189" s="672"/>
      <c r="JHR189" s="673"/>
      <c r="JHS189" s="673"/>
      <c r="JHT189" s="673"/>
      <c r="JHU189" s="673"/>
      <c r="JHV189" s="674"/>
      <c r="JHW189" s="672"/>
      <c r="JHX189" s="673"/>
      <c r="JHY189" s="673"/>
      <c r="JHZ189" s="673"/>
      <c r="JIA189" s="673"/>
      <c r="JIB189" s="674"/>
      <c r="JIC189" s="672"/>
      <c r="JID189" s="673"/>
      <c r="JIE189" s="673"/>
      <c r="JIF189" s="673"/>
      <c r="JIG189" s="673"/>
      <c r="JIH189" s="674"/>
      <c r="JII189" s="672"/>
      <c r="JIJ189" s="673"/>
      <c r="JIK189" s="673"/>
      <c r="JIL189" s="673"/>
      <c r="JIM189" s="673"/>
      <c r="JIN189" s="674"/>
      <c r="JIO189" s="672"/>
      <c r="JIP189" s="673"/>
      <c r="JIQ189" s="673"/>
      <c r="JIR189" s="673"/>
      <c r="JIS189" s="673"/>
      <c r="JIT189" s="674"/>
      <c r="JIU189" s="672"/>
      <c r="JIV189" s="673"/>
      <c r="JIW189" s="673"/>
      <c r="JIX189" s="673"/>
      <c r="JIY189" s="673"/>
      <c r="JIZ189" s="674"/>
      <c r="JJA189" s="672"/>
      <c r="JJB189" s="673"/>
      <c r="JJC189" s="673"/>
      <c r="JJD189" s="673"/>
      <c r="JJE189" s="673"/>
      <c r="JJF189" s="674"/>
      <c r="JJG189" s="672"/>
      <c r="JJH189" s="673"/>
      <c r="JJI189" s="673"/>
      <c r="JJJ189" s="673"/>
      <c r="JJK189" s="673"/>
      <c r="JJL189" s="674"/>
      <c r="JJM189" s="672"/>
      <c r="JJN189" s="673"/>
      <c r="JJO189" s="673"/>
      <c r="JJP189" s="673"/>
      <c r="JJQ189" s="673"/>
      <c r="JJR189" s="674"/>
      <c r="JJS189" s="672"/>
      <c r="JJT189" s="673"/>
      <c r="JJU189" s="673"/>
      <c r="JJV189" s="673"/>
      <c r="JJW189" s="673"/>
      <c r="JJX189" s="674"/>
      <c r="JJY189" s="672"/>
      <c r="JJZ189" s="673"/>
      <c r="JKA189" s="673"/>
      <c r="JKB189" s="673"/>
      <c r="JKC189" s="673"/>
      <c r="JKD189" s="674"/>
      <c r="JKE189" s="672"/>
      <c r="JKF189" s="673"/>
      <c r="JKG189" s="673"/>
      <c r="JKH189" s="673"/>
      <c r="JKI189" s="673"/>
      <c r="JKJ189" s="674"/>
      <c r="JKK189" s="672"/>
      <c r="JKL189" s="673"/>
      <c r="JKM189" s="673"/>
      <c r="JKN189" s="673"/>
      <c r="JKO189" s="673"/>
      <c r="JKP189" s="674"/>
      <c r="JKQ189" s="672"/>
      <c r="JKR189" s="673"/>
      <c r="JKS189" s="673"/>
      <c r="JKT189" s="673"/>
      <c r="JKU189" s="673"/>
      <c r="JKV189" s="674"/>
      <c r="JKW189" s="672"/>
      <c r="JKX189" s="673"/>
      <c r="JKY189" s="673"/>
      <c r="JKZ189" s="673"/>
      <c r="JLA189" s="673"/>
      <c r="JLB189" s="674"/>
      <c r="JLC189" s="672"/>
      <c r="JLD189" s="673"/>
      <c r="JLE189" s="673"/>
      <c r="JLF189" s="673"/>
      <c r="JLG189" s="673"/>
      <c r="JLH189" s="674"/>
      <c r="JLI189" s="672"/>
      <c r="JLJ189" s="673"/>
      <c r="JLK189" s="673"/>
      <c r="JLL189" s="673"/>
      <c r="JLM189" s="673"/>
      <c r="JLN189" s="674"/>
      <c r="JLO189" s="672"/>
      <c r="JLP189" s="673"/>
      <c r="JLQ189" s="673"/>
      <c r="JLR189" s="673"/>
      <c r="JLS189" s="673"/>
      <c r="JLT189" s="674"/>
      <c r="JLU189" s="672"/>
      <c r="JLV189" s="673"/>
      <c r="JLW189" s="673"/>
      <c r="JLX189" s="673"/>
      <c r="JLY189" s="673"/>
      <c r="JLZ189" s="674"/>
      <c r="JMA189" s="672"/>
      <c r="JMB189" s="673"/>
      <c r="JMC189" s="673"/>
      <c r="JMD189" s="673"/>
      <c r="JME189" s="673"/>
      <c r="JMF189" s="674"/>
      <c r="JMG189" s="672"/>
      <c r="JMH189" s="673"/>
      <c r="JMI189" s="673"/>
      <c r="JMJ189" s="673"/>
      <c r="JMK189" s="673"/>
      <c r="JML189" s="674"/>
      <c r="JMM189" s="672"/>
      <c r="JMN189" s="673"/>
      <c r="JMO189" s="673"/>
      <c r="JMP189" s="673"/>
      <c r="JMQ189" s="673"/>
      <c r="JMR189" s="674"/>
      <c r="JMS189" s="672"/>
      <c r="JMT189" s="673"/>
      <c r="JMU189" s="673"/>
      <c r="JMV189" s="673"/>
      <c r="JMW189" s="673"/>
      <c r="JMX189" s="674"/>
      <c r="JMY189" s="672"/>
      <c r="JMZ189" s="673"/>
      <c r="JNA189" s="673"/>
      <c r="JNB189" s="673"/>
      <c r="JNC189" s="673"/>
      <c r="JND189" s="674"/>
      <c r="JNE189" s="672"/>
      <c r="JNF189" s="673"/>
      <c r="JNG189" s="673"/>
      <c r="JNH189" s="673"/>
      <c r="JNI189" s="673"/>
      <c r="JNJ189" s="674"/>
      <c r="JNK189" s="672"/>
      <c r="JNL189" s="673"/>
      <c r="JNM189" s="673"/>
      <c r="JNN189" s="673"/>
      <c r="JNO189" s="673"/>
      <c r="JNP189" s="674"/>
      <c r="JNQ189" s="672"/>
      <c r="JNR189" s="673"/>
      <c r="JNS189" s="673"/>
      <c r="JNT189" s="673"/>
      <c r="JNU189" s="673"/>
      <c r="JNV189" s="674"/>
      <c r="JNW189" s="672"/>
      <c r="JNX189" s="673"/>
      <c r="JNY189" s="673"/>
      <c r="JNZ189" s="673"/>
      <c r="JOA189" s="673"/>
      <c r="JOB189" s="674"/>
      <c r="JOC189" s="672"/>
      <c r="JOD189" s="673"/>
      <c r="JOE189" s="673"/>
      <c r="JOF189" s="673"/>
      <c r="JOG189" s="673"/>
      <c r="JOH189" s="674"/>
      <c r="JOI189" s="672"/>
      <c r="JOJ189" s="673"/>
      <c r="JOK189" s="673"/>
      <c r="JOL189" s="673"/>
      <c r="JOM189" s="673"/>
      <c r="JON189" s="674"/>
      <c r="JOO189" s="672"/>
      <c r="JOP189" s="673"/>
      <c r="JOQ189" s="673"/>
      <c r="JOR189" s="673"/>
      <c r="JOS189" s="673"/>
      <c r="JOT189" s="674"/>
      <c r="JOU189" s="672"/>
      <c r="JOV189" s="673"/>
      <c r="JOW189" s="673"/>
      <c r="JOX189" s="673"/>
      <c r="JOY189" s="673"/>
      <c r="JOZ189" s="674"/>
      <c r="JPA189" s="672"/>
      <c r="JPB189" s="673"/>
      <c r="JPC189" s="673"/>
      <c r="JPD189" s="673"/>
      <c r="JPE189" s="673"/>
      <c r="JPF189" s="674"/>
      <c r="JPG189" s="672"/>
      <c r="JPH189" s="673"/>
      <c r="JPI189" s="673"/>
      <c r="JPJ189" s="673"/>
      <c r="JPK189" s="673"/>
      <c r="JPL189" s="674"/>
      <c r="JPM189" s="672"/>
      <c r="JPN189" s="673"/>
      <c r="JPO189" s="673"/>
      <c r="JPP189" s="673"/>
      <c r="JPQ189" s="673"/>
      <c r="JPR189" s="674"/>
      <c r="JPS189" s="672"/>
      <c r="JPT189" s="673"/>
      <c r="JPU189" s="673"/>
      <c r="JPV189" s="673"/>
      <c r="JPW189" s="673"/>
      <c r="JPX189" s="674"/>
      <c r="JPY189" s="672"/>
      <c r="JPZ189" s="673"/>
      <c r="JQA189" s="673"/>
      <c r="JQB189" s="673"/>
      <c r="JQC189" s="673"/>
      <c r="JQD189" s="674"/>
      <c r="JQE189" s="672"/>
      <c r="JQF189" s="673"/>
      <c r="JQG189" s="673"/>
      <c r="JQH189" s="673"/>
      <c r="JQI189" s="673"/>
      <c r="JQJ189" s="674"/>
      <c r="JQK189" s="672"/>
      <c r="JQL189" s="673"/>
      <c r="JQM189" s="673"/>
      <c r="JQN189" s="673"/>
      <c r="JQO189" s="673"/>
      <c r="JQP189" s="674"/>
      <c r="JQQ189" s="672"/>
      <c r="JQR189" s="673"/>
      <c r="JQS189" s="673"/>
      <c r="JQT189" s="673"/>
      <c r="JQU189" s="673"/>
      <c r="JQV189" s="674"/>
      <c r="JQW189" s="672"/>
      <c r="JQX189" s="673"/>
      <c r="JQY189" s="673"/>
      <c r="JQZ189" s="673"/>
      <c r="JRA189" s="673"/>
      <c r="JRB189" s="674"/>
      <c r="JRC189" s="672"/>
      <c r="JRD189" s="673"/>
      <c r="JRE189" s="673"/>
      <c r="JRF189" s="673"/>
      <c r="JRG189" s="673"/>
      <c r="JRH189" s="674"/>
      <c r="JRI189" s="672"/>
      <c r="JRJ189" s="673"/>
      <c r="JRK189" s="673"/>
      <c r="JRL189" s="673"/>
      <c r="JRM189" s="673"/>
      <c r="JRN189" s="674"/>
      <c r="JRO189" s="672"/>
      <c r="JRP189" s="673"/>
      <c r="JRQ189" s="673"/>
      <c r="JRR189" s="673"/>
      <c r="JRS189" s="673"/>
      <c r="JRT189" s="674"/>
      <c r="JRU189" s="672"/>
      <c r="JRV189" s="673"/>
      <c r="JRW189" s="673"/>
      <c r="JRX189" s="673"/>
      <c r="JRY189" s="673"/>
      <c r="JRZ189" s="674"/>
      <c r="JSA189" s="672"/>
      <c r="JSB189" s="673"/>
      <c r="JSC189" s="673"/>
      <c r="JSD189" s="673"/>
      <c r="JSE189" s="673"/>
      <c r="JSF189" s="674"/>
      <c r="JSG189" s="672"/>
      <c r="JSH189" s="673"/>
      <c r="JSI189" s="673"/>
      <c r="JSJ189" s="673"/>
      <c r="JSK189" s="673"/>
      <c r="JSL189" s="674"/>
      <c r="JSM189" s="672"/>
      <c r="JSN189" s="673"/>
      <c r="JSO189" s="673"/>
      <c r="JSP189" s="673"/>
      <c r="JSQ189" s="673"/>
      <c r="JSR189" s="674"/>
      <c r="JSS189" s="672"/>
      <c r="JST189" s="673"/>
      <c r="JSU189" s="673"/>
      <c r="JSV189" s="673"/>
      <c r="JSW189" s="673"/>
      <c r="JSX189" s="674"/>
      <c r="JSY189" s="672"/>
      <c r="JSZ189" s="673"/>
      <c r="JTA189" s="673"/>
      <c r="JTB189" s="673"/>
      <c r="JTC189" s="673"/>
      <c r="JTD189" s="674"/>
      <c r="JTE189" s="672"/>
      <c r="JTF189" s="673"/>
      <c r="JTG189" s="673"/>
      <c r="JTH189" s="673"/>
      <c r="JTI189" s="673"/>
      <c r="JTJ189" s="674"/>
      <c r="JTK189" s="672"/>
      <c r="JTL189" s="673"/>
      <c r="JTM189" s="673"/>
      <c r="JTN189" s="673"/>
      <c r="JTO189" s="673"/>
      <c r="JTP189" s="674"/>
      <c r="JTQ189" s="672"/>
      <c r="JTR189" s="673"/>
      <c r="JTS189" s="673"/>
      <c r="JTT189" s="673"/>
      <c r="JTU189" s="673"/>
      <c r="JTV189" s="674"/>
      <c r="JTW189" s="672"/>
      <c r="JTX189" s="673"/>
      <c r="JTY189" s="673"/>
      <c r="JTZ189" s="673"/>
      <c r="JUA189" s="673"/>
      <c r="JUB189" s="674"/>
      <c r="JUC189" s="672"/>
      <c r="JUD189" s="673"/>
      <c r="JUE189" s="673"/>
      <c r="JUF189" s="673"/>
      <c r="JUG189" s="673"/>
      <c r="JUH189" s="674"/>
      <c r="JUI189" s="672"/>
      <c r="JUJ189" s="673"/>
      <c r="JUK189" s="673"/>
      <c r="JUL189" s="673"/>
      <c r="JUM189" s="673"/>
      <c r="JUN189" s="674"/>
      <c r="JUO189" s="672"/>
      <c r="JUP189" s="673"/>
      <c r="JUQ189" s="673"/>
      <c r="JUR189" s="673"/>
      <c r="JUS189" s="673"/>
      <c r="JUT189" s="674"/>
      <c r="JUU189" s="672"/>
      <c r="JUV189" s="673"/>
      <c r="JUW189" s="673"/>
      <c r="JUX189" s="673"/>
      <c r="JUY189" s="673"/>
      <c r="JUZ189" s="674"/>
      <c r="JVA189" s="672"/>
      <c r="JVB189" s="673"/>
      <c r="JVC189" s="673"/>
      <c r="JVD189" s="673"/>
      <c r="JVE189" s="673"/>
      <c r="JVF189" s="674"/>
      <c r="JVG189" s="672"/>
      <c r="JVH189" s="673"/>
      <c r="JVI189" s="673"/>
      <c r="JVJ189" s="673"/>
      <c r="JVK189" s="673"/>
      <c r="JVL189" s="674"/>
      <c r="JVM189" s="672"/>
      <c r="JVN189" s="673"/>
      <c r="JVO189" s="673"/>
      <c r="JVP189" s="673"/>
      <c r="JVQ189" s="673"/>
      <c r="JVR189" s="674"/>
      <c r="JVS189" s="672"/>
      <c r="JVT189" s="673"/>
      <c r="JVU189" s="673"/>
      <c r="JVV189" s="673"/>
      <c r="JVW189" s="673"/>
      <c r="JVX189" s="674"/>
      <c r="JVY189" s="672"/>
      <c r="JVZ189" s="673"/>
      <c r="JWA189" s="673"/>
      <c r="JWB189" s="673"/>
      <c r="JWC189" s="673"/>
      <c r="JWD189" s="674"/>
      <c r="JWE189" s="672"/>
      <c r="JWF189" s="673"/>
      <c r="JWG189" s="673"/>
      <c r="JWH189" s="673"/>
      <c r="JWI189" s="673"/>
      <c r="JWJ189" s="674"/>
      <c r="JWK189" s="672"/>
      <c r="JWL189" s="673"/>
      <c r="JWM189" s="673"/>
      <c r="JWN189" s="673"/>
      <c r="JWO189" s="673"/>
      <c r="JWP189" s="674"/>
      <c r="JWQ189" s="672"/>
      <c r="JWR189" s="673"/>
      <c r="JWS189" s="673"/>
      <c r="JWT189" s="673"/>
      <c r="JWU189" s="673"/>
      <c r="JWV189" s="674"/>
      <c r="JWW189" s="672"/>
      <c r="JWX189" s="673"/>
      <c r="JWY189" s="673"/>
      <c r="JWZ189" s="673"/>
      <c r="JXA189" s="673"/>
      <c r="JXB189" s="674"/>
      <c r="JXC189" s="672"/>
      <c r="JXD189" s="673"/>
      <c r="JXE189" s="673"/>
      <c r="JXF189" s="673"/>
      <c r="JXG189" s="673"/>
      <c r="JXH189" s="674"/>
      <c r="JXI189" s="672"/>
      <c r="JXJ189" s="673"/>
      <c r="JXK189" s="673"/>
      <c r="JXL189" s="673"/>
      <c r="JXM189" s="673"/>
      <c r="JXN189" s="674"/>
      <c r="JXO189" s="672"/>
      <c r="JXP189" s="673"/>
      <c r="JXQ189" s="673"/>
      <c r="JXR189" s="673"/>
      <c r="JXS189" s="673"/>
      <c r="JXT189" s="674"/>
      <c r="JXU189" s="672"/>
      <c r="JXV189" s="673"/>
      <c r="JXW189" s="673"/>
      <c r="JXX189" s="673"/>
      <c r="JXY189" s="673"/>
      <c r="JXZ189" s="674"/>
      <c r="JYA189" s="672"/>
      <c r="JYB189" s="673"/>
      <c r="JYC189" s="673"/>
      <c r="JYD189" s="673"/>
      <c r="JYE189" s="673"/>
      <c r="JYF189" s="674"/>
      <c r="JYG189" s="672"/>
      <c r="JYH189" s="673"/>
      <c r="JYI189" s="673"/>
      <c r="JYJ189" s="673"/>
      <c r="JYK189" s="673"/>
      <c r="JYL189" s="674"/>
      <c r="JYM189" s="672"/>
      <c r="JYN189" s="673"/>
      <c r="JYO189" s="673"/>
      <c r="JYP189" s="673"/>
      <c r="JYQ189" s="673"/>
      <c r="JYR189" s="674"/>
      <c r="JYS189" s="672"/>
      <c r="JYT189" s="673"/>
      <c r="JYU189" s="673"/>
      <c r="JYV189" s="673"/>
      <c r="JYW189" s="673"/>
      <c r="JYX189" s="674"/>
      <c r="JYY189" s="672"/>
      <c r="JYZ189" s="673"/>
      <c r="JZA189" s="673"/>
      <c r="JZB189" s="673"/>
      <c r="JZC189" s="673"/>
      <c r="JZD189" s="674"/>
      <c r="JZE189" s="672"/>
      <c r="JZF189" s="673"/>
      <c r="JZG189" s="673"/>
      <c r="JZH189" s="673"/>
      <c r="JZI189" s="673"/>
      <c r="JZJ189" s="674"/>
      <c r="JZK189" s="672"/>
      <c r="JZL189" s="673"/>
      <c r="JZM189" s="673"/>
      <c r="JZN189" s="673"/>
      <c r="JZO189" s="673"/>
      <c r="JZP189" s="674"/>
      <c r="JZQ189" s="672"/>
      <c r="JZR189" s="673"/>
      <c r="JZS189" s="673"/>
      <c r="JZT189" s="673"/>
      <c r="JZU189" s="673"/>
      <c r="JZV189" s="674"/>
      <c r="JZW189" s="672"/>
      <c r="JZX189" s="673"/>
      <c r="JZY189" s="673"/>
      <c r="JZZ189" s="673"/>
      <c r="KAA189" s="673"/>
      <c r="KAB189" s="674"/>
      <c r="KAC189" s="672"/>
      <c r="KAD189" s="673"/>
      <c r="KAE189" s="673"/>
      <c r="KAF189" s="673"/>
      <c r="KAG189" s="673"/>
      <c r="KAH189" s="674"/>
      <c r="KAI189" s="672"/>
      <c r="KAJ189" s="673"/>
      <c r="KAK189" s="673"/>
      <c r="KAL189" s="673"/>
      <c r="KAM189" s="673"/>
      <c r="KAN189" s="674"/>
      <c r="KAO189" s="672"/>
      <c r="KAP189" s="673"/>
      <c r="KAQ189" s="673"/>
      <c r="KAR189" s="673"/>
      <c r="KAS189" s="673"/>
      <c r="KAT189" s="674"/>
      <c r="KAU189" s="672"/>
      <c r="KAV189" s="673"/>
      <c r="KAW189" s="673"/>
      <c r="KAX189" s="673"/>
      <c r="KAY189" s="673"/>
      <c r="KAZ189" s="674"/>
      <c r="KBA189" s="672"/>
      <c r="KBB189" s="673"/>
      <c r="KBC189" s="673"/>
      <c r="KBD189" s="673"/>
      <c r="KBE189" s="673"/>
      <c r="KBF189" s="674"/>
      <c r="KBG189" s="672"/>
      <c r="KBH189" s="673"/>
      <c r="KBI189" s="673"/>
      <c r="KBJ189" s="673"/>
      <c r="KBK189" s="673"/>
      <c r="KBL189" s="674"/>
      <c r="KBM189" s="672"/>
      <c r="KBN189" s="673"/>
      <c r="KBO189" s="673"/>
      <c r="KBP189" s="673"/>
      <c r="KBQ189" s="673"/>
      <c r="KBR189" s="674"/>
      <c r="KBS189" s="672"/>
      <c r="KBT189" s="673"/>
      <c r="KBU189" s="673"/>
      <c r="KBV189" s="673"/>
      <c r="KBW189" s="673"/>
      <c r="KBX189" s="674"/>
      <c r="KBY189" s="672"/>
      <c r="KBZ189" s="673"/>
      <c r="KCA189" s="673"/>
      <c r="KCB189" s="673"/>
      <c r="KCC189" s="673"/>
      <c r="KCD189" s="674"/>
      <c r="KCE189" s="672"/>
      <c r="KCF189" s="673"/>
      <c r="KCG189" s="673"/>
      <c r="KCH189" s="673"/>
      <c r="KCI189" s="673"/>
      <c r="KCJ189" s="674"/>
      <c r="KCK189" s="672"/>
      <c r="KCL189" s="673"/>
      <c r="KCM189" s="673"/>
      <c r="KCN189" s="673"/>
      <c r="KCO189" s="673"/>
      <c r="KCP189" s="674"/>
      <c r="KCQ189" s="672"/>
      <c r="KCR189" s="673"/>
      <c r="KCS189" s="673"/>
      <c r="KCT189" s="673"/>
      <c r="KCU189" s="673"/>
      <c r="KCV189" s="674"/>
      <c r="KCW189" s="672"/>
      <c r="KCX189" s="673"/>
      <c r="KCY189" s="673"/>
      <c r="KCZ189" s="673"/>
      <c r="KDA189" s="673"/>
      <c r="KDB189" s="674"/>
      <c r="KDC189" s="672"/>
      <c r="KDD189" s="673"/>
      <c r="KDE189" s="673"/>
      <c r="KDF189" s="673"/>
      <c r="KDG189" s="673"/>
      <c r="KDH189" s="674"/>
      <c r="KDI189" s="672"/>
      <c r="KDJ189" s="673"/>
      <c r="KDK189" s="673"/>
      <c r="KDL189" s="673"/>
      <c r="KDM189" s="673"/>
      <c r="KDN189" s="674"/>
      <c r="KDO189" s="672"/>
      <c r="KDP189" s="673"/>
      <c r="KDQ189" s="673"/>
      <c r="KDR189" s="673"/>
      <c r="KDS189" s="673"/>
      <c r="KDT189" s="674"/>
      <c r="KDU189" s="672"/>
      <c r="KDV189" s="673"/>
      <c r="KDW189" s="673"/>
      <c r="KDX189" s="673"/>
      <c r="KDY189" s="673"/>
      <c r="KDZ189" s="674"/>
      <c r="KEA189" s="672"/>
      <c r="KEB189" s="673"/>
      <c r="KEC189" s="673"/>
      <c r="KED189" s="673"/>
      <c r="KEE189" s="673"/>
      <c r="KEF189" s="674"/>
      <c r="KEG189" s="672"/>
      <c r="KEH189" s="673"/>
      <c r="KEI189" s="673"/>
      <c r="KEJ189" s="673"/>
      <c r="KEK189" s="673"/>
      <c r="KEL189" s="674"/>
      <c r="KEM189" s="672"/>
      <c r="KEN189" s="673"/>
      <c r="KEO189" s="673"/>
      <c r="KEP189" s="673"/>
      <c r="KEQ189" s="673"/>
      <c r="KER189" s="674"/>
      <c r="KES189" s="672"/>
      <c r="KET189" s="673"/>
      <c r="KEU189" s="673"/>
      <c r="KEV189" s="673"/>
      <c r="KEW189" s="673"/>
      <c r="KEX189" s="674"/>
      <c r="KEY189" s="672"/>
      <c r="KEZ189" s="673"/>
      <c r="KFA189" s="673"/>
      <c r="KFB189" s="673"/>
      <c r="KFC189" s="673"/>
      <c r="KFD189" s="674"/>
      <c r="KFE189" s="672"/>
      <c r="KFF189" s="673"/>
      <c r="KFG189" s="673"/>
      <c r="KFH189" s="673"/>
      <c r="KFI189" s="673"/>
      <c r="KFJ189" s="674"/>
      <c r="KFK189" s="672"/>
      <c r="KFL189" s="673"/>
      <c r="KFM189" s="673"/>
      <c r="KFN189" s="673"/>
      <c r="KFO189" s="673"/>
      <c r="KFP189" s="674"/>
      <c r="KFQ189" s="672"/>
      <c r="KFR189" s="673"/>
      <c r="KFS189" s="673"/>
      <c r="KFT189" s="673"/>
      <c r="KFU189" s="673"/>
      <c r="KFV189" s="674"/>
      <c r="KFW189" s="672"/>
      <c r="KFX189" s="673"/>
      <c r="KFY189" s="673"/>
      <c r="KFZ189" s="673"/>
      <c r="KGA189" s="673"/>
      <c r="KGB189" s="674"/>
      <c r="KGC189" s="672"/>
      <c r="KGD189" s="673"/>
      <c r="KGE189" s="673"/>
      <c r="KGF189" s="673"/>
      <c r="KGG189" s="673"/>
      <c r="KGH189" s="674"/>
      <c r="KGI189" s="672"/>
      <c r="KGJ189" s="673"/>
      <c r="KGK189" s="673"/>
      <c r="KGL189" s="673"/>
      <c r="KGM189" s="673"/>
      <c r="KGN189" s="674"/>
      <c r="KGO189" s="672"/>
      <c r="KGP189" s="673"/>
      <c r="KGQ189" s="673"/>
      <c r="KGR189" s="673"/>
      <c r="KGS189" s="673"/>
      <c r="KGT189" s="674"/>
      <c r="KGU189" s="672"/>
      <c r="KGV189" s="673"/>
      <c r="KGW189" s="673"/>
      <c r="KGX189" s="673"/>
      <c r="KGY189" s="673"/>
      <c r="KGZ189" s="674"/>
      <c r="KHA189" s="672"/>
      <c r="KHB189" s="673"/>
      <c r="KHC189" s="673"/>
      <c r="KHD189" s="673"/>
      <c r="KHE189" s="673"/>
      <c r="KHF189" s="674"/>
      <c r="KHG189" s="672"/>
      <c r="KHH189" s="673"/>
      <c r="KHI189" s="673"/>
      <c r="KHJ189" s="673"/>
      <c r="KHK189" s="673"/>
      <c r="KHL189" s="674"/>
      <c r="KHM189" s="672"/>
      <c r="KHN189" s="673"/>
      <c r="KHO189" s="673"/>
      <c r="KHP189" s="673"/>
      <c r="KHQ189" s="673"/>
      <c r="KHR189" s="674"/>
      <c r="KHS189" s="672"/>
      <c r="KHT189" s="673"/>
      <c r="KHU189" s="673"/>
      <c r="KHV189" s="673"/>
      <c r="KHW189" s="673"/>
      <c r="KHX189" s="674"/>
      <c r="KHY189" s="672"/>
      <c r="KHZ189" s="673"/>
      <c r="KIA189" s="673"/>
      <c r="KIB189" s="673"/>
      <c r="KIC189" s="673"/>
      <c r="KID189" s="674"/>
      <c r="KIE189" s="672"/>
      <c r="KIF189" s="673"/>
      <c r="KIG189" s="673"/>
      <c r="KIH189" s="673"/>
      <c r="KII189" s="673"/>
      <c r="KIJ189" s="674"/>
      <c r="KIK189" s="672"/>
      <c r="KIL189" s="673"/>
      <c r="KIM189" s="673"/>
      <c r="KIN189" s="673"/>
      <c r="KIO189" s="673"/>
      <c r="KIP189" s="674"/>
      <c r="KIQ189" s="672"/>
      <c r="KIR189" s="673"/>
      <c r="KIS189" s="673"/>
      <c r="KIT189" s="673"/>
      <c r="KIU189" s="673"/>
      <c r="KIV189" s="674"/>
      <c r="KIW189" s="672"/>
      <c r="KIX189" s="673"/>
      <c r="KIY189" s="673"/>
      <c r="KIZ189" s="673"/>
      <c r="KJA189" s="673"/>
      <c r="KJB189" s="674"/>
      <c r="KJC189" s="672"/>
      <c r="KJD189" s="673"/>
      <c r="KJE189" s="673"/>
      <c r="KJF189" s="673"/>
      <c r="KJG189" s="673"/>
      <c r="KJH189" s="674"/>
      <c r="KJI189" s="672"/>
      <c r="KJJ189" s="673"/>
      <c r="KJK189" s="673"/>
      <c r="KJL189" s="673"/>
      <c r="KJM189" s="673"/>
      <c r="KJN189" s="674"/>
      <c r="KJO189" s="672"/>
      <c r="KJP189" s="673"/>
      <c r="KJQ189" s="673"/>
      <c r="KJR189" s="673"/>
      <c r="KJS189" s="673"/>
      <c r="KJT189" s="674"/>
      <c r="KJU189" s="672"/>
      <c r="KJV189" s="673"/>
      <c r="KJW189" s="673"/>
      <c r="KJX189" s="673"/>
      <c r="KJY189" s="673"/>
      <c r="KJZ189" s="674"/>
      <c r="KKA189" s="672"/>
      <c r="KKB189" s="673"/>
      <c r="KKC189" s="673"/>
      <c r="KKD189" s="673"/>
      <c r="KKE189" s="673"/>
      <c r="KKF189" s="674"/>
      <c r="KKG189" s="672"/>
      <c r="KKH189" s="673"/>
      <c r="KKI189" s="673"/>
      <c r="KKJ189" s="673"/>
      <c r="KKK189" s="673"/>
      <c r="KKL189" s="674"/>
      <c r="KKM189" s="672"/>
      <c r="KKN189" s="673"/>
      <c r="KKO189" s="673"/>
      <c r="KKP189" s="673"/>
      <c r="KKQ189" s="673"/>
      <c r="KKR189" s="674"/>
      <c r="KKS189" s="672"/>
      <c r="KKT189" s="673"/>
      <c r="KKU189" s="673"/>
      <c r="KKV189" s="673"/>
      <c r="KKW189" s="673"/>
      <c r="KKX189" s="674"/>
      <c r="KKY189" s="672"/>
      <c r="KKZ189" s="673"/>
      <c r="KLA189" s="673"/>
      <c r="KLB189" s="673"/>
      <c r="KLC189" s="673"/>
      <c r="KLD189" s="674"/>
      <c r="KLE189" s="672"/>
      <c r="KLF189" s="673"/>
      <c r="KLG189" s="673"/>
      <c r="KLH189" s="673"/>
      <c r="KLI189" s="673"/>
      <c r="KLJ189" s="674"/>
      <c r="KLK189" s="672"/>
      <c r="KLL189" s="673"/>
      <c r="KLM189" s="673"/>
      <c r="KLN189" s="673"/>
      <c r="KLO189" s="673"/>
      <c r="KLP189" s="674"/>
      <c r="KLQ189" s="672"/>
      <c r="KLR189" s="673"/>
      <c r="KLS189" s="673"/>
      <c r="KLT189" s="673"/>
      <c r="KLU189" s="673"/>
      <c r="KLV189" s="674"/>
      <c r="KLW189" s="672"/>
      <c r="KLX189" s="673"/>
      <c r="KLY189" s="673"/>
      <c r="KLZ189" s="673"/>
      <c r="KMA189" s="673"/>
      <c r="KMB189" s="674"/>
      <c r="KMC189" s="672"/>
      <c r="KMD189" s="673"/>
      <c r="KME189" s="673"/>
      <c r="KMF189" s="673"/>
      <c r="KMG189" s="673"/>
      <c r="KMH189" s="674"/>
      <c r="KMI189" s="672"/>
      <c r="KMJ189" s="673"/>
      <c r="KMK189" s="673"/>
      <c r="KML189" s="673"/>
      <c r="KMM189" s="673"/>
      <c r="KMN189" s="674"/>
      <c r="KMO189" s="672"/>
      <c r="KMP189" s="673"/>
      <c r="KMQ189" s="673"/>
      <c r="KMR189" s="673"/>
      <c r="KMS189" s="673"/>
      <c r="KMT189" s="674"/>
      <c r="KMU189" s="672"/>
      <c r="KMV189" s="673"/>
      <c r="KMW189" s="673"/>
      <c r="KMX189" s="673"/>
      <c r="KMY189" s="673"/>
      <c r="KMZ189" s="674"/>
      <c r="KNA189" s="672"/>
      <c r="KNB189" s="673"/>
      <c r="KNC189" s="673"/>
      <c r="KND189" s="673"/>
      <c r="KNE189" s="673"/>
      <c r="KNF189" s="674"/>
      <c r="KNG189" s="672"/>
      <c r="KNH189" s="673"/>
      <c r="KNI189" s="673"/>
      <c r="KNJ189" s="673"/>
      <c r="KNK189" s="673"/>
      <c r="KNL189" s="674"/>
      <c r="KNM189" s="672"/>
      <c r="KNN189" s="673"/>
      <c r="KNO189" s="673"/>
      <c r="KNP189" s="673"/>
      <c r="KNQ189" s="673"/>
      <c r="KNR189" s="674"/>
      <c r="KNS189" s="672"/>
      <c r="KNT189" s="673"/>
      <c r="KNU189" s="673"/>
      <c r="KNV189" s="673"/>
      <c r="KNW189" s="673"/>
      <c r="KNX189" s="674"/>
      <c r="KNY189" s="672"/>
      <c r="KNZ189" s="673"/>
      <c r="KOA189" s="673"/>
      <c r="KOB189" s="673"/>
      <c r="KOC189" s="673"/>
      <c r="KOD189" s="674"/>
      <c r="KOE189" s="672"/>
      <c r="KOF189" s="673"/>
      <c r="KOG189" s="673"/>
      <c r="KOH189" s="673"/>
      <c r="KOI189" s="673"/>
      <c r="KOJ189" s="674"/>
      <c r="KOK189" s="672"/>
      <c r="KOL189" s="673"/>
      <c r="KOM189" s="673"/>
      <c r="KON189" s="673"/>
      <c r="KOO189" s="673"/>
      <c r="KOP189" s="674"/>
      <c r="KOQ189" s="672"/>
      <c r="KOR189" s="673"/>
      <c r="KOS189" s="673"/>
      <c r="KOT189" s="673"/>
      <c r="KOU189" s="673"/>
      <c r="KOV189" s="674"/>
      <c r="KOW189" s="672"/>
      <c r="KOX189" s="673"/>
      <c r="KOY189" s="673"/>
      <c r="KOZ189" s="673"/>
      <c r="KPA189" s="673"/>
      <c r="KPB189" s="674"/>
      <c r="KPC189" s="672"/>
      <c r="KPD189" s="673"/>
      <c r="KPE189" s="673"/>
      <c r="KPF189" s="673"/>
      <c r="KPG189" s="673"/>
      <c r="KPH189" s="674"/>
      <c r="KPI189" s="672"/>
      <c r="KPJ189" s="673"/>
      <c r="KPK189" s="673"/>
      <c r="KPL189" s="673"/>
      <c r="KPM189" s="673"/>
      <c r="KPN189" s="674"/>
      <c r="KPO189" s="672"/>
      <c r="KPP189" s="673"/>
      <c r="KPQ189" s="673"/>
      <c r="KPR189" s="673"/>
      <c r="KPS189" s="673"/>
      <c r="KPT189" s="674"/>
      <c r="KPU189" s="672"/>
      <c r="KPV189" s="673"/>
      <c r="KPW189" s="673"/>
      <c r="KPX189" s="673"/>
      <c r="KPY189" s="673"/>
      <c r="KPZ189" s="674"/>
      <c r="KQA189" s="672"/>
      <c r="KQB189" s="673"/>
      <c r="KQC189" s="673"/>
      <c r="KQD189" s="673"/>
      <c r="KQE189" s="673"/>
      <c r="KQF189" s="674"/>
      <c r="KQG189" s="672"/>
      <c r="KQH189" s="673"/>
      <c r="KQI189" s="673"/>
      <c r="KQJ189" s="673"/>
      <c r="KQK189" s="673"/>
      <c r="KQL189" s="674"/>
      <c r="KQM189" s="672"/>
      <c r="KQN189" s="673"/>
      <c r="KQO189" s="673"/>
      <c r="KQP189" s="673"/>
      <c r="KQQ189" s="673"/>
      <c r="KQR189" s="674"/>
      <c r="KQS189" s="672"/>
      <c r="KQT189" s="673"/>
      <c r="KQU189" s="673"/>
      <c r="KQV189" s="673"/>
      <c r="KQW189" s="673"/>
      <c r="KQX189" s="674"/>
      <c r="KQY189" s="672"/>
      <c r="KQZ189" s="673"/>
      <c r="KRA189" s="673"/>
      <c r="KRB189" s="673"/>
      <c r="KRC189" s="673"/>
      <c r="KRD189" s="674"/>
      <c r="KRE189" s="672"/>
      <c r="KRF189" s="673"/>
      <c r="KRG189" s="673"/>
      <c r="KRH189" s="673"/>
      <c r="KRI189" s="673"/>
      <c r="KRJ189" s="674"/>
      <c r="KRK189" s="672"/>
      <c r="KRL189" s="673"/>
      <c r="KRM189" s="673"/>
      <c r="KRN189" s="673"/>
      <c r="KRO189" s="673"/>
      <c r="KRP189" s="674"/>
      <c r="KRQ189" s="672"/>
      <c r="KRR189" s="673"/>
      <c r="KRS189" s="673"/>
      <c r="KRT189" s="673"/>
      <c r="KRU189" s="673"/>
      <c r="KRV189" s="674"/>
      <c r="KRW189" s="672"/>
      <c r="KRX189" s="673"/>
      <c r="KRY189" s="673"/>
      <c r="KRZ189" s="673"/>
      <c r="KSA189" s="673"/>
      <c r="KSB189" s="674"/>
      <c r="KSC189" s="672"/>
      <c r="KSD189" s="673"/>
      <c r="KSE189" s="673"/>
      <c r="KSF189" s="673"/>
      <c r="KSG189" s="673"/>
      <c r="KSH189" s="674"/>
      <c r="KSI189" s="672"/>
      <c r="KSJ189" s="673"/>
      <c r="KSK189" s="673"/>
      <c r="KSL189" s="673"/>
      <c r="KSM189" s="673"/>
      <c r="KSN189" s="674"/>
      <c r="KSO189" s="672"/>
      <c r="KSP189" s="673"/>
      <c r="KSQ189" s="673"/>
      <c r="KSR189" s="673"/>
      <c r="KSS189" s="673"/>
      <c r="KST189" s="674"/>
      <c r="KSU189" s="672"/>
      <c r="KSV189" s="673"/>
      <c r="KSW189" s="673"/>
      <c r="KSX189" s="673"/>
      <c r="KSY189" s="673"/>
      <c r="KSZ189" s="674"/>
      <c r="KTA189" s="672"/>
      <c r="KTB189" s="673"/>
      <c r="KTC189" s="673"/>
      <c r="KTD189" s="673"/>
      <c r="KTE189" s="673"/>
      <c r="KTF189" s="674"/>
      <c r="KTG189" s="672"/>
      <c r="KTH189" s="673"/>
      <c r="KTI189" s="673"/>
      <c r="KTJ189" s="673"/>
      <c r="KTK189" s="673"/>
      <c r="KTL189" s="674"/>
      <c r="KTM189" s="672"/>
      <c r="KTN189" s="673"/>
      <c r="KTO189" s="673"/>
      <c r="KTP189" s="673"/>
      <c r="KTQ189" s="673"/>
      <c r="KTR189" s="674"/>
      <c r="KTS189" s="672"/>
      <c r="KTT189" s="673"/>
      <c r="KTU189" s="673"/>
      <c r="KTV189" s="673"/>
      <c r="KTW189" s="673"/>
      <c r="KTX189" s="674"/>
      <c r="KTY189" s="672"/>
      <c r="KTZ189" s="673"/>
      <c r="KUA189" s="673"/>
      <c r="KUB189" s="673"/>
      <c r="KUC189" s="673"/>
      <c r="KUD189" s="674"/>
      <c r="KUE189" s="672"/>
      <c r="KUF189" s="673"/>
      <c r="KUG189" s="673"/>
      <c r="KUH189" s="673"/>
      <c r="KUI189" s="673"/>
      <c r="KUJ189" s="674"/>
      <c r="KUK189" s="672"/>
      <c r="KUL189" s="673"/>
      <c r="KUM189" s="673"/>
      <c r="KUN189" s="673"/>
      <c r="KUO189" s="673"/>
      <c r="KUP189" s="674"/>
      <c r="KUQ189" s="672"/>
      <c r="KUR189" s="673"/>
      <c r="KUS189" s="673"/>
      <c r="KUT189" s="673"/>
      <c r="KUU189" s="673"/>
      <c r="KUV189" s="674"/>
      <c r="KUW189" s="672"/>
      <c r="KUX189" s="673"/>
      <c r="KUY189" s="673"/>
      <c r="KUZ189" s="673"/>
      <c r="KVA189" s="673"/>
      <c r="KVB189" s="674"/>
      <c r="KVC189" s="672"/>
      <c r="KVD189" s="673"/>
      <c r="KVE189" s="673"/>
      <c r="KVF189" s="673"/>
      <c r="KVG189" s="673"/>
      <c r="KVH189" s="674"/>
      <c r="KVI189" s="672"/>
      <c r="KVJ189" s="673"/>
      <c r="KVK189" s="673"/>
      <c r="KVL189" s="673"/>
      <c r="KVM189" s="673"/>
      <c r="KVN189" s="674"/>
      <c r="KVO189" s="672"/>
      <c r="KVP189" s="673"/>
      <c r="KVQ189" s="673"/>
      <c r="KVR189" s="673"/>
      <c r="KVS189" s="673"/>
      <c r="KVT189" s="674"/>
      <c r="KVU189" s="672"/>
      <c r="KVV189" s="673"/>
      <c r="KVW189" s="673"/>
      <c r="KVX189" s="673"/>
      <c r="KVY189" s="673"/>
      <c r="KVZ189" s="674"/>
      <c r="KWA189" s="672"/>
      <c r="KWB189" s="673"/>
      <c r="KWC189" s="673"/>
      <c r="KWD189" s="673"/>
      <c r="KWE189" s="673"/>
      <c r="KWF189" s="674"/>
      <c r="KWG189" s="672"/>
      <c r="KWH189" s="673"/>
      <c r="KWI189" s="673"/>
      <c r="KWJ189" s="673"/>
      <c r="KWK189" s="673"/>
      <c r="KWL189" s="674"/>
      <c r="KWM189" s="672"/>
      <c r="KWN189" s="673"/>
      <c r="KWO189" s="673"/>
      <c r="KWP189" s="673"/>
      <c r="KWQ189" s="673"/>
      <c r="KWR189" s="674"/>
      <c r="KWS189" s="672"/>
      <c r="KWT189" s="673"/>
      <c r="KWU189" s="673"/>
      <c r="KWV189" s="673"/>
      <c r="KWW189" s="673"/>
      <c r="KWX189" s="674"/>
      <c r="KWY189" s="672"/>
      <c r="KWZ189" s="673"/>
      <c r="KXA189" s="673"/>
      <c r="KXB189" s="673"/>
      <c r="KXC189" s="673"/>
      <c r="KXD189" s="674"/>
      <c r="KXE189" s="672"/>
      <c r="KXF189" s="673"/>
      <c r="KXG189" s="673"/>
      <c r="KXH189" s="673"/>
      <c r="KXI189" s="673"/>
      <c r="KXJ189" s="674"/>
      <c r="KXK189" s="672"/>
      <c r="KXL189" s="673"/>
      <c r="KXM189" s="673"/>
      <c r="KXN189" s="673"/>
      <c r="KXO189" s="673"/>
      <c r="KXP189" s="674"/>
      <c r="KXQ189" s="672"/>
      <c r="KXR189" s="673"/>
      <c r="KXS189" s="673"/>
      <c r="KXT189" s="673"/>
      <c r="KXU189" s="673"/>
      <c r="KXV189" s="674"/>
      <c r="KXW189" s="672"/>
      <c r="KXX189" s="673"/>
      <c r="KXY189" s="673"/>
      <c r="KXZ189" s="673"/>
      <c r="KYA189" s="673"/>
      <c r="KYB189" s="674"/>
      <c r="KYC189" s="672"/>
      <c r="KYD189" s="673"/>
      <c r="KYE189" s="673"/>
      <c r="KYF189" s="673"/>
      <c r="KYG189" s="673"/>
      <c r="KYH189" s="674"/>
      <c r="KYI189" s="672"/>
      <c r="KYJ189" s="673"/>
      <c r="KYK189" s="673"/>
      <c r="KYL189" s="673"/>
      <c r="KYM189" s="673"/>
      <c r="KYN189" s="674"/>
      <c r="KYO189" s="672"/>
      <c r="KYP189" s="673"/>
      <c r="KYQ189" s="673"/>
      <c r="KYR189" s="673"/>
      <c r="KYS189" s="673"/>
      <c r="KYT189" s="674"/>
      <c r="KYU189" s="672"/>
      <c r="KYV189" s="673"/>
      <c r="KYW189" s="673"/>
      <c r="KYX189" s="673"/>
      <c r="KYY189" s="673"/>
      <c r="KYZ189" s="674"/>
      <c r="KZA189" s="672"/>
      <c r="KZB189" s="673"/>
      <c r="KZC189" s="673"/>
      <c r="KZD189" s="673"/>
      <c r="KZE189" s="673"/>
      <c r="KZF189" s="674"/>
      <c r="KZG189" s="672"/>
      <c r="KZH189" s="673"/>
      <c r="KZI189" s="673"/>
      <c r="KZJ189" s="673"/>
      <c r="KZK189" s="673"/>
      <c r="KZL189" s="674"/>
      <c r="KZM189" s="672"/>
      <c r="KZN189" s="673"/>
      <c r="KZO189" s="673"/>
      <c r="KZP189" s="673"/>
      <c r="KZQ189" s="673"/>
      <c r="KZR189" s="674"/>
      <c r="KZS189" s="672"/>
      <c r="KZT189" s="673"/>
      <c r="KZU189" s="673"/>
      <c r="KZV189" s="673"/>
      <c r="KZW189" s="673"/>
      <c r="KZX189" s="674"/>
      <c r="KZY189" s="672"/>
      <c r="KZZ189" s="673"/>
      <c r="LAA189" s="673"/>
      <c r="LAB189" s="673"/>
      <c r="LAC189" s="673"/>
      <c r="LAD189" s="674"/>
      <c r="LAE189" s="672"/>
      <c r="LAF189" s="673"/>
      <c r="LAG189" s="673"/>
      <c r="LAH189" s="673"/>
      <c r="LAI189" s="673"/>
      <c r="LAJ189" s="674"/>
      <c r="LAK189" s="672"/>
      <c r="LAL189" s="673"/>
      <c r="LAM189" s="673"/>
      <c r="LAN189" s="673"/>
      <c r="LAO189" s="673"/>
      <c r="LAP189" s="674"/>
      <c r="LAQ189" s="672"/>
      <c r="LAR189" s="673"/>
      <c r="LAS189" s="673"/>
      <c r="LAT189" s="673"/>
      <c r="LAU189" s="673"/>
      <c r="LAV189" s="674"/>
      <c r="LAW189" s="672"/>
      <c r="LAX189" s="673"/>
      <c r="LAY189" s="673"/>
      <c r="LAZ189" s="673"/>
      <c r="LBA189" s="673"/>
      <c r="LBB189" s="674"/>
      <c r="LBC189" s="672"/>
      <c r="LBD189" s="673"/>
      <c r="LBE189" s="673"/>
      <c r="LBF189" s="673"/>
      <c r="LBG189" s="673"/>
      <c r="LBH189" s="674"/>
      <c r="LBI189" s="672"/>
      <c r="LBJ189" s="673"/>
      <c r="LBK189" s="673"/>
      <c r="LBL189" s="673"/>
      <c r="LBM189" s="673"/>
      <c r="LBN189" s="674"/>
      <c r="LBO189" s="672"/>
      <c r="LBP189" s="673"/>
      <c r="LBQ189" s="673"/>
      <c r="LBR189" s="673"/>
      <c r="LBS189" s="673"/>
      <c r="LBT189" s="674"/>
      <c r="LBU189" s="672"/>
      <c r="LBV189" s="673"/>
      <c r="LBW189" s="673"/>
      <c r="LBX189" s="673"/>
      <c r="LBY189" s="673"/>
      <c r="LBZ189" s="674"/>
      <c r="LCA189" s="672"/>
      <c r="LCB189" s="673"/>
      <c r="LCC189" s="673"/>
      <c r="LCD189" s="673"/>
      <c r="LCE189" s="673"/>
      <c r="LCF189" s="674"/>
      <c r="LCG189" s="672"/>
      <c r="LCH189" s="673"/>
      <c r="LCI189" s="673"/>
      <c r="LCJ189" s="673"/>
      <c r="LCK189" s="673"/>
      <c r="LCL189" s="674"/>
      <c r="LCM189" s="672"/>
      <c r="LCN189" s="673"/>
      <c r="LCO189" s="673"/>
      <c r="LCP189" s="673"/>
      <c r="LCQ189" s="673"/>
      <c r="LCR189" s="674"/>
      <c r="LCS189" s="672"/>
      <c r="LCT189" s="673"/>
      <c r="LCU189" s="673"/>
      <c r="LCV189" s="673"/>
      <c r="LCW189" s="673"/>
      <c r="LCX189" s="674"/>
      <c r="LCY189" s="672"/>
      <c r="LCZ189" s="673"/>
      <c r="LDA189" s="673"/>
      <c r="LDB189" s="673"/>
      <c r="LDC189" s="673"/>
      <c r="LDD189" s="674"/>
      <c r="LDE189" s="672"/>
      <c r="LDF189" s="673"/>
      <c r="LDG189" s="673"/>
      <c r="LDH189" s="673"/>
      <c r="LDI189" s="673"/>
      <c r="LDJ189" s="674"/>
      <c r="LDK189" s="672"/>
      <c r="LDL189" s="673"/>
      <c r="LDM189" s="673"/>
      <c r="LDN189" s="673"/>
      <c r="LDO189" s="673"/>
      <c r="LDP189" s="674"/>
      <c r="LDQ189" s="672"/>
      <c r="LDR189" s="673"/>
      <c r="LDS189" s="673"/>
      <c r="LDT189" s="673"/>
      <c r="LDU189" s="673"/>
      <c r="LDV189" s="674"/>
      <c r="LDW189" s="672"/>
      <c r="LDX189" s="673"/>
      <c r="LDY189" s="673"/>
      <c r="LDZ189" s="673"/>
      <c r="LEA189" s="673"/>
      <c r="LEB189" s="674"/>
      <c r="LEC189" s="672"/>
      <c r="LED189" s="673"/>
      <c r="LEE189" s="673"/>
      <c r="LEF189" s="673"/>
      <c r="LEG189" s="673"/>
      <c r="LEH189" s="674"/>
      <c r="LEI189" s="672"/>
      <c r="LEJ189" s="673"/>
      <c r="LEK189" s="673"/>
      <c r="LEL189" s="673"/>
      <c r="LEM189" s="673"/>
      <c r="LEN189" s="674"/>
      <c r="LEO189" s="672"/>
      <c r="LEP189" s="673"/>
      <c r="LEQ189" s="673"/>
      <c r="LER189" s="673"/>
      <c r="LES189" s="673"/>
      <c r="LET189" s="674"/>
      <c r="LEU189" s="672"/>
      <c r="LEV189" s="673"/>
      <c r="LEW189" s="673"/>
      <c r="LEX189" s="673"/>
      <c r="LEY189" s="673"/>
      <c r="LEZ189" s="674"/>
      <c r="LFA189" s="672"/>
      <c r="LFB189" s="673"/>
      <c r="LFC189" s="673"/>
      <c r="LFD189" s="673"/>
      <c r="LFE189" s="673"/>
      <c r="LFF189" s="674"/>
      <c r="LFG189" s="672"/>
      <c r="LFH189" s="673"/>
      <c r="LFI189" s="673"/>
      <c r="LFJ189" s="673"/>
      <c r="LFK189" s="673"/>
      <c r="LFL189" s="674"/>
      <c r="LFM189" s="672"/>
      <c r="LFN189" s="673"/>
      <c r="LFO189" s="673"/>
      <c r="LFP189" s="673"/>
      <c r="LFQ189" s="673"/>
      <c r="LFR189" s="674"/>
      <c r="LFS189" s="672"/>
      <c r="LFT189" s="673"/>
      <c r="LFU189" s="673"/>
      <c r="LFV189" s="673"/>
      <c r="LFW189" s="673"/>
      <c r="LFX189" s="674"/>
      <c r="LFY189" s="672"/>
      <c r="LFZ189" s="673"/>
      <c r="LGA189" s="673"/>
      <c r="LGB189" s="673"/>
      <c r="LGC189" s="673"/>
      <c r="LGD189" s="674"/>
      <c r="LGE189" s="672"/>
      <c r="LGF189" s="673"/>
      <c r="LGG189" s="673"/>
      <c r="LGH189" s="673"/>
      <c r="LGI189" s="673"/>
      <c r="LGJ189" s="674"/>
      <c r="LGK189" s="672"/>
      <c r="LGL189" s="673"/>
      <c r="LGM189" s="673"/>
      <c r="LGN189" s="673"/>
      <c r="LGO189" s="673"/>
      <c r="LGP189" s="674"/>
      <c r="LGQ189" s="672"/>
      <c r="LGR189" s="673"/>
      <c r="LGS189" s="673"/>
      <c r="LGT189" s="673"/>
      <c r="LGU189" s="673"/>
      <c r="LGV189" s="674"/>
      <c r="LGW189" s="672"/>
      <c r="LGX189" s="673"/>
      <c r="LGY189" s="673"/>
      <c r="LGZ189" s="673"/>
      <c r="LHA189" s="673"/>
      <c r="LHB189" s="674"/>
      <c r="LHC189" s="672"/>
      <c r="LHD189" s="673"/>
      <c r="LHE189" s="673"/>
      <c r="LHF189" s="673"/>
      <c r="LHG189" s="673"/>
      <c r="LHH189" s="674"/>
      <c r="LHI189" s="672"/>
      <c r="LHJ189" s="673"/>
      <c r="LHK189" s="673"/>
      <c r="LHL189" s="673"/>
      <c r="LHM189" s="673"/>
      <c r="LHN189" s="674"/>
      <c r="LHO189" s="672"/>
      <c r="LHP189" s="673"/>
      <c r="LHQ189" s="673"/>
      <c r="LHR189" s="673"/>
      <c r="LHS189" s="673"/>
      <c r="LHT189" s="674"/>
      <c r="LHU189" s="672"/>
      <c r="LHV189" s="673"/>
      <c r="LHW189" s="673"/>
      <c r="LHX189" s="673"/>
      <c r="LHY189" s="673"/>
      <c r="LHZ189" s="674"/>
      <c r="LIA189" s="672"/>
      <c r="LIB189" s="673"/>
      <c r="LIC189" s="673"/>
      <c r="LID189" s="673"/>
      <c r="LIE189" s="673"/>
      <c r="LIF189" s="674"/>
      <c r="LIG189" s="672"/>
      <c r="LIH189" s="673"/>
      <c r="LII189" s="673"/>
      <c r="LIJ189" s="673"/>
      <c r="LIK189" s="673"/>
      <c r="LIL189" s="674"/>
      <c r="LIM189" s="672"/>
      <c r="LIN189" s="673"/>
      <c r="LIO189" s="673"/>
      <c r="LIP189" s="673"/>
      <c r="LIQ189" s="673"/>
      <c r="LIR189" s="674"/>
      <c r="LIS189" s="672"/>
      <c r="LIT189" s="673"/>
      <c r="LIU189" s="673"/>
      <c r="LIV189" s="673"/>
      <c r="LIW189" s="673"/>
      <c r="LIX189" s="674"/>
      <c r="LIY189" s="672"/>
      <c r="LIZ189" s="673"/>
      <c r="LJA189" s="673"/>
      <c r="LJB189" s="673"/>
      <c r="LJC189" s="673"/>
      <c r="LJD189" s="674"/>
      <c r="LJE189" s="672"/>
      <c r="LJF189" s="673"/>
      <c r="LJG189" s="673"/>
      <c r="LJH189" s="673"/>
      <c r="LJI189" s="673"/>
      <c r="LJJ189" s="674"/>
      <c r="LJK189" s="672"/>
      <c r="LJL189" s="673"/>
      <c r="LJM189" s="673"/>
      <c r="LJN189" s="673"/>
      <c r="LJO189" s="673"/>
      <c r="LJP189" s="674"/>
      <c r="LJQ189" s="672"/>
      <c r="LJR189" s="673"/>
      <c r="LJS189" s="673"/>
      <c r="LJT189" s="673"/>
      <c r="LJU189" s="673"/>
      <c r="LJV189" s="674"/>
      <c r="LJW189" s="672"/>
      <c r="LJX189" s="673"/>
      <c r="LJY189" s="673"/>
      <c r="LJZ189" s="673"/>
      <c r="LKA189" s="673"/>
      <c r="LKB189" s="674"/>
      <c r="LKC189" s="672"/>
      <c r="LKD189" s="673"/>
      <c r="LKE189" s="673"/>
      <c r="LKF189" s="673"/>
      <c r="LKG189" s="673"/>
      <c r="LKH189" s="674"/>
      <c r="LKI189" s="672"/>
      <c r="LKJ189" s="673"/>
      <c r="LKK189" s="673"/>
      <c r="LKL189" s="673"/>
      <c r="LKM189" s="673"/>
      <c r="LKN189" s="674"/>
      <c r="LKO189" s="672"/>
      <c r="LKP189" s="673"/>
      <c r="LKQ189" s="673"/>
      <c r="LKR189" s="673"/>
      <c r="LKS189" s="673"/>
      <c r="LKT189" s="674"/>
      <c r="LKU189" s="672"/>
      <c r="LKV189" s="673"/>
      <c r="LKW189" s="673"/>
      <c r="LKX189" s="673"/>
      <c r="LKY189" s="673"/>
      <c r="LKZ189" s="674"/>
      <c r="LLA189" s="672"/>
      <c r="LLB189" s="673"/>
      <c r="LLC189" s="673"/>
      <c r="LLD189" s="673"/>
      <c r="LLE189" s="673"/>
      <c r="LLF189" s="674"/>
      <c r="LLG189" s="672"/>
      <c r="LLH189" s="673"/>
      <c r="LLI189" s="673"/>
      <c r="LLJ189" s="673"/>
      <c r="LLK189" s="673"/>
      <c r="LLL189" s="674"/>
      <c r="LLM189" s="672"/>
      <c r="LLN189" s="673"/>
      <c r="LLO189" s="673"/>
      <c r="LLP189" s="673"/>
      <c r="LLQ189" s="673"/>
      <c r="LLR189" s="674"/>
      <c r="LLS189" s="672"/>
      <c r="LLT189" s="673"/>
      <c r="LLU189" s="673"/>
      <c r="LLV189" s="673"/>
      <c r="LLW189" s="673"/>
      <c r="LLX189" s="674"/>
      <c r="LLY189" s="672"/>
      <c r="LLZ189" s="673"/>
      <c r="LMA189" s="673"/>
      <c r="LMB189" s="673"/>
      <c r="LMC189" s="673"/>
      <c r="LMD189" s="674"/>
      <c r="LME189" s="672"/>
      <c r="LMF189" s="673"/>
      <c r="LMG189" s="673"/>
      <c r="LMH189" s="673"/>
      <c r="LMI189" s="673"/>
      <c r="LMJ189" s="674"/>
      <c r="LMK189" s="672"/>
      <c r="LML189" s="673"/>
      <c r="LMM189" s="673"/>
      <c r="LMN189" s="673"/>
      <c r="LMO189" s="673"/>
      <c r="LMP189" s="674"/>
      <c r="LMQ189" s="672"/>
      <c r="LMR189" s="673"/>
      <c r="LMS189" s="673"/>
      <c r="LMT189" s="673"/>
      <c r="LMU189" s="673"/>
      <c r="LMV189" s="674"/>
      <c r="LMW189" s="672"/>
      <c r="LMX189" s="673"/>
      <c r="LMY189" s="673"/>
      <c r="LMZ189" s="673"/>
      <c r="LNA189" s="673"/>
      <c r="LNB189" s="674"/>
      <c r="LNC189" s="672"/>
      <c r="LND189" s="673"/>
      <c r="LNE189" s="673"/>
      <c r="LNF189" s="673"/>
      <c r="LNG189" s="673"/>
      <c r="LNH189" s="674"/>
      <c r="LNI189" s="672"/>
      <c r="LNJ189" s="673"/>
      <c r="LNK189" s="673"/>
      <c r="LNL189" s="673"/>
      <c r="LNM189" s="673"/>
      <c r="LNN189" s="674"/>
      <c r="LNO189" s="672"/>
      <c r="LNP189" s="673"/>
      <c r="LNQ189" s="673"/>
      <c r="LNR189" s="673"/>
      <c r="LNS189" s="673"/>
      <c r="LNT189" s="674"/>
      <c r="LNU189" s="672"/>
      <c r="LNV189" s="673"/>
      <c r="LNW189" s="673"/>
      <c r="LNX189" s="673"/>
      <c r="LNY189" s="673"/>
      <c r="LNZ189" s="674"/>
      <c r="LOA189" s="672"/>
      <c r="LOB189" s="673"/>
      <c r="LOC189" s="673"/>
      <c r="LOD189" s="673"/>
      <c r="LOE189" s="673"/>
      <c r="LOF189" s="674"/>
      <c r="LOG189" s="672"/>
      <c r="LOH189" s="673"/>
      <c r="LOI189" s="673"/>
      <c r="LOJ189" s="673"/>
      <c r="LOK189" s="673"/>
      <c r="LOL189" s="674"/>
      <c r="LOM189" s="672"/>
      <c r="LON189" s="673"/>
      <c r="LOO189" s="673"/>
      <c r="LOP189" s="673"/>
      <c r="LOQ189" s="673"/>
      <c r="LOR189" s="674"/>
      <c r="LOS189" s="672"/>
      <c r="LOT189" s="673"/>
      <c r="LOU189" s="673"/>
      <c r="LOV189" s="673"/>
      <c r="LOW189" s="673"/>
      <c r="LOX189" s="674"/>
      <c r="LOY189" s="672"/>
      <c r="LOZ189" s="673"/>
      <c r="LPA189" s="673"/>
      <c r="LPB189" s="673"/>
      <c r="LPC189" s="673"/>
      <c r="LPD189" s="674"/>
      <c r="LPE189" s="672"/>
      <c r="LPF189" s="673"/>
      <c r="LPG189" s="673"/>
      <c r="LPH189" s="673"/>
      <c r="LPI189" s="673"/>
      <c r="LPJ189" s="674"/>
      <c r="LPK189" s="672"/>
      <c r="LPL189" s="673"/>
      <c r="LPM189" s="673"/>
      <c r="LPN189" s="673"/>
      <c r="LPO189" s="673"/>
      <c r="LPP189" s="674"/>
      <c r="LPQ189" s="672"/>
      <c r="LPR189" s="673"/>
      <c r="LPS189" s="673"/>
      <c r="LPT189" s="673"/>
      <c r="LPU189" s="673"/>
      <c r="LPV189" s="674"/>
      <c r="LPW189" s="672"/>
      <c r="LPX189" s="673"/>
      <c r="LPY189" s="673"/>
      <c r="LPZ189" s="673"/>
      <c r="LQA189" s="673"/>
      <c r="LQB189" s="674"/>
      <c r="LQC189" s="672"/>
      <c r="LQD189" s="673"/>
      <c r="LQE189" s="673"/>
      <c r="LQF189" s="673"/>
      <c r="LQG189" s="673"/>
      <c r="LQH189" s="674"/>
      <c r="LQI189" s="672"/>
      <c r="LQJ189" s="673"/>
      <c r="LQK189" s="673"/>
      <c r="LQL189" s="673"/>
      <c r="LQM189" s="673"/>
      <c r="LQN189" s="674"/>
      <c r="LQO189" s="672"/>
      <c r="LQP189" s="673"/>
      <c r="LQQ189" s="673"/>
      <c r="LQR189" s="673"/>
      <c r="LQS189" s="673"/>
      <c r="LQT189" s="674"/>
      <c r="LQU189" s="672"/>
      <c r="LQV189" s="673"/>
      <c r="LQW189" s="673"/>
      <c r="LQX189" s="673"/>
      <c r="LQY189" s="673"/>
      <c r="LQZ189" s="674"/>
      <c r="LRA189" s="672"/>
      <c r="LRB189" s="673"/>
      <c r="LRC189" s="673"/>
      <c r="LRD189" s="673"/>
      <c r="LRE189" s="673"/>
      <c r="LRF189" s="674"/>
      <c r="LRG189" s="672"/>
      <c r="LRH189" s="673"/>
      <c r="LRI189" s="673"/>
      <c r="LRJ189" s="673"/>
      <c r="LRK189" s="673"/>
      <c r="LRL189" s="674"/>
      <c r="LRM189" s="672"/>
      <c r="LRN189" s="673"/>
      <c r="LRO189" s="673"/>
      <c r="LRP189" s="673"/>
      <c r="LRQ189" s="673"/>
      <c r="LRR189" s="674"/>
      <c r="LRS189" s="672"/>
      <c r="LRT189" s="673"/>
      <c r="LRU189" s="673"/>
      <c r="LRV189" s="673"/>
      <c r="LRW189" s="673"/>
      <c r="LRX189" s="674"/>
      <c r="LRY189" s="672"/>
      <c r="LRZ189" s="673"/>
      <c r="LSA189" s="673"/>
      <c r="LSB189" s="673"/>
      <c r="LSC189" s="673"/>
      <c r="LSD189" s="674"/>
      <c r="LSE189" s="672"/>
      <c r="LSF189" s="673"/>
      <c r="LSG189" s="673"/>
      <c r="LSH189" s="673"/>
      <c r="LSI189" s="673"/>
      <c r="LSJ189" s="674"/>
      <c r="LSK189" s="672"/>
      <c r="LSL189" s="673"/>
      <c r="LSM189" s="673"/>
      <c r="LSN189" s="673"/>
      <c r="LSO189" s="673"/>
      <c r="LSP189" s="674"/>
      <c r="LSQ189" s="672"/>
      <c r="LSR189" s="673"/>
      <c r="LSS189" s="673"/>
      <c r="LST189" s="673"/>
      <c r="LSU189" s="673"/>
      <c r="LSV189" s="674"/>
      <c r="LSW189" s="672"/>
      <c r="LSX189" s="673"/>
      <c r="LSY189" s="673"/>
      <c r="LSZ189" s="673"/>
      <c r="LTA189" s="673"/>
      <c r="LTB189" s="674"/>
      <c r="LTC189" s="672"/>
      <c r="LTD189" s="673"/>
      <c r="LTE189" s="673"/>
      <c r="LTF189" s="673"/>
      <c r="LTG189" s="673"/>
      <c r="LTH189" s="674"/>
      <c r="LTI189" s="672"/>
      <c r="LTJ189" s="673"/>
      <c r="LTK189" s="673"/>
      <c r="LTL189" s="673"/>
      <c r="LTM189" s="673"/>
      <c r="LTN189" s="674"/>
      <c r="LTO189" s="672"/>
      <c r="LTP189" s="673"/>
      <c r="LTQ189" s="673"/>
      <c r="LTR189" s="673"/>
      <c r="LTS189" s="673"/>
      <c r="LTT189" s="674"/>
      <c r="LTU189" s="672"/>
      <c r="LTV189" s="673"/>
      <c r="LTW189" s="673"/>
      <c r="LTX189" s="673"/>
      <c r="LTY189" s="673"/>
      <c r="LTZ189" s="674"/>
      <c r="LUA189" s="672"/>
      <c r="LUB189" s="673"/>
      <c r="LUC189" s="673"/>
      <c r="LUD189" s="673"/>
      <c r="LUE189" s="673"/>
      <c r="LUF189" s="674"/>
      <c r="LUG189" s="672"/>
      <c r="LUH189" s="673"/>
      <c r="LUI189" s="673"/>
      <c r="LUJ189" s="673"/>
      <c r="LUK189" s="673"/>
      <c r="LUL189" s="674"/>
      <c r="LUM189" s="672"/>
      <c r="LUN189" s="673"/>
      <c r="LUO189" s="673"/>
      <c r="LUP189" s="673"/>
      <c r="LUQ189" s="673"/>
      <c r="LUR189" s="674"/>
      <c r="LUS189" s="672"/>
      <c r="LUT189" s="673"/>
      <c r="LUU189" s="673"/>
      <c r="LUV189" s="673"/>
      <c r="LUW189" s="673"/>
      <c r="LUX189" s="674"/>
      <c r="LUY189" s="672"/>
      <c r="LUZ189" s="673"/>
      <c r="LVA189" s="673"/>
      <c r="LVB189" s="673"/>
      <c r="LVC189" s="673"/>
      <c r="LVD189" s="674"/>
      <c r="LVE189" s="672"/>
      <c r="LVF189" s="673"/>
      <c r="LVG189" s="673"/>
      <c r="LVH189" s="673"/>
      <c r="LVI189" s="673"/>
      <c r="LVJ189" s="674"/>
      <c r="LVK189" s="672"/>
      <c r="LVL189" s="673"/>
      <c r="LVM189" s="673"/>
      <c r="LVN189" s="673"/>
      <c r="LVO189" s="673"/>
      <c r="LVP189" s="674"/>
      <c r="LVQ189" s="672"/>
      <c r="LVR189" s="673"/>
      <c r="LVS189" s="673"/>
      <c r="LVT189" s="673"/>
      <c r="LVU189" s="673"/>
      <c r="LVV189" s="674"/>
      <c r="LVW189" s="672"/>
      <c r="LVX189" s="673"/>
      <c r="LVY189" s="673"/>
      <c r="LVZ189" s="673"/>
      <c r="LWA189" s="673"/>
      <c r="LWB189" s="674"/>
      <c r="LWC189" s="672"/>
      <c r="LWD189" s="673"/>
      <c r="LWE189" s="673"/>
      <c r="LWF189" s="673"/>
      <c r="LWG189" s="673"/>
      <c r="LWH189" s="674"/>
      <c r="LWI189" s="672"/>
      <c r="LWJ189" s="673"/>
      <c r="LWK189" s="673"/>
      <c r="LWL189" s="673"/>
      <c r="LWM189" s="673"/>
      <c r="LWN189" s="674"/>
      <c r="LWO189" s="672"/>
      <c r="LWP189" s="673"/>
      <c r="LWQ189" s="673"/>
      <c r="LWR189" s="673"/>
      <c r="LWS189" s="673"/>
      <c r="LWT189" s="674"/>
      <c r="LWU189" s="672"/>
      <c r="LWV189" s="673"/>
      <c r="LWW189" s="673"/>
      <c r="LWX189" s="673"/>
      <c r="LWY189" s="673"/>
      <c r="LWZ189" s="674"/>
      <c r="LXA189" s="672"/>
      <c r="LXB189" s="673"/>
      <c r="LXC189" s="673"/>
      <c r="LXD189" s="673"/>
      <c r="LXE189" s="673"/>
      <c r="LXF189" s="674"/>
      <c r="LXG189" s="672"/>
      <c r="LXH189" s="673"/>
      <c r="LXI189" s="673"/>
      <c r="LXJ189" s="673"/>
      <c r="LXK189" s="673"/>
      <c r="LXL189" s="674"/>
      <c r="LXM189" s="672"/>
      <c r="LXN189" s="673"/>
      <c r="LXO189" s="673"/>
      <c r="LXP189" s="673"/>
      <c r="LXQ189" s="673"/>
      <c r="LXR189" s="674"/>
      <c r="LXS189" s="672"/>
      <c r="LXT189" s="673"/>
      <c r="LXU189" s="673"/>
      <c r="LXV189" s="673"/>
      <c r="LXW189" s="673"/>
      <c r="LXX189" s="674"/>
      <c r="LXY189" s="672"/>
      <c r="LXZ189" s="673"/>
      <c r="LYA189" s="673"/>
      <c r="LYB189" s="673"/>
      <c r="LYC189" s="673"/>
      <c r="LYD189" s="674"/>
      <c r="LYE189" s="672"/>
      <c r="LYF189" s="673"/>
      <c r="LYG189" s="673"/>
      <c r="LYH189" s="673"/>
      <c r="LYI189" s="673"/>
      <c r="LYJ189" s="674"/>
      <c r="LYK189" s="672"/>
      <c r="LYL189" s="673"/>
      <c r="LYM189" s="673"/>
      <c r="LYN189" s="673"/>
      <c r="LYO189" s="673"/>
      <c r="LYP189" s="674"/>
      <c r="LYQ189" s="672"/>
      <c r="LYR189" s="673"/>
      <c r="LYS189" s="673"/>
      <c r="LYT189" s="673"/>
      <c r="LYU189" s="673"/>
      <c r="LYV189" s="674"/>
      <c r="LYW189" s="672"/>
      <c r="LYX189" s="673"/>
      <c r="LYY189" s="673"/>
      <c r="LYZ189" s="673"/>
      <c r="LZA189" s="673"/>
      <c r="LZB189" s="674"/>
      <c r="LZC189" s="672"/>
      <c r="LZD189" s="673"/>
      <c r="LZE189" s="673"/>
      <c r="LZF189" s="673"/>
      <c r="LZG189" s="673"/>
      <c r="LZH189" s="674"/>
      <c r="LZI189" s="672"/>
      <c r="LZJ189" s="673"/>
      <c r="LZK189" s="673"/>
      <c r="LZL189" s="673"/>
      <c r="LZM189" s="673"/>
      <c r="LZN189" s="674"/>
      <c r="LZO189" s="672"/>
      <c r="LZP189" s="673"/>
      <c r="LZQ189" s="673"/>
      <c r="LZR189" s="673"/>
      <c r="LZS189" s="673"/>
      <c r="LZT189" s="674"/>
      <c r="LZU189" s="672"/>
      <c r="LZV189" s="673"/>
      <c r="LZW189" s="673"/>
      <c r="LZX189" s="673"/>
      <c r="LZY189" s="673"/>
      <c r="LZZ189" s="674"/>
      <c r="MAA189" s="672"/>
      <c r="MAB189" s="673"/>
      <c r="MAC189" s="673"/>
      <c r="MAD189" s="673"/>
      <c r="MAE189" s="673"/>
      <c r="MAF189" s="674"/>
      <c r="MAG189" s="672"/>
      <c r="MAH189" s="673"/>
      <c r="MAI189" s="673"/>
      <c r="MAJ189" s="673"/>
      <c r="MAK189" s="673"/>
      <c r="MAL189" s="674"/>
      <c r="MAM189" s="672"/>
      <c r="MAN189" s="673"/>
      <c r="MAO189" s="673"/>
      <c r="MAP189" s="673"/>
      <c r="MAQ189" s="673"/>
      <c r="MAR189" s="674"/>
      <c r="MAS189" s="672"/>
      <c r="MAT189" s="673"/>
      <c r="MAU189" s="673"/>
      <c r="MAV189" s="673"/>
      <c r="MAW189" s="673"/>
      <c r="MAX189" s="674"/>
      <c r="MAY189" s="672"/>
      <c r="MAZ189" s="673"/>
      <c r="MBA189" s="673"/>
      <c r="MBB189" s="673"/>
      <c r="MBC189" s="673"/>
      <c r="MBD189" s="674"/>
      <c r="MBE189" s="672"/>
      <c r="MBF189" s="673"/>
      <c r="MBG189" s="673"/>
      <c r="MBH189" s="673"/>
      <c r="MBI189" s="673"/>
      <c r="MBJ189" s="674"/>
      <c r="MBK189" s="672"/>
      <c r="MBL189" s="673"/>
      <c r="MBM189" s="673"/>
      <c r="MBN189" s="673"/>
      <c r="MBO189" s="673"/>
      <c r="MBP189" s="674"/>
      <c r="MBQ189" s="672"/>
      <c r="MBR189" s="673"/>
      <c r="MBS189" s="673"/>
      <c r="MBT189" s="673"/>
      <c r="MBU189" s="673"/>
      <c r="MBV189" s="674"/>
      <c r="MBW189" s="672"/>
      <c r="MBX189" s="673"/>
      <c r="MBY189" s="673"/>
      <c r="MBZ189" s="673"/>
      <c r="MCA189" s="673"/>
      <c r="MCB189" s="674"/>
      <c r="MCC189" s="672"/>
      <c r="MCD189" s="673"/>
      <c r="MCE189" s="673"/>
      <c r="MCF189" s="673"/>
      <c r="MCG189" s="673"/>
      <c r="MCH189" s="674"/>
      <c r="MCI189" s="672"/>
      <c r="MCJ189" s="673"/>
      <c r="MCK189" s="673"/>
      <c r="MCL189" s="673"/>
      <c r="MCM189" s="673"/>
      <c r="MCN189" s="674"/>
      <c r="MCO189" s="672"/>
      <c r="MCP189" s="673"/>
      <c r="MCQ189" s="673"/>
      <c r="MCR189" s="673"/>
      <c r="MCS189" s="673"/>
      <c r="MCT189" s="674"/>
      <c r="MCU189" s="672"/>
      <c r="MCV189" s="673"/>
      <c r="MCW189" s="673"/>
      <c r="MCX189" s="673"/>
      <c r="MCY189" s="673"/>
      <c r="MCZ189" s="674"/>
      <c r="MDA189" s="672"/>
      <c r="MDB189" s="673"/>
      <c r="MDC189" s="673"/>
      <c r="MDD189" s="673"/>
      <c r="MDE189" s="673"/>
      <c r="MDF189" s="674"/>
      <c r="MDG189" s="672"/>
      <c r="MDH189" s="673"/>
      <c r="MDI189" s="673"/>
      <c r="MDJ189" s="673"/>
      <c r="MDK189" s="673"/>
      <c r="MDL189" s="674"/>
      <c r="MDM189" s="672"/>
      <c r="MDN189" s="673"/>
      <c r="MDO189" s="673"/>
      <c r="MDP189" s="673"/>
      <c r="MDQ189" s="673"/>
      <c r="MDR189" s="674"/>
      <c r="MDS189" s="672"/>
      <c r="MDT189" s="673"/>
      <c r="MDU189" s="673"/>
      <c r="MDV189" s="673"/>
      <c r="MDW189" s="673"/>
      <c r="MDX189" s="674"/>
      <c r="MDY189" s="672"/>
      <c r="MDZ189" s="673"/>
      <c r="MEA189" s="673"/>
      <c r="MEB189" s="673"/>
      <c r="MEC189" s="673"/>
      <c r="MED189" s="674"/>
      <c r="MEE189" s="672"/>
      <c r="MEF189" s="673"/>
      <c r="MEG189" s="673"/>
      <c r="MEH189" s="673"/>
      <c r="MEI189" s="673"/>
      <c r="MEJ189" s="674"/>
      <c r="MEK189" s="672"/>
      <c r="MEL189" s="673"/>
      <c r="MEM189" s="673"/>
      <c r="MEN189" s="673"/>
      <c r="MEO189" s="673"/>
      <c r="MEP189" s="674"/>
      <c r="MEQ189" s="672"/>
      <c r="MER189" s="673"/>
      <c r="MES189" s="673"/>
      <c r="MET189" s="673"/>
      <c r="MEU189" s="673"/>
      <c r="MEV189" s="674"/>
      <c r="MEW189" s="672"/>
      <c r="MEX189" s="673"/>
      <c r="MEY189" s="673"/>
      <c r="MEZ189" s="673"/>
      <c r="MFA189" s="673"/>
      <c r="MFB189" s="674"/>
      <c r="MFC189" s="672"/>
      <c r="MFD189" s="673"/>
      <c r="MFE189" s="673"/>
      <c r="MFF189" s="673"/>
      <c r="MFG189" s="673"/>
      <c r="MFH189" s="674"/>
      <c r="MFI189" s="672"/>
      <c r="MFJ189" s="673"/>
      <c r="MFK189" s="673"/>
      <c r="MFL189" s="673"/>
      <c r="MFM189" s="673"/>
      <c r="MFN189" s="674"/>
      <c r="MFO189" s="672"/>
      <c r="MFP189" s="673"/>
      <c r="MFQ189" s="673"/>
      <c r="MFR189" s="673"/>
      <c r="MFS189" s="673"/>
      <c r="MFT189" s="674"/>
      <c r="MFU189" s="672"/>
      <c r="MFV189" s="673"/>
      <c r="MFW189" s="673"/>
      <c r="MFX189" s="673"/>
      <c r="MFY189" s="673"/>
      <c r="MFZ189" s="674"/>
      <c r="MGA189" s="672"/>
      <c r="MGB189" s="673"/>
      <c r="MGC189" s="673"/>
      <c r="MGD189" s="673"/>
      <c r="MGE189" s="673"/>
      <c r="MGF189" s="674"/>
      <c r="MGG189" s="672"/>
      <c r="MGH189" s="673"/>
      <c r="MGI189" s="673"/>
      <c r="MGJ189" s="673"/>
      <c r="MGK189" s="673"/>
      <c r="MGL189" s="674"/>
      <c r="MGM189" s="672"/>
      <c r="MGN189" s="673"/>
      <c r="MGO189" s="673"/>
      <c r="MGP189" s="673"/>
      <c r="MGQ189" s="673"/>
      <c r="MGR189" s="674"/>
      <c r="MGS189" s="672"/>
      <c r="MGT189" s="673"/>
      <c r="MGU189" s="673"/>
      <c r="MGV189" s="673"/>
      <c r="MGW189" s="673"/>
      <c r="MGX189" s="674"/>
      <c r="MGY189" s="672"/>
      <c r="MGZ189" s="673"/>
      <c r="MHA189" s="673"/>
      <c r="MHB189" s="673"/>
      <c r="MHC189" s="673"/>
      <c r="MHD189" s="674"/>
      <c r="MHE189" s="672"/>
      <c r="MHF189" s="673"/>
      <c r="MHG189" s="673"/>
      <c r="MHH189" s="673"/>
      <c r="MHI189" s="673"/>
      <c r="MHJ189" s="674"/>
      <c r="MHK189" s="672"/>
      <c r="MHL189" s="673"/>
      <c r="MHM189" s="673"/>
      <c r="MHN189" s="673"/>
      <c r="MHO189" s="673"/>
      <c r="MHP189" s="674"/>
      <c r="MHQ189" s="672"/>
      <c r="MHR189" s="673"/>
      <c r="MHS189" s="673"/>
      <c r="MHT189" s="673"/>
      <c r="MHU189" s="673"/>
      <c r="MHV189" s="674"/>
      <c r="MHW189" s="672"/>
      <c r="MHX189" s="673"/>
      <c r="MHY189" s="673"/>
      <c r="MHZ189" s="673"/>
      <c r="MIA189" s="673"/>
      <c r="MIB189" s="674"/>
      <c r="MIC189" s="672"/>
      <c r="MID189" s="673"/>
      <c r="MIE189" s="673"/>
      <c r="MIF189" s="673"/>
      <c r="MIG189" s="673"/>
      <c r="MIH189" s="674"/>
      <c r="MII189" s="672"/>
      <c r="MIJ189" s="673"/>
      <c r="MIK189" s="673"/>
      <c r="MIL189" s="673"/>
      <c r="MIM189" s="673"/>
      <c r="MIN189" s="674"/>
      <c r="MIO189" s="672"/>
      <c r="MIP189" s="673"/>
      <c r="MIQ189" s="673"/>
      <c r="MIR189" s="673"/>
      <c r="MIS189" s="673"/>
      <c r="MIT189" s="674"/>
      <c r="MIU189" s="672"/>
      <c r="MIV189" s="673"/>
      <c r="MIW189" s="673"/>
      <c r="MIX189" s="673"/>
      <c r="MIY189" s="673"/>
      <c r="MIZ189" s="674"/>
      <c r="MJA189" s="672"/>
      <c r="MJB189" s="673"/>
      <c r="MJC189" s="673"/>
      <c r="MJD189" s="673"/>
      <c r="MJE189" s="673"/>
      <c r="MJF189" s="674"/>
      <c r="MJG189" s="672"/>
      <c r="MJH189" s="673"/>
      <c r="MJI189" s="673"/>
      <c r="MJJ189" s="673"/>
      <c r="MJK189" s="673"/>
      <c r="MJL189" s="674"/>
      <c r="MJM189" s="672"/>
      <c r="MJN189" s="673"/>
      <c r="MJO189" s="673"/>
      <c r="MJP189" s="673"/>
      <c r="MJQ189" s="673"/>
      <c r="MJR189" s="674"/>
      <c r="MJS189" s="672"/>
      <c r="MJT189" s="673"/>
      <c r="MJU189" s="673"/>
      <c r="MJV189" s="673"/>
      <c r="MJW189" s="673"/>
      <c r="MJX189" s="674"/>
      <c r="MJY189" s="672"/>
      <c r="MJZ189" s="673"/>
      <c r="MKA189" s="673"/>
      <c r="MKB189" s="673"/>
      <c r="MKC189" s="673"/>
      <c r="MKD189" s="674"/>
      <c r="MKE189" s="672"/>
      <c r="MKF189" s="673"/>
      <c r="MKG189" s="673"/>
      <c r="MKH189" s="673"/>
      <c r="MKI189" s="673"/>
      <c r="MKJ189" s="674"/>
      <c r="MKK189" s="672"/>
      <c r="MKL189" s="673"/>
      <c r="MKM189" s="673"/>
      <c r="MKN189" s="673"/>
      <c r="MKO189" s="673"/>
      <c r="MKP189" s="674"/>
      <c r="MKQ189" s="672"/>
      <c r="MKR189" s="673"/>
      <c r="MKS189" s="673"/>
      <c r="MKT189" s="673"/>
      <c r="MKU189" s="673"/>
      <c r="MKV189" s="674"/>
      <c r="MKW189" s="672"/>
      <c r="MKX189" s="673"/>
      <c r="MKY189" s="673"/>
      <c r="MKZ189" s="673"/>
      <c r="MLA189" s="673"/>
      <c r="MLB189" s="674"/>
      <c r="MLC189" s="672"/>
      <c r="MLD189" s="673"/>
      <c r="MLE189" s="673"/>
      <c r="MLF189" s="673"/>
      <c r="MLG189" s="673"/>
      <c r="MLH189" s="674"/>
      <c r="MLI189" s="672"/>
      <c r="MLJ189" s="673"/>
      <c r="MLK189" s="673"/>
      <c r="MLL189" s="673"/>
      <c r="MLM189" s="673"/>
      <c r="MLN189" s="674"/>
      <c r="MLO189" s="672"/>
      <c r="MLP189" s="673"/>
      <c r="MLQ189" s="673"/>
      <c r="MLR189" s="673"/>
      <c r="MLS189" s="673"/>
      <c r="MLT189" s="674"/>
      <c r="MLU189" s="672"/>
      <c r="MLV189" s="673"/>
      <c r="MLW189" s="673"/>
      <c r="MLX189" s="673"/>
      <c r="MLY189" s="673"/>
      <c r="MLZ189" s="674"/>
      <c r="MMA189" s="672"/>
      <c r="MMB189" s="673"/>
      <c r="MMC189" s="673"/>
      <c r="MMD189" s="673"/>
      <c r="MME189" s="673"/>
      <c r="MMF189" s="674"/>
      <c r="MMG189" s="672"/>
      <c r="MMH189" s="673"/>
      <c r="MMI189" s="673"/>
      <c r="MMJ189" s="673"/>
      <c r="MMK189" s="673"/>
      <c r="MML189" s="674"/>
      <c r="MMM189" s="672"/>
      <c r="MMN189" s="673"/>
      <c r="MMO189" s="673"/>
      <c r="MMP189" s="673"/>
      <c r="MMQ189" s="673"/>
      <c r="MMR189" s="674"/>
      <c r="MMS189" s="672"/>
      <c r="MMT189" s="673"/>
      <c r="MMU189" s="673"/>
      <c r="MMV189" s="673"/>
      <c r="MMW189" s="673"/>
      <c r="MMX189" s="674"/>
      <c r="MMY189" s="672"/>
      <c r="MMZ189" s="673"/>
      <c r="MNA189" s="673"/>
      <c r="MNB189" s="673"/>
      <c r="MNC189" s="673"/>
      <c r="MND189" s="674"/>
      <c r="MNE189" s="672"/>
      <c r="MNF189" s="673"/>
      <c r="MNG189" s="673"/>
      <c r="MNH189" s="673"/>
      <c r="MNI189" s="673"/>
      <c r="MNJ189" s="674"/>
      <c r="MNK189" s="672"/>
      <c r="MNL189" s="673"/>
      <c r="MNM189" s="673"/>
      <c r="MNN189" s="673"/>
      <c r="MNO189" s="673"/>
      <c r="MNP189" s="674"/>
      <c r="MNQ189" s="672"/>
      <c r="MNR189" s="673"/>
      <c r="MNS189" s="673"/>
      <c r="MNT189" s="673"/>
      <c r="MNU189" s="673"/>
      <c r="MNV189" s="674"/>
      <c r="MNW189" s="672"/>
      <c r="MNX189" s="673"/>
      <c r="MNY189" s="673"/>
      <c r="MNZ189" s="673"/>
      <c r="MOA189" s="673"/>
      <c r="MOB189" s="674"/>
      <c r="MOC189" s="672"/>
      <c r="MOD189" s="673"/>
      <c r="MOE189" s="673"/>
      <c r="MOF189" s="673"/>
      <c r="MOG189" s="673"/>
      <c r="MOH189" s="674"/>
      <c r="MOI189" s="672"/>
      <c r="MOJ189" s="673"/>
      <c r="MOK189" s="673"/>
      <c r="MOL189" s="673"/>
      <c r="MOM189" s="673"/>
      <c r="MON189" s="674"/>
      <c r="MOO189" s="672"/>
      <c r="MOP189" s="673"/>
      <c r="MOQ189" s="673"/>
      <c r="MOR189" s="673"/>
      <c r="MOS189" s="673"/>
      <c r="MOT189" s="674"/>
      <c r="MOU189" s="672"/>
      <c r="MOV189" s="673"/>
      <c r="MOW189" s="673"/>
      <c r="MOX189" s="673"/>
      <c r="MOY189" s="673"/>
      <c r="MOZ189" s="674"/>
      <c r="MPA189" s="672"/>
      <c r="MPB189" s="673"/>
      <c r="MPC189" s="673"/>
      <c r="MPD189" s="673"/>
      <c r="MPE189" s="673"/>
      <c r="MPF189" s="674"/>
      <c r="MPG189" s="672"/>
      <c r="MPH189" s="673"/>
      <c r="MPI189" s="673"/>
      <c r="MPJ189" s="673"/>
      <c r="MPK189" s="673"/>
      <c r="MPL189" s="674"/>
      <c r="MPM189" s="672"/>
      <c r="MPN189" s="673"/>
      <c r="MPO189" s="673"/>
      <c r="MPP189" s="673"/>
      <c r="MPQ189" s="673"/>
      <c r="MPR189" s="674"/>
      <c r="MPS189" s="672"/>
      <c r="MPT189" s="673"/>
      <c r="MPU189" s="673"/>
      <c r="MPV189" s="673"/>
      <c r="MPW189" s="673"/>
      <c r="MPX189" s="674"/>
      <c r="MPY189" s="672"/>
      <c r="MPZ189" s="673"/>
      <c r="MQA189" s="673"/>
      <c r="MQB189" s="673"/>
      <c r="MQC189" s="673"/>
      <c r="MQD189" s="674"/>
      <c r="MQE189" s="672"/>
      <c r="MQF189" s="673"/>
      <c r="MQG189" s="673"/>
      <c r="MQH189" s="673"/>
      <c r="MQI189" s="673"/>
      <c r="MQJ189" s="674"/>
      <c r="MQK189" s="672"/>
      <c r="MQL189" s="673"/>
      <c r="MQM189" s="673"/>
      <c r="MQN189" s="673"/>
      <c r="MQO189" s="673"/>
      <c r="MQP189" s="674"/>
      <c r="MQQ189" s="672"/>
      <c r="MQR189" s="673"/>
      <c r="MQS189" s="673"/>
      <c r="MQT189" s="673"/>
      <c r="MQU189" s="673"/>
      <c r="MQV189" s="674"/>
      <c r="MQW189" s="672"/>
      <c r="MQX189" s="673"/>
      <c r="MQY189" s="673"/>
      <c r="MQZ189" s="673"/>
      <c r="MRA189" s="673"/>
      <c r="MRB189" s="674"/>
      <c r="MRC189" s="672"/>
      <c r="MRD189" s="673"/>
      <c r="MRE189" s="673"/>
      <c r="MRF189" s="673"/>
      <c r="MRG189" s="673"/>
      <c r="MRH189" s="674"/>
      <c r="MRI189" s="672"/>
      <c r="MRJ189" s="673"/>
      <c r="MRK189" s="673"/>
      <c r="MRL189" s="673"/>
      <c r="MRM189" s="673"/>
      <c r="MRN189" s="674"/>
      <c r="MRO189" s="672"/>
      <c r="MRP189" s="673"/>
      <c r="MRQ189" s="673"/>
      <c r="MRR189" s="673"/>
      <c r="MRS189" s="673"/>
      <c r="MRT189" s="674"/>
      <c r="MRU189" s="672"/>
      <c r="MRV189" s="673"/>
      <c r="MRW189" s="673"/>
      <c r="MRX189" s="673"/>
      <c r="MRY189" s="673"/>
      <c r="MRZ189" s="674"/>
      <c r="MSA189" s="672"/>
      <c r="MSB189" s="673"/>
      <c r="MSC189" s="673"/>
      <c r="MSD189" s="673"/>
      <c r="MSE189" s="673"/>
      <c r="MSF189" s="674"/>
      <c r="MSG189" s="672"/>
      <c r="MSH189" s="673"/>
      <c r="MSI189" s="673"/>
      <c r="MSJ189" s="673"/>
      <c r="MSK189" s="673"/>
      <c r="MSL189" s="674"/>
      <c r="MSM189" s="672"/>
      <c r="MSN189" s="673"/>
      <c r="MSO189" s="673"/>
      <c r="MSP189" s="673"/>
      <c r="MSQ189" s="673"/>
      <c r="MSR189" s="674"/>
      <c r="MSS189" s="672"/>
      <c r="MST189" s="673"/>
      <c r="MSU189" s="673"/>
      <c r="MSV189" s="673"/>
      <c r="MSW189" s="673"/>
      <c r="MSX189" s="674"/>
      <c r="MSY189" s="672"/>
      <c r="MSZ189" s="673"/>
      <c r="MTA189" s="673"/>
      <c r="MTB189" s="673"/>
      <c r="MTC189" s="673"/>
      <c r="MTD189" s="674"/>
      <c r="MTE189" s="672"/>
      <c r="MTF189" s="673"/>
      <c r="MTG189" s="673"/>
      <c r="MTH189" s="673"/>
      <c r="MTI189" s="673"/>
      <c r="MTJ189" s="674"/>
      <c r="MTK189" s="672"/>
      <c r="MTL189" s="673"/>
      <c r="MTM189" s="673"/>
      <c r="MTN189" s="673"/>
      <c r="MTO189" s="673"/>
      <c r="MTP189" s="674"/>
      <c r="MTQ189" s="672"/>
      <c r="MTR189" s="673"/>
      <c r="MTS189" s="673"/>
      <c r="MTT189" s="673"/>
      <c r="MTU189" s="673"/>
      <c r="MTV189" s="674"/>
      <c r="MTW189" s="672"/>
      <c r="MTX189" s="673"/>
      <c r="MTY189" s="673"/>
      <c r="MTZ189" s="673"/>
      <c r="MUA189" s="673"/>
      <c r="MUB189" s="674"/>
      <c r="MUC189" s="672"/>
      <c r="MUD189" s="673"/>
      <c r="MUE189" s="673"/>
      <c r="MUF189" s="673"/>
      <c r="MUG189" s="673"/>
      <c r="MUH189" s="674"/>
      <c r="MUI189" s="672"/>
      <c r="MUJ189" s="673"/>
      <c r="MUK189" s="673"/>
      <c r="MUL189" s="673"/>
      <c r="MUM189" s="673"/>
      <c r="MUN189" s="674"/>
      <c r="MUO189" s="672"/>
      <c r="MUP189" s="673"/>
      <c r="MUQ189" s="673"/>
      <c r="MUR189" s="673"/>
      <c r="MUS189" s="673"/>
      <c r="MUT189" s="674"/>
      <c r="MUU189" s="672"/>
      <c r="MUV189" s="673"/>
      <c r="MUW189" s="673"/>
      <c r="MUX189" s="673"/>
      <c r="MUY189" s="673"/>
      <c r="MUZ189" s="674"/>
      <c r="MVA189" s="672"/>
      <c r="MVB189" s="673"/>
      <c r="MVC189" s="673"/>
      <c r="MVD189" s="673"/>
      <c r="MVE189" s="673"/>
      <c r="MVF189" s="674"/>
      <c r="MVG189" s="672"/>
      <c r="MVH189" s="673"/>
      <c r="MVI189" s="673"/>
      <c r="MVJ189" s="673"/>
      <c r="MVK189" s="673"/>
      <c r="MVL189" s="674"/>
      <c r="MVM189" s="672"/>
      <c r="MVN189" s="673"/>
      <c r="MVO189" s="673"/>
      <c r="MVP189" s="673"/>
      <c r="MVQ189" s="673"/>
      <c r="MVR189" s="674"/>
      <c r="MVS189" s="672"/>
      <c r="MVT189" s="673"/>
      <c r="MVU189" s="673"/>
      <c r="MVV189" s="673"/>
      <c r="MVW189" s="673"/>
      <c r="MVX189" s="674"/>
      <c r="MVY189" s="672"/>
      <c r="MVZ189" s="673"/>
      <c r="MWA189" s="673"/>
      <c r="MWB189" s="673"/>
      <c r="MWC189" s="673"/>
      <c r="MWD189" s="674"/>
      <c r="MWE189" s="672"/>
      <c r="MWF189" s="673"/>
      <c r="MWG189" s="673"/>
      <c r="MWH189" s="673"/>
      <c r="MWI189" s="673"/>
      <c r="MWJ189" s="674"/>
      <c r="MWK189" s="672"/>
      <c r="MWL189" s="673"/>
      <c r="MWM189" s="673"/>
      <c r="MWN189" s="673"/>
      <c r="MWO189" s="673"/>
      <c r="MWP189" s="674"/>
      <c r="MWQ189" s="672"/>
      <c r="MWR189" s="673"/>
      <c r="MWS189" s="673"/>
      <c r="MWT189" s="673"/>
      <c r="MWU189" s="673"/>
      <c r="MWV189" s="674"/>
      <c r="MWW189" s="672"/>
      <c r="MWX189" s="673"/>
      <c r="MWY189" s="673"/>
      <c r="MWZ189" s="673"/>
      <c r="MXA189" s="673"/>
      <c r="MXB189" s="674"/>
      <c r="MXC189" s="672"/>
      <c r="MXD189" s="673"/>
      <c r="MXE189" s="673"/>
      <c r="MXF189" s="673"/>
      <c r="MXG189" s="673"/>
      <c r="MXH189" s="674"/>
      <c r="MXI189" s="672"/>
      <c r="MXJ189" s="673"/>
      <c r="MXK189" s="673"/>
      <c r="MXL189" s="673"/>
      <c r="MXM189" s="673"/>
      <c r="MXN189" s="674"/>
      <c r="MXO189" s="672"/>
      <c r="MXP189" s="673"/>
      <c r="MXQ189" s="673"/>
      <c r="MXR189" s="673"/>
      <c r="MXS189" s="673"/>
      <c r="MXT189" s="674"/>
      <c r="MXU189" s="672"/>
      <c r="MXV189" s="673"/>
      <c r="MXW189" s="673"/>
      <c r="MXX189" s="673"/>
      <c r="MXY189" s="673"/>
      <c r="MXZ189" s="674"/>
      <c r="MYA189" s="672"/>
      <c r="MYB189" s="673"/>
      <c r="MYC189" s="673"/>
      <c r="MYD189" s="673"/>
      <c r="MYE189" s="673"/>
      <c r="MYF189" s="674"/>
      <c r="MYG189" s="672"/>
      <c r="MYH189" s="673"/>
      <c r="MYI189" s="673"/>
      <c r="MYJ189" s="673"/>
      <c r="MYK189" s="673"/>
      <c r="MYL189" s="674"/>
      <c r="MYM189" s="672"/>
      <c r="MYN189" s="673"/>
      <c r="MYO189" s="673"/>
      <c r="MYP189" s="673"/>
      <c r="MYQ189" s="673"/>
      <c r="MYR189" s="674"/>
      <c r="MYS189" s="672"/>
      <c r="MYT189" s="673"/>
      <c r="MYU189" s="673"/>
      <c r="MYV189" s="673"/>
      <c r="MYW189" s="673"/>
      <c r="MYX189" s="674"/>
      <c r="MYY189" s="672"/>
      <c r="MYZ189" s="673"/>
      <c r="MZA189" s="673"/>
      <c r="MZB189" s="673"/>
      <c r="MZC189" s="673"/>
      <c r="MZD189" s="674"/>
      <c r="MZE189" s="672"/>
      <c r="MZF189" s="673"/>
      <c r="MZG189" s="673"/>
      <c r="MZH189" s="673"/>
      <c r="MZI189" s="673"/>
      <c r="MZJ189" s="674"/>
      <c r="MZK189" s="672"/>
      <c r="MZL189" s="673"/>
      <c r="MZM189" s="673"/>
      <c r="MZN189" s="673"/>
      <c r="MZO189" s="673"/>
      <c r="MZP189" s="674"/>
      <c r="MZQ189" s="672"/>
      <c r="MZR189" s="673"/>
      <c r="MZS189" s="673"/>
      <c r="MZT189" s="673"/>
      <c r="MZU189" s="673"/>
      <c r="MZV189" s="674"/>
      <c r="MZW189" s="672"/>
      <c r="MZX189" s="673"/>
      <c r="MZY189" s="673"/>
      <c r="MZZ189" s="673"/>
      <c r="NAA189" s="673"/>
      <c r="NAB189" s="674"/>
      <c r="NAC189" s="672"/>
      <c r="NAD189" s="673"/>
      <c r="NAE189" s="673"/>
      <c r="NAF189" s="673"/>
      <c r="NAG189" s="673"/>
      <c r="NAH189" s="674"/>
      <c r="NAI189" s="672"/>
      <c r="NAJ189" s="673"/>
      <c r="NAK189" s="673"/>
      <c r="NAL189" s="673"/>
      <c r="NAM189" s="673"/>
      <c r="NAN189" s="674"/>
      <c r="NAO189" s="672"/>
      <c r="NAP189" s="673"/>
      <c r="NAQ189" s="673"/>
      <c r="NAR189" s="673"/>
      <c r="NAS189" s="673"/>
      <c r="NAT189" s="674"/>
      <c r="NAU189" s="672"/>
      <c r="NAV189" s="673"/>
      <c r="NAW189" s="673"/>
      <c r="NAX189" s="673"/>
      <c r="NAY189" s="673"/>
      <c r="NAZ189" s="674"/>
      <c r="NBA189" s="672"/>
      <c r="NBB189" s="673"/>
      <c r="NBC189" s="673"/>
      <c r="NBD189" s="673"/>
      <c r="NBE189" s="673"/>
      <c r="NBF189" s="674"/>
      <c r="NBG189" s="672"/>
      <c r="NBH189" s="673"/>
      <c r="NBI189" s="673"/>
      <c r="NBJ189" s="673"/>
      <c r="NBK189" s="673"/>
      <c r="NBL189" s="674"/>
      <c r="NBM189" s="672"/>
      <c r="NBN189" s="673"/>
      <c r="NBO189" s="673"/>
      <c r="NBP189" s="673"/>
      <c r="NBQ189" s="673"/>
      <c r="NBR189" s="674"/>
      <c r="NBS189" s="672"/>
      <c r="NBT189" s="673"/>
      <c r="NBU189" s="673"/>
      <c r="NBV189" s="673"/>
      <c r="NBW189" s="673"/>
      <c r="NBX189" s="674"/>
      <c r="NBY189" s="672"/>
      <c r="NBZ189" s="673"/>
      <c r="NCA189" s="673"/>
      <c r="NCB189" s="673"/>
      <c r="NCC189" s="673"/>
      <c r="NCD189" s="674"/>
      <c r="NCE189" s="672"/>
      <c r="NCF189" s="673"/>
      <c r="NCG189" s="673"/>
      <c r="NCH189" s="673"/>
      <c r="NCI189" s="673"/>
      <c r="NCJ189" s="674"/>
      <c r="NCK189" s="672"/>
      <c r="NCL189" s="673"/>
      <c r="NCM189" s="673"/>
      <c r="NCN189" s="673"/>
      <c r="NCO189" s="673"/>
      <c r="NCP189" s="674"/>
      <c r="NCQ189" s="672"/>
      <c r="NCR189" s="673"/>
      <c r="NCS189" s="673"/>
      <c r="NCT189" s="673"/>
      <c r="NCU189" s="673"/>
      <c r="NCV189" s="674"/>
      <c r="NCW189" s="672"/>
      <c r="NCX189" s="673"/>
      <c r="NCY189" s="673"/>
      <c r="NCZ189" s="673"/>
      <c r="NDA189" s="673"/>
      <c r="NDB189" s="674"/>
      <c r="NDC189" s="672"/>
      <c r="NDD189" s="673"/>
      <c r="NDE189" s="673"/>
      <c r="NDF189" s="673"/>
      <c r="NDG189" s="673"/>
      <c r="NDH189" s="674"/>
      <c r="NDI189" s="672"/>
      <c r="NDJ189" s="673"/>
      <c r="NDK189" s="673"/>
      <c r="NDL189" s="673"/>
      <c r="NDM189" s="673"/>
      <c r="NDN189" s="674"/>
      <c r="NDO189" s="672"/>
      <c r="NDP189" s="673"/>
      <c r="NDQ189" s="673"/>
      <c r="NDR189" s="673"/>
      <c r="NDS189" s="673"/>
      <c r="NDT189" s="674"/>
      <c r="NDU189" s="672"/>
      <c r="NDV189" s="673"/>
      <c r="NDW189" s="673"/>
      <c r="NDX189" s="673"/>
      <c r="NDY189" s="673"/>
      <c r="NDZ189" s="674"/>
      <c r="NEA189" s="672"/>
      <c r="NEB189" s="673"/>
      <c r="NEC189" s="673"/>
      <c r="NED189" s="673"/>
      <c r="NEE189" s="673"/>
      <c r="NEF189" s="674"/>
      <c r="NEG189" s="672"/>
      <c r="NEH189" s="673"/>
      <c r="NEI189" s="673"/>
      <c r="NEJ189" s="673"/>
      <c r="NEK189" s="673"/>
      <c r="NEL189" s="674"/>
      <c r="NEM189" s="672"/>
      <c r="NEN189" s="673"/>
      <c r="NEO189" s="673"/>
      <c r="NEP189" s="673"/>
      <c r="NEQ189" s="673"/>
      <c r="NER189" s="674"/>
      <c r="NES189" s="672"/>
      <c r="NET189" s="673"/>
      <c r="NEU189" s="673"/>
      <c r="NEV189" s="673"/>
      <c r="NEW189" s="673"/>
      <c r="NEX189" s="674"/>
      <c r="NEY189" s="672"/>
      <c r="NEZ189" s="673"/>
      <c r="NFA189" s="673"/>
      <c r="NFB189" s="673"/>
      <c r="NFC189" s="673"/>
      <c r="NFD189" s="674"/>
      <c r="NFE189" s="672"/>
      <c r="NFF189" s="673"/>
      <c r="NFG189" s="673"/>
      <c r="NFH189" s="673"/>
      <c r="NFI189" s="673"/>
      <c r="NFJ189" s="674"/>
      <c r="NFK189" s="672"/>
      <c r="NFL189" s="673"/>
      <c r="NFM189" s="673"/>
      <c r="NFN189" s="673"/>
      <c r="NFO189" s="673"/>
      <c r="NFP189" s="674"/>
      <c r="NFQ189" s="672"/>
      <c r="NFR189" s="673"/>
      <c r="NFS189" s="673"/>
      <c r="NFT189" s="673"/>
      <c r="NFU189" s="673"/>
      <c r="NFV189" s="674"/>
      <c r="NFW189" s="672"/>
      <c r="NFX189" s="673"/>
      <c r="NFY189" s="673"/>
      <c r="NFZ189" s="673"/>
      <c r="NGA189" s="673"/>
      <c r="NGB189" s="674"/>
      <c r="NGC189" s="672"/>
      <c r="NGD189" s="673"/>
      <c r="NGE189" s="673"/>
      <c r="NGF189" s="673"/>
      <c r="NGG189" s="673"/>
      <c r="NGH189" s="674"/>
      <c r="NGI189" s="672"/>
      <c r="NGJ189" s="673"/>
      <c r="NGK189" s="673"/>
      <c r="NGL189" s="673"/>
      <c r="NGM189" s="673"/>
      <c r="NGN189" s="674"/>
      <c r="NGO189" s="672"/>
      <c r="NGP189" s="673"/>
      <c r="NGQ189" s="673"/>
      <c r="NGR189" s="673"/>
      <c r="NGS189" s="673"/>
      <c r="NGT189" s="674"/>
      <c r="NGU189" s="672"/>
      <c r="NGV189" s="673"/>
      <c r="NGW189" s="673"/>
      <c r="NGX189" s="673"/>
      <c r="NGY189" s="673"/>
      <c r="NGZ189" s="674"/>
      <c r="NHA189" s="672"/>
      <c r="NHB189" s="673"/>
      <c r="NHC189" s="673"/>
      <c r="NHD189" s="673"/>
      <c r="NHE189" s="673"/>
      <c r="NHF189" s="674"/>
      <c r="NHG189" s="672"/>
      <c r="NHH189" s="673"/>
      <c r="NHI189" s="673"/>
      <c r="NHJ189" s="673"/>
      <c r="NHK189" s="673"/>
      <c r="NHL189" s="674"/>
      <c r="NHM189" s="672"/>
      <c r="NHN189" s="673"/>
      <c r="NHO189" s="673"/>
      <c r="NHP189" s="673"/>
      <c r="NHQ189" s="673"/>
      <c r="NHR189" s="674"/>
      <c r="NHS189" s="672"/>
      <c r="NHT189" s="673"/>
      <c r="NHU189" s="673"/>
      <c r="NHV189" s="673"/>
      <c r="NHW189" s="673"/>
      <c r="NHX189" s="674"/>
      <c r="NHY189" s="672"/>
      <c r="NHZ189" s="673"/>
      <c r="NIA189" s="673"/>
      <c r="NIB189" s="673"/>
      <c r="NIC189" s="673"/>
      <c r="NID189" s="674"/>
      <c r="NIE189" s="672"/>
      <c r="NIF189" s="673"/>
      <c r="NIG189" s="673"/>
      <c r="NIH189" s="673"/>
      <c r="NII189" s="673"/>
      <c r="NIJ189" s="674"/>
      <c r="NIK189" s="672"/>
      <c r="NIL189" s="673"/>
      <c r="NIM189" s="673"/>
      <c r="NIN189" s="673"/>
      <c r="NIO189" s="673"/>
      <c r="NIP189" s="674"/>
      <c r="NIQ189" s="672"/>
      <c r="NIR189" s="673"/>
      <c r="NIS189" s="673"/>
      <c r="NIT189" s="673"/>
      <c r="NIU189" s="673"/>
      <c r="NIV189" s="674"/>
      <c r="NIW189" s="672"/>
      <c r="NIX189" s="673"/>
      <c r="NIY189" s="673"/>
      <c r="NIZ189" s="673"/>
      <c r="NJA189" s="673"/>
      <c r="NJB189" s="674"/>
      <c r="NJC189" s="672"/>
      <c r="NJD189" s="673"/>
      <c r="NJE189" s="673"/>
      <c r="NJF189" s="673"/>
      <c r="NJG189" s="673"/>
      <c r="NJH189" s="674"/>
      <c r="NJI189" s="672"/>
      <c r="NJJ189" s="673"/>
      <c r="NJK189" s="673"/>
      <c r="NJL189" s="673"/>
      <c r="NJM189" s="673"/>
      <c r="NJN189" s="674"/>
      <c r="NJO189" s="672"/>
      <c r="NJP189" s="673"/>
      <c r="NJQ189" s="673"/>
      <c r="NJR189" s="673"/>
      <c r="NJS189" s="673"/>
      <c r="NJT189" s="674"/>
      <c r="NJU189" s="672"/>
      <c r="NJV189" s="673"/>
      <c r="NJW189" s="673"/>
      <c r="NJX189" s="673"/>
      <c r="NJY189" s="673"/>
      <c r="NJZ189" s="674"/>
      <c r="NKA189" s="672"/>
      <c r="NKB189" s="673"/>
      <c r="NKC189" s="673"/>
      <c r="NKD189" s="673"/>
      <c r="NKE189" s="673"/>
      <c r="NKF189" s="674"/>
      <c r="NKG189" s="672"/>
      <c r="NKH189" s="673"/>
      <c r="NKI189" s="673"/>
      <c r="NKJ189" s="673"/>
      <c r="NKK189" s="673"/>
      <c r="NKL189" s="674"/>
      <c r="NKM189" s="672"/>
      <c r="NKN189" s="673"/>
      <c r="NKO189" s="673"/>
      <c r="NKP189" s="673"/>
      <c r="NKQ189" s="673"/>
      <c r="NKR189" s="674"/>
      <c r="NKS189" s="672"/>
      <c r="NKT189" s="673"/>
      <c r="NKU189" s="673"/>
      <c r="NKV189" s="673"/>
      <c r="NKW189" s="673"/>
      <c r="NKX189" s="674"/>
      <c r="NKY189" s="672"/>
      <c r="NKZ189" s="673"/>
      <c r="NLA189" s="673"/>
      <c r="NLB189" s="673"/>
      <c r="NLC189" s="673"/>
      <c r="NLD189" s="674"/>
      <c r="NLE189" s="672"/>
      <c r="NLF189" s="673"/>
      <c r="NLG189" s="673"/>
      <c r="NLH189" s="673"/>
      <c r="NLI189" s="673"/>
      <c r="NLJ189" s="674"/>
      <c r="NLK189" s="672"/>
      <c r="NLL189" s="673"/>
      <c r="NLM189" s="673"/>
      <c r="NLN189" s="673"/>
      <c r="NLO189" s="673"/>
      <c r="NLP189" s="674"/>
      <c r="NLQ189" s="672"/>
      <c r="NLR189" s="673"/>
      <c r="NLS189" s="673"/>
      <c r="NLT189" s="673"/>
      <c r="NLU189" s="673"/>
      <c r="NLV189" s="674"/>
      <c r="NLW189" s="672"/>
      <c r="NLX189" s="673"/>
      <c r="NLY189" s="673"/>
      <c r="NLZ189" s="673"/>
      <c r="NMA189" s="673"/>
      <c r="NMB189" s="674"/>
      <c r="NMC189" s="672"/>
      <c r="NMD189" s="673"/>
      <c r="NME189" s="673"/>
      <c r="NMF189" s="673"/>
      <c r="NMG189" s="673"/>
      <c r="NMH189" s="674"/>
      <c r="NMI189" s="672"/>
      <c r="NMJ189" s="673"/>
      <c r="NMK189" s="673"/>
      <c r="NML189" s="673"/>
      <c r="NMM189" s="673"/>
      <c r="NMN189" s="674"/>
      <c r="NMO189" s="672"/>
      <c r="NMP189" s="673"/>
      <c r="NMQ189" s="673"/>
      <c r="NMR189" s="673"/>
      <c r="NMS189" s="673"/>
      <c r="NMT189" s="674"/>
      <c r="NMU189" s="672"/>
      <c r="NMV189" s="673"/>
      <c r="NMW189" s="673"/>
      <c r="NMX189" s="673"/>
      <c r="NMY189" s="673"/>
      <c r="NMZ189" s="674"/>
      <c r="NNA189" s="672"/>
      <c r="NNB189" s="673"/>
      <c r="NNC189" s="673"/>
      <c r="NND189" s="673"/>
      <c r="NNE189" s="673"/>
      <c r="NNF189" s="674"/>
      <c r="NNG189" s="672"/>
      <c r="NNH189" s="673"/>
      <c r="NNI189" s="673"/>
      <c r="NNJ189" s="673"/>
      <c r="NNK189" s="673"/>
      <c r="NNL189" s="674"/>
      <c r="NNM189" s="672"/>
      <c r="NNN189" s="673"/>
      <c r="NNO189" s="673"/>
      <c r="NNP189" s="673"/>
      <c r="NNQ189" s="673"/>
      <c r="NNR189" s="674"/>
      <c r="NNS189" s="672"/>
      <c r="NNT189" s="673"/>
      <c r="NNU189" s="673"/>
      <c r="NNV189" s="673"/>
      <c r="NNW189" s="673"/>
      <c r="NNX189" s="674"/>
      <c r="NNY189" s="672"/>
      <c r="NNZ189" s="673"/>
      <c r="NOA189" s="673"/>
      <c r="NOB189" s="673"/>
      <c r="NOC189" s="673"/>
      <c r="NOD189" s="674"/>
      <c r="NOE189" s="672"/>
      <c r="NOF189" s="673"/>
      <c r="NOG189" s="673"/>
      <c r="NOH189" s="673"/>
      <c r="NOI189" s="673"/>
      <c r="NOJ189" s="674"/>
      <c r="NOK189" s="672"/>
      <c r="NOL189" s="673"/>
      <c r="NOM189" s="673"/>
      <c r="NON189" s="673"/>
      <c r="NOO189" s="673"/>
      <c r="NOP189" s="674"/>
      <c r="NOQ189" s="672"/>
      <c r="NOR189" s="673"/>
      <c r="NOS189" s="673"/>
      <c r="NOT189" s="673"/>
      <c r="NOU189" s="673"/>
      <c r="NOV189" s="674"/>
      <c r="NOW189" s="672"/>
      <c r="NOX189" s="673"/>
      <c r="NOY189" s="673"/>
      <c r="NOZ189" s="673"/>
      <c r="NPA189" s="673"/>
      <c r="NPB189" s="674"/>
      <c r="NPC189" s="672"/>
      <c r="NPD189" s="673"/>
      <c r="NPE189" s="673"/>
      <c r="NPF189" s="673"/>
      <c r="NPG189" s="673"/>
      <c r="NPH189" s="674"/>
      <c r="NPI189" s="672"/>
      <c r="NPJ189" s="673"/>
      <c r="NPK189" s="673"/>
      <c r="NPL189" s="673"/>
      <c r="NPM189" s="673"/>
      <c r="NPN189" s="674"/>
      <c r="NPO189" s="672"/>
      <c r="NPP189" s="673"/>
      <c r="NPQ189" s="673"/>
      <c r="NPR189" s="673"/>
      <c r="NPS189" s="673"/>
      <c r="NPT189" s="674"/>
      <c r="NPU189" s="672"/>
      <c r="NPV189" s="673"/>
      <c r="NPW189" s="673"/>
      <c r="NPX189" s="673"/>
      <c r="NPY189" s="673"/>
      <c r="NPZ189" s="674"/>
      <c r="NQA189" s="672"/>
      <c r="NQB189" s="673"/>
      <c r="NQC189" s="673"/>
      <c r="NQD189" s="673"/>
      <c r="NQE189" s="673"/>
      <c r="NQF189" s="674"/>
      <c r="NQG189" s="672"/>
      <c r="NQH189" s="673"/>
      <c r="NQI189" s="673"/>
      <c r="NQJ189" s="673"/>
      <c r="NQK189" s="673"/>
      <c r="NQL189" s="674"/>
      <c r="NQM189" s="672"/>
      <c r="NQN189" s="673"/>
      <c r="NQO189" s="673"/>
      <c r="NQP189" s="673"/>
      <c r="NQQ189" s="673"/>
      <c r="NQR189" s="674"/>
      <c r="NQS189" s="672"/>
      <c r="NQT189" s="673"/>
      <c r="NQU189" s="673"/>
      <c r="NQV189" s="673"/>
      <c r="NQW189" s="673"/>
      <c r="NQX189" s="674"/>
      <c r="NQY189" s="672"/>
      <c r="NQZ189" s="673"/>
      <c r="NRA189" s="673"/>
      <c r="NRB189" s="673"/>
      <c r="NRC189" s="673"/>
      <c r="NRD189" s="674"/>
      <c r="NRE189" s="672"/>
      <c r="NRF189" s="673"/>
      <c r="NRG189" s="673"/>
      <c r="NRH189" s="673"/>
      <c r="NRI189" s="673"/>
      <c r="NRJ189" s="674"/>
      <c r="NRK189" s="672"/>
      <c r="NRL189" s="673"/>
      <c r="NRM189" s="673"/>
      <c r="NRN189" s="673"/>
      <c r="NRO189" s="673"/>
      <c r="NRP189" s="674"/>
      <c r="NRQ189" s="672"/>
      <c r="NRR189" s="673"/>
      <c r="NRS189" s="673"/>
      <c r="NRT189" s="673"/>
      <c r="NRU189" s="673"/>
      <c r="NRV189" s="674"/>
      <c r="NRW189" s="672"/>
      <c r="NRX189" s="673"/>
      <c r="NRY189" s="673"/>
      <c r="NRZ189" s="673"/>
      <c r="NSA189" s="673"/>
      <c r="NSB189" s="674"/>
      <c r="NSC189" s="672"/>
      <c r="NSD189" s="673"/>
      <c r="NSE189" s="673"/>
      <c r="NSF189" s="673"/>
      <c r="NSG189" s="673"/>
      <c r="NSH189" s="674"/>
      <c r="NSI189" s="672"/>
      <c r="NSJ189" s="673"/>
      <c r="NSK189" s="673"/>
      <c r="NSL189" s="673"/>
      <c r="NSM189" s="673"/>
      <c r="NSN189" s="674"/>
      <c r="NSO189" s="672"/>
      <c r="NSP189" s="673"/>
      <c r="NSQ189" s="673"/>
      <c r="NSR189" s="673"/>
      <c r="NSS189" s="673"/>
      <c r="NST189" s="674"/>
      <c r="NSU189" s="672"/>
      <c r="NSV189" s="673"/>
      <c r="NSW189" s="673"/>
      <c r="NSX189" s="673"/>
      <c r="NSY189" s="673"/>
      <c r="NSZ189" s="674"/>
      <c r="NTA189" s="672"/>
      <c r="NTB189" s="673"/>
      <c r="NTC189" s="673"/>
      <c r="NTD189" s="673"/>
      <c r="NTE189" s="673"/>
      <c r="NTF189" s="674"/>
      <c r="NTG189" s="672"/>
      <c r="NTH189" s="673"/>
      <c r="NTI189" s="673"/>
      <c r="NTJ189" s="673"/>
      <c r="NTK189" s="673"/>
      <c r="NTL189" s="674"/>
      <c r="NTM189" s="672"/>
      <c r="NTN189" s="673"/>
      <c r="NTO189" s="673"/>
      <c r="NTP189" s="673"/>
      <c r="NTQ189" s="673"/>
      <c r="NTR189" s="674"/>
      <c r="NTS189" s="672"/>
      <c r="NTT189" s="673"/>
      <c r="NTU189" s="673"/>
      <c r="NTV189" s="673"/>
      <c r="NTW189" s="673"/>
      <c r="NTX189" s="674"/>
      <c r="NTY189" s="672"/>
      <c r="NTZ189" s="673"/>
      <c r="NUA189" s="673"/>
      <c r="NUB189" s="673"/>
      <c r="NUC189" s="673"/>
      <c r="NUD189" s="674"/>
      <c r="NUE189" s="672"/>
      <c r="NUF189" s="673"/>
      <c r="NUG189" s="673"/>
      <c r="NUH189" s="673"/>
      <c r="NUI189" s="673"/>
      <c r="NUJ189" s="674"/>
      <c r="NUK189" s="672"/>
      <c r="NUL189" s="673"/>
      <c r="NUM189" s="673"/>
      <c r="NUN189" s="673"/>
      <c r="NUO189" s="673"/>
      <c r="NUP189" s="674"/>
      <c r="NUQ189" s="672"/>
      <c r="NUR189" s="673"/>
      <c r="NUS189" s="673"/>
      <c r="NUT189" s="673"/>
      <c r="NUU189" s="673"/>
      <c r="NUV189" s="674"/>
      <c r="NUW189" s="672"/>
      <c r="NUX189" s="673"/>
      <c r="NUY189" s="673"/>
      <c r="NUZ189" s="673"/>
      <c r="NVA189" s="673"/>
      <c r="NVB189" s="674"/>
      <c r="NVC189" s="672"/>
      <c r="NVD189" s="673"/>
      <c r="NVE189" s="673"/>
      <c r="NVF189" s="673"/>
      <c r="NVG189" s="673"/>
      <c r="NVH189" s="674"/>
      <c r="NVI189" s="672"/>
      <c r="NVJ189" s="673"/>
      <c r="NVK189" s="673"/>
      <c r="NVL189" s="673"/>
      <c r="NVM189" s="673"/>
      <c r="NVN189" s="674"/>
      <c r="NVO189" s="672"/>
      <c r="NVP189" s="673"/>
      <c r="NVQ189" s="673"/>
      <c r="NVR189" s="673"/>
      <c r="NVS189" s="673"/>
      <c r="NVT189" s="674"/>
      <c r="NVU189" s="672"/>
      <c r="NVV189" s="673"/>
      <c r="NVW189" s="673"/>
      <c r="NVX189" s="673"/>
      <c r="NVY189" s="673"/>
      <c r="NVZ189" s="674"/>
      <c r="NWA189" s="672"/>
      <c r="NWB189" s="673"/>
      <c r="NWC189" s="673"/>
      <c r="NWD189" s="673"/>
      <c r="NWE189" s="673"/>
      <c r="NWF189" s="674"/>
      <c r="NWG189" s="672"/>
      <c r="NWH189" s="673"/>
      <c r="NWI189" s="673"/>
      <c r="NWJ189" s="673"/>
      <c r="NWK189" s="673"/>
      <c r="NWL189" s="674"/>
      <c r="NWM189" s="672"/>
      <c r="NWN189" s="673"/>
      <c r="NWO189" s="673"/>
      <c r="NWP189" s="673"/>
      <c r="NWQ189" s="673"/>
      <c r="NWR189" s="674"/>
      <c r="NWS189" s="672"/>
      <c r="NWT189" s="673"/>
      <c r="NWU189" s="673"/>
      <c r="NWV189" s="673"/>
      <c r="NWW189" s="673"/>
      <c r="NWX189" s="674"/>
      <c r="NWY189" s="672"/>
      <c r="NWZ189" s="673"/>
      <c r="NXA189" s="673"/>
      <c r="NXB189" s="673"/>
      <c r="NXC189" s="673"/>
      <c r="NXD189" s="674"/>
      <c r="NXE189" s="672"/>
      <c r="NXF189" s="673"/>
      <c r="NXG189" s="673"/>
      <c r="NXH189" s="673"/>
      <c r="NXI189" s="673"/>
      <c r="NXJ189" s="674"/>
      <c r="NXK189" s="672"/>
      <c r="NXL189" s="673"/>
      <c r="NXM189" s="673"/>
      <c r="NXN189" s="673"/>
      <c r="NXO189" s="673"/>
      <c r="NXP189" s="674"/>
      <c r="NXQ189" s="672"/>
      <c r="NXR189" s="673"/>
      <c r="NXS189" s="673"/>
      <c r="NXT189" s="673"/>
      <c r="NXU189" s="673"/>
      <c r="NXV189" s="674"/>
      <c r="NXW189" s="672"/>
      <c r="NXX189" s="673"/>
      <c r="NXY189" s="673"/>
      <c r="NXZ189" s="673"/>
      <c r="NYA189" s="673"/>
      <c r="NYB189" s="674"/>
      <c r="NYC189" s="672"/>
      <c r="NYD189" s="673"/>
      <c r="NYE189" s="673"/>
      <c r="NYF189" s="673"/>
      <c r="NYG189" s="673"/>
      <c r="NYH189" s="674"/>
      <c r="NYI189" s="672"/>
      <c r="NYJ189" s="673"/>
      <c r="NYK189" s="673"/>
      <c r="NYL189" s="673"/>
      <c r="NYM189" s="673"/>
      <c r="NYN189" s="674"/>
      <c r="NYO189" s="672"/>
      <c r="NYP189" s="673"/>
      <c r="NYQ189" s="673"/>
      <c r="NYR189" s="673"/>
      <c r="NYS189" s="673"/>
      <c r="NYT189" s="674"/>
      <c r="NYU189" s="672"/>
      <c r="NYV189" s="673"/>
      <c r="NYW189" s="673"/>
      <c r="NYX189" s="673"/>
      <c r="NYY189" s="673"/>
      <c r="NYZ189" s="674"/>
      <c r="NZA189" s="672"/>
      <c r="NZB189" s="673"/>
      <c r="NZC189" s="673"/>
      <c r="NZD189" s="673"/>
      <c r="NZE189" s="673"/>
      <c r="NZF189" s="674"/>
      <c r="NZG189" s="672"/>
      <c r="NZH189" s="673"/>
      <c r="NZI189" s="673"/>
      <c r="NZJ189" s="673"/>
      <c r="NZK189" s="673"/>
      <c r="NZL189" s="674"/>
      <c r="NZM189" s="672"/>
      <c r="NZN189" s="673"/>
      <c r="NZO189" s="673"/>
      <c r="NZP189" s="673"/>
      <c r="NZQ189" s="673"/>
      <c r="NZR189" s="674"/>
      <c r="NZS189" s="672"/>
      <c r="NZT189" s="673"/>
      <c r="NZU189" s="673"/>
      <c r="NZV189" s="673"/>
      <c r="NZW189" s="673"/>
      <c r="NZX189" s="674"/>
      <c r="NZY189" s="672"/>
      <c r="NZZ189" s="673"/>
      <c r="OAA189" s="673"/>
      <c r="OAB189" s="673"/>
      <c r="OAC189" s="673"/>
      <c r="OAD189" s="674"/>
      <c r="OAE189" s="672"/>
      <c r="OAF189" s="673"/>
      <c r="OAG189" s="673"/>
      <c r="OAH189" s="673"/>
      <c r="OAI189" s="673"/>
      <c r="OAJ189" s="674"/>
      <c r="OAK189" s="672"/>
      <c r="OAL189" s="673"/>
      <c r="OAM189" s="673"/>
      <c r="OAN189" s="673"/>
      <c r="OAO189" s="673"/>
      <c r="OAP189" s="674"/>
      <c r="OAQ189" s="672"/>
      <c r="OAR189" s="673"/>
      <c r="OAS189" s="673"/>
      <c r="OAT189" s="673"/>
      <c r="OAU189" s="673"/>
      <c r="OAV189" s="674"/>
      <c r="OAW189" s="672"/>
      <c r="OAX189" s="673"/>
      <c r="OAY189" s="673"/>
      <c r="OAZ189" s="673"/>
      <c r="OBA189" s="673"/>
      <c r="OBB189" s="674"/>
      <c r="OBC189" s="672"/>
      <c r="OBD189" s="673"/>
      <c r="OBE189" s="673"/>
      <c r="OBF189" s="673"/>
      <c r="OBG189" s="673"/>
      <c r="OBH189" s="674"/>
      <c r="OBI189" s="672"/>
      <c r="OBJ189" s="673"/>
      <c r="OBK189" s="673"/>
      <c r="OBL189" s="673"/>
      <c r="OBM189" s="673"/>
      <c r="OBN189" s="674"/>
      <c r="OBO189" s="672"/>
      <c r="OBP189" s="673"/>
      <c r="OBQ189" s="673"/>
      <c r="OBR189" s="673"/>
      <c r="OBS189" s="673"/>
      <c r="OBT189" s="674"/>
      <c r="OBU189" s="672"/>
      <c r="OBV189" s="673"/>
      <c r="OBW189" s="673"/>
      <c r="OBX189" s="673"/>
      <c r="OBY189" s="673"/>
      <c r="OBZ189" s="674"/>
      <c r="OCA189" s="672"/>
      <c r="OCB189" s="673"/>
      <c r="OCC189" s="673"/>
      <c r="OCD189" s="673"/>
      <c r="OCE189" s="673"/>
      <c r="OCF189" s="674"/>
      <c r="OCG189" s="672"/>
      <c r="OCH189" s="673"/>
      <c r="OCI189" s="673"/>
      <c r="OCJ189" s="673"/>
      <c r="OCK189" s="673"/>
      <c r="OCL189" s="674"/>
      <c r="OCM189" s="672"/>
      <c r="OCN189" s="673"/>
      <c r="OCO189" s="673"/>
      <c r="OCP189" s="673"/>
      <c r="OCQ189" s="673"/>
      <c r="OCR189" s="674"/>
      <c r="OCS189" s="672"/>
      <c r="OCT189" s="673"/>
      <c r="OCU189" s="673"/>
      <c r="OCV189" s="673"/>
      <c r="OCW189" s="673"/>
      <c r="OCX189" s="674"/>
      <c r="OCY189" s="672"/>
      <c r="OCZ189" s="673"/>
      <c r="ODA189" s="673"/>
      <c r="ODB189" s="673"/>
      <c r="ODC189" s="673"/>
      <c r="ODD189" s="674"/>
      <c r="ODE189" s="672"/>
      <c r="ODF189" s="673"/>
      <c r="ODG189" s="673"/>
      <c r="ODH189" s="673"/>
      <c r="ODI189" s="673"/>
      <c r="ODJ189" s="674"/>
      <c r="ODK189" s="672"/>
      <c r="ODL189" s="673"/>
      <c r="ODM189" s="673"/>
      <c r="ODN189" s="673"/>
      <c r="ODO189" s="673"/>
      <c r="ODP189" s="674"/>
      <c r="ODQ189" s="672"/>
      <c r="ODR189" s="673"/>
      <c r="ODS189" s="673"/>
      <c r="ODT189" s="673"/>
      <c r="ODU189" s="673"/>
      <c r="ODV189" s="674"/>
      <c r="ODW189" s="672"/>
      <c r="ODX189" s="673"/>
      <c r="ODY189" s="673"/>
      <c r="ODZ189" s="673"/>
      <c r="OEA189" s="673"/>
      <c r="OEB189" s="674"/>
      <c r="OEC189" s="672"/>
      <c r="OED189" s="673"/>
      <c r="OEE189" s="673"/>
      <c r="OEF189" s="673"/>
      <c r="OEG189" s="673"/>
      <c r="OEH189" s="674"/>
      <c r="OEI189" s="672"/>
      <c r="OEJ189" s="673"/>
      <c r="OEK189" s="673"/>
      <c r="OEL189" s="673"/>
      <c r="OEM189" s="673"/>
      <c r="OEN189" s="674"/>
      <c r="OEO189" s="672"/>
      <c r="OEP189" s="673"/>
      <c r="OEQ189" s="673"/>
      <c r="OER189" s="673"/>
      <c r="OES189" s="673"/>
      <c r="OET189" s="674"/>
      <c r="OEU189" s="672"/>
      <c r="OEV189" s="673"/>
      <c r="OEW189" s="673"/>
      <c r="OEX189" s="673"/>
      <c r="OEY189" s="673"/>
      <c r="OEZ189" s="674"/>
      <c r="OFA189" s="672"/>
      <c r="OFB189" s="673"/>
      <c r="OFC189" s="673"/>
      <c r="OFD189" s="673"/>
      <c r="OFE189" s="673"/>
      <c r="OFF189" s="674"/>
      <c r="OFG189" s="672"/>
      <c r="OFH189" s="673"/>
      <c r="OFI189" s="673"/>
      <c r="OFJ189" s="673"/>
      <c r="OFK189" s="673"/>
      <c r="OFL189" s="674"/>
      <c r="OFM189" s="672"/>
      <c r="OFN189" s="673"/>
      <c r="OFO189" s="673"/>
      <c r="OFP189" s="673"/>
      <c r="OFQ189" s="673"/>
      <c r="OFR189" s="674"/>
      <c r="OFS189" s="672"/>
      <c r="OFT189" s="673"/>
      <c r="OFU189" s="673"/>
      <c r="OFV189" s="673"/>
      <c r="OFW189" s="673"/>
      <c r="OFX189" s="674"/>
      <c r="OFY189" s="672"/>
      <c r="OFZ189" s="673"/>
      <c r="OGA189" s="673"/>
      <c r="OGB189" s="673"/>
      <c r="OGC189" s="673"/>
      <c r="OGD189" s="674"/>
      <c r="OGE189" s="672"/>
      <c r="OGF189" s="673"/>
      <c r="OGG189" s="673"/>
      <c r="OGH189" s="673"/>
      <c r="OGI189" s="673"/>
      <c r="OGJ189" s="674"/>
      <c r="OGK189" s="672"/>
      <c r="OGL189" s="673"/>
      <c r="OGM189" s="673"/>
      <c r="OGN189" s="673"/>
      <c r="OGO189" s="673"/>
      <c r="OGP189" s="674"/>
      <c r="OGQ189" s="672"/>
      <c r="OGR189" s="673"/>
      <c r="OGS189" s="673"/>
      <c r="OGT189" s="673"/>
      <c r="OGU189" s="673"/>
      <c r="OGV189" s="674"/>
      <c r="OGW189" s="672"/>
      <c r="OGX189" s="673"/>
      <c r="OGY189" s="673"/>
      <c r="OGZ189" s="673"/>
      <c r="OHA189" s="673"/>
      <c r="OHB189" s="674"/>
      <c r="OHC189" s="672"/>
      <c r="OHD189" s="673"/>
      <c r="OHE189" s="673"/>
      <c r="OHF189" s="673"/>
      <c r="OHG189" s="673"/>
      <c r="OHH189" s="674"/>
      <c r="OHI189" s="672"/>
      <c r="OHJ189" s="673"/>
      <c r="OHK189" s="673"/>
      <c r="OHL189" s="673"/>
      <c r="OHM189" s="673"/>
      <c r="OHN189" s="674"/>
      <c r="OHO189" s="672"/>
      <c r="OHP189" s="673"/>
      <c r="OHQ189" s="673"/>
      <c r="OHR189" s="673"/>
      <c r="OHS189" s="673"/>
      <c r="OHT189" s="674"/>
      <c r="OHU189" s="672"/>
      <c r="OHV189" s="673"/>
      <c r="OHW189" s="673"/>
      <c r="OHX189" s="673"/>
      <c r="OHY189" s="673"/>
      <c r="OHZ189" s="674"/>
      <c r="OIA189" s="672"/>
      <c r="OIB189" s="673"/>
      <c r="OIC189" s="673"/>
      <c r="OID189" s="673"/>
      <c r="OIE189" s="673"/>
      <c r="OIF189" s="674"/>
      <c r="OIG189" s="672"/>
      <c r="OIH189" s="673"/>
      <c r="OII189" s="673"/>
      <c r="OIJ189" s="673"/>
      <c r="OIK189" s="673"/>
      <c r="OIL189" s="674"/>
      <c r="OIM189" s="672"/>
      <c r="OIN189" s="673"/>
      <c r="OIO189" s="673"/>
      <c r="OIP189" s="673"/>
      <c r="OIQ189" s="673"/>
      <c r="OIR189" s="674"/>
      <c r="OIS189" s="672"/>
      <c r="OIT189" s="673"/>
      <c r="OIU189" s="673"/>
      <c r="OIV189" s="673"/>
      <c r="OIW189" s="673"/>
      <c r="OIX189" s="674"/>
      <c r="OIY189" s="672"/>
      <c r="OIZ189" s="673"/>
      <c r="OJA189" s="673"/>
      <c r="OJB189" s="673"/>
      <c r="OJC189" s="673"/>
      <c r="OJD189" s="674"/>
      <c r="OJE189" s="672"/>
      <c r="OJF189" s="673"/>
      <c r="OJG189" s="673"/>
      <c r="OJH189" s="673"/>
      <c r="OJI189" s="673"/>
      <c r="OJJ189" s="674"/>
      <c r="OJK189" s="672"/>
      <c r="OJL189" s="673"/>
      <c r="OJM189" s="673"/>
      <c r="OJN189" s="673"/>
      <c r="OJO189" s="673"/>
      <c r="OJP189" s="674"/>
      <c r="OJQ189" s="672"/>
      <c r="OJR189" s="673"/>
      <c r="OJS189" s="673"/>
      <c r="OJT189" s="673"/>
      <c r="OJU189" s="673"/>
      <c r="OJV189" s="674"/>
      <c r="OJW189" s="672"/>
      <c r="OJX189" s="673"/>
      <c r="OJY189" s="673"/>
      <c r="OJZ189" s="673"/>
      <c r="OKA189" s="673"/>
      <c r="OKB189" s="674"/>
      <c r="OKC189" s="672"/>
      <c r="OKD189" s="673"/>
      <c r="OKE189" s="673"/>
      <c r="OKF189" s="673"/>
      <c r="OKG189" s="673"/>
      <c r="OKH189" s="674"/>
      <c r="OKI189" s="672"/>
      <c r="OKJ189" s="673"/>
      <c r="OKK189" s="673"/>
      <c r="OKL189" s="673"/>
      <c r="OKM189" s="673"/>
      <c r="OKN189" s="674"/>
      <c r="OKO189" s="672"/>
      <c r="OKP189" s="673"/>
      <c r="OKQ189" s="673"/>
      <c r="OKR189" s="673"/>
      <c r="OKS189" s="673"/>
      <c r="OKT189" s="674"/>
      <c r="OKU189" s="672"/>
      <c r="OKV189" s="673"/>
      <c r="OKW189" s="673"/>
      <c r="OKX189" s="673"/>
      <c r="OKY189" s="673"/>
      <c r="OKZ189" s="674"/>
      <c r="OLA189" s="672"/>
      <c r="OLB189" s="673"/>
      <c r="OLC189" s="673"/>
      <c r="OLD189" s="673"/>
      <c r="OLE189" s="673"/>
      <c r="OLF189" s="674"/>
      <c r="OLG189" s="672"/>
      <c r="OLH189" s="673"/>
      <c r="OLI189" s="673"/>
      <c r="OLJ189" s="673"/>
      <c r="OLK189" s="673"/>
      <c r="OLL189" s="674"/>
      <c r="OLM189" s="672"/>
      <c r="OLN189" s="673"/>
      <c r="OLO189" s="673"/>
      <c r="OLP189" s="673"/>
      <c r="OLQ189" s="673"/>
      <c r="OLR189" s="674"/>
      <c r="OLS189" s="672"/>
      <c r="OLT189" s="673"/>
      <c r="OLU189" s="673"/>
      <c r="OLV189" s="673"/>
      <c r="OLW189" s="673"/>
      <c r="OLX189" s="674"/>
      <c r="OLY189" s="672"/>
      <c r="OLZ189" s="673"/>
      <c r="OMA189" s="673"/>
      <c r="OMB189" s="673"/>
      <c r="OMC189" s="673"/>
      <c r="OMD189" s="674"/>
      <c r="OME189" s="672"/>
      <c r="OMF189" s="673"/>
      <c r="OMG189" s="673"/>
      <c r="OMH189" s="673"/>
      <c r="OMI189" s="673"/>
      <c r="OMJ189" s="674"/>
      <c r="OMK189" s="672"/>
      <c r="OML189" s="673"/>
      <c r="OMM189" s="673"/>
      <c r="OMN189" s="673"/>
      <c r="OMO189" s="673"/>
      <c r="OMP189" s="674"/>
      <c r="OMQ189" s="672"/>
      <c r="OMR189" s="673"/>
      <c r="OMS189" s="673"/>
      <c r="OMT189" s="673"/>
      <c r="OMU189" s="673"/>
      <c r="OMV189" s="674"/>
      <c r="OMW189" s="672"/>
      <c r="OMX189" s="673"/>
      <c r="OMY189" s="673"/>
      <c r="OMZ189" s="673"/>
      <c r="ONA189" s="673"/>
      <c r="ONB189" s="674"/>
      <c r="ONC189" s="672"/>
      <c r="OND189" s="673"/>
      <c r="ONE189" s="673"/>
      <c r="ONF189" s="673"/>
      <c r="ONG189" s="673"/>
      <c r="ONH189" s="674"/>
      <c r="ONI189" s="672"/>
      <c r="ONJ189" s="673"/>
      <c r="ONK189" s="673"/>
      <c r="ONL189" s="673"/>
      <c r="ONM189" s="673"/>
      <c r="ONN189" s="674"/>
      <c r="ONO189" s="672"/>
      <c r="ONP189" s="673"/>
      <c r="ONQ189" s="673"/>
      <c r="ONR189" s="673"/>
      <c r="ONS189" s="673"/>
      <c r="ONT189" s="674"/>
      <c r="ONU189" s="672"/>
      <c r="ONV189" s="673"/>
      <c r="ONW189" s="673"/>
      <c r="ONX189" s="673"/>
      <c r="ONY189" s="673"/>
      <c r="ONZ189" s="674"/>
      <c r="OOA189" s="672"/>
      <c r="OOB189" s="673"/>
      <c r="OOC189" s="673"/>
      <c r="OOD189" s="673"/>
      <c r="OOE189" s="673"/>
      <c r="OOF189" s="674"/>
      <c r="OOG189" s="672"/>
      <c r="OOH189" s="673"/>
      <c r="OOI189" s="673"/>
      <c r="OOJ189" s="673"/>
      <c r="OOK189" s="673"/>
      <c r="OOL189" s="674"/>
      <c r="OOM189" s="672"/>
      <c r="OON189" s="673"/>
      <c r="OOO189" s="673"/>
      <c r="OOP189" s="673"/>
      <c r="OOQ189" s="673"/>
      <c r="OOR189" s="674"/>
      <c r="OOS189" s="672"/>
      <c r="OOT189" s="673"/>
      <c r="OOU189" s="673"/>
      <c r="OOV189" s="673"/>
      <c r="OOW189" s="673"/>
      <c r="OOX189" s="674"/>
      <c r="OOY189" s="672"/>
      <c r="OOZ189" s="673"/>
      <c r="OPA189" s="673"/>
      <c r="OPB189" s="673"/>
      <c r="OPC189" s="673"/>
      <c r="OPD189" s="674"/>
      <c r="OPE189" s="672"/>
      <c r="OPF189" s="673"/>
      <c r="OPG189" s="673"/>
      <c r="OPH189" s="673"/>
      <c r="OPI189" s="673"/>
      <c r="OPJ189" s="674"/>
      <c r="OPK189" s="672"/>
      <c r="OPL189" s="673"/>
      <c r="OPM189" s="673"/>
      <c r="OPN189" s="673"/>
      <c r="OPO189" s="673"/>
      <c r="OPP189" s="674"/>
      <c r="OPQ189" s="672"/>
      <c r="OPR189" s="673"/>
      <c r="OPS189" s="673"/>
      <c r="OPT189" s="673"/>
      <c r="OPU189" s="673"/>
      <c r="OPV189" s="674"/>
      <c r="OPW189" s="672"/>
      <c r="OPX189" s="673"/>
      <c r="OPY189" s="673"/>
      <c r="OPZ189" s="673"/>
      <c r="OQA189" s="673"/>
      <c r="OQB189" s="674"/>
      <c r="OQC189" s="672"/>
      <c r="OQD189" s="673"/>
      <c r="OQE189" s="673"/>
      <c r="OQF189" s="673"/>
      <c r="OQG189" s="673"/>
      <c r="OQH189" s="674"/>
      <c r="OQI189" s="672"/>
      <c r="OQJ189" s="673"/>
      <c r="OQK189" s="673"/>
      <c r="OQL189" s="673"/>
      <c r="OQM189" s="673"/>
      <c r="OQN189" s="674"/>
      <c r="OQO189" s="672"/>
      <c r="OQP189" s="673"/>
      <c r="OQQ189" s="673"/>
      <c r="OQR189" s="673"/>
      <c r="OQS189" s="673"/>
      <c r="OQT189" s="674"/>
      <c r="OQU189" s="672"/>
      <c r="OQV189" s="673"/>
      <c r="OQW189" s="673"/>
      <c r="OQX189" s="673"/>
      <c r="OQY189" s="673"/>
      <c r="OQZ189" s="674"/>
      <c r="ORA189" s="672"/>
      <c r="ORB189" s="673"/>
      <c r="ORC189" s="673"/>
      <c r="ORD189" s="673"/>
      <c r="ORE189" s="673"/>
      <c r="ORF189" s="674"/>
      <c r="ORG189" s="672"/>
      <c r="ORH189" s="673"/>
      <c r="ORI189" s="673"/>
      <c r="ORJ189" s="673"/>
      <c r="ORK189" s="673"/>
      <c r="ORL189" s="674"/>
      <c r="ORM189" s="672"/>
      <c r="ORN189" s="673"/>
      <c r="ORO189" s="673"/>
      <c r="ORP189" s="673"/>
      <c r="ORQ189" s="673"/>
      <c r="ORR189" s="674"/>
      <c r="ORS189" s="672"/>
      <c r="ORT189" s="673"/>
      <c r="ORU189" s="673"/>
      <c r="ORV189" s="673"/>
      <c r="ORW189" s="673"/>
      <c r="ORX189" s="674"/>
      <c r="ORY189" s="672"/>
      <c r="ORZ189" s="673"/>
      <c r="OSA189" s="673"/>
      <c r="OSB189" s="673"/>
      <c r="OSC189" s="673"/>
      <c r="OSD189" s="674"/>
      <c r="OSE189" s="672"/>
      <c r="OSF189" s="673"/>
      <c r="OSG189" s="673"/>
      <c r="OSH189" s="673"/>
      <c r="OSI189" s="673"/>
      <c r="OSJ189" s="674"/>
      <c r="OSK189" s="672"/>
      <c r="OSL189" s="673"/>
      <c r="OSM189" s="673"/>
      <c r="OSN189" s="673"/>
      <c r="OSO189" s="673"/>
      <c r="OSP189" s="674"/>
      <c r="OSQ189" s="672"/>
      <c r="OSR189" s="673"/>
      <c r="OSS189" s="673"/>
      <c r="OST189" s="673"/>
      <c r="OSU189" s="673"/>
      <c r="OSV189" s="674"/>
      <c r="OSW189" s="672"/>
      <c r="OSX189" s="673"/>
      <c r="OSY189" s="673"/>
      <c r="OSZ189" s="673"/>
      <c r="OTA189" s="673"/>
      <c r="OTB189" s="674"/>
      <c r="OTC189" s="672"/>
      <c r="OTD189" s="673"/>
      <c r="OTE189" s="673"/>
      <c r="OTF189" s="673"/>
      <c r="OTG189" s="673"/>
      <c r="OTH189" s="674"/>
      <c r="OTI189" s="672"/>
      <c r="OTJ189" s="673"/>
      <c r="OTK189" s="673"/>
      <c r="OTL189" s="673"/>
      <c r="OTM189" s="673"/>
      <c r="OTN189" s="674"/>
      <c r="OTO189" s="672"/>
      <c r="OTP189" s="673"/>
      <c r="OTQ189" s="673"/>
      <c r="OTR189" s="673"/>
      <c r="OTS189" s="673"/>
      <c r="OTT189" s="674"/>
      <c r="OTU189" s="672"/>
      <c r="OTV189" s="673"/>
      <c r="OTW189" s="673"/>
      <c r="OTX189" s="673"/>
      <c r="OTY189" s="673"/>
      <c r="OTZ189" s="674"/>
      <c r="OUA189" s="672"/>
      <c r="OUB189" s="673"/>
      <c r="OUC189" s="673"/>
      <c r="OUD189" s="673"/>
      <c r="OUE189" s="673"/>
      <c r="OUF189" s="674"/>
      <c r="OUG189" s="672"/>
      <c r="OUH189" s="673"/>
      <c r="OUI189" s="673"/>
      <c r="OUJ189" s="673"/>
      <c r="OUK189" s="673"/>
      <c r="OUL189" s="674"/>
      <c r="OUM189" s="672"/>
      <c r="OUN189" s="673"/>
      <c r="OUO189" s="673"/>
      <c r="OUP189" s="673"/>
      <c r="OUQ189" s="673"/>
      <c r="OUR189" s="674"/>
      <c r="OUS189" s="672"/>
      <c r="OUT189" s="673"/>
      <c r="OUU189" s="673"/>
      <c r="OUV189" s="673"/>
      <c r="OUW189" s="673"/>
      <c r="OUX189" s="674"/>
      <c r="OUY189" s="672"/>
      <c r="OUZ189" s="673"/>
      <c r="OVA189" s="673"/>
      <c r="OVB189" s="673"/>
      <c r="OVC189" s="673"/>
      <c r="OVD189" s="674"/>
      <c r="OVE189" s="672"/>
      <c r="OVF189" s="673"/>
      <c r="OVG189" s="673"/>
      <c r="OVH189" s="673"/>
      <c r="OVI189" s="673"/>
      <c r="OVJ189" s="674"/>
      <c r="OVK189" s="672"/>
      <c r="OVL189" s="673"/>
      <c r="OVM189" s="673"/>
      <c r="OVN189" s="673"/>
      <c r="OVO189" s="673"/>
      <c r="OVP189" s="674"/>
      <c r="OVQ189" s="672"/>
      <c r="OVR189" s="673"/>
      <c r="OVS189" s="673"/>
      <c r="OVT189" s="673"/>
      <c r="OVU189" s="673"/>
      <c r="OVV189" s="674"/>
      <c r="OVW189" s="672"/>
      <c r="OVX189" s="673"/>
      <c r="OVY189" s="673"/>
      <c r="OVZ189" s="673"/>
      <c r="OWA189" s="673"/>
      <c r="OWB189" s="674"/>
      <c r="OWC189" s="672"/>
      <c r="OWD189" s="673"/>
      <c r="OWE189" s="673"/>
      <c r="OWF189" s="673"/>
      <c r="OWG189" s="673"/>
      <c r="OWH189" s="674"/>
      <c r="OWI189" s="672"/>
      <c r="OWJ189" s="673"/>
      <c r="OWK189" s="673"/>
      <c r="OWL189" s="673"/>
      <c r="OWM189" s="673"/>
      <c r="OWN189" s="674"/>
      <c r="OWO189" s="672"/>
      <c r="OWP189" s="673"/>
      <c r="OWQ189" s="673"/>
      <c r="OWR189" s="673"/>
      <c r="OWS189" s="673"/>
      <c r="OWT189" s="674"/>
      <c r="OWU189" s="672"/>
      <c r="OWV189" s="673"/>
      <c r="OWW189" s="673"/>
      <c r="OWX189" s="673"/>
      <c r="OWY189" s="673"/>
      <c r="OWZ189" s="674"/>
      <c r="OXA189" s="672"/>
      <c r="OXB189" s="673"/>
      <c r="OXC189" s="673"/>
      <c r="OXD189" s="673"/>
      <c r="OXE189" s="673"/>
      <c r="OXF189" s="674"/>
      <c r="OXG189" s="672"/>
      <c r="OXH189" s="673"/>
      <c r="OXI189" s="673"/>
      <c r="OXJ189" s="673"/>
      <c r="OXK189" s="673"/>
      <c r="OXL189" s="674"/>
      <c r="OXM189" s="672"/>
      <c r="OXN189" s="673"/>
      <c r="OXO189" s="673"/>
      <c r="OXP189" s="673"/>
      <c r="OXQ189" s="673"/>
      <c r="OXR189" s="674"/>
      <c r="OXS189" s="672"/>
      <c r="OXT189" s="673"/>
      <c r="OXU189" s="673"/>
      <c r="OXV189" s="673"/>
      <c r="OXW189" s="673"/>
      <c r="OXX189" s="674"/>
      <c r="OXY189" s="672"/>
      <c r="OXZ189" s="673"/>
      <c r="OYA189" s="673"/>
      <c r="OYB189" s="673"/>
      <c r="OYC189" s="673"/>
      <c r="OYD189" s="674"/>
      <c r="OYE189" s="672"/>
      <c r="OYF189" s="673"/>
      <c r="OYG189" s="673"/>
      <c r="OYH189" s="673"/>
      <c r="OYI189" s="673"/>
      <c r="OYJ189" s="674"/>
      <c r="OYK189" s="672"/>
      <c r="OYL189" s="673"/>
      <c r="OYM189" s="673"/>
      <c r="OYN189" s="673"/>
      <c r="OYO189" s="673"/>
      <c r="OYP189" s="674"/>
      <c r="OYQ189" s="672"/>
      <c r="OYR189" s="673"/>
      <c r="OYS189" s="673"/>
      <c r="OYT189" s="673"/>
      <c r="OYU189" s="673"/>
      <c r="OYV189" s="674"/>
      <c r="OYW189" s="672"/>
      <c r="OYX189" s="673"/>
      <c r="OYY189" s="673"/>
      <c r="OYZ189" s="673"/>
      <c r="OZA189" s="673"/>
      <c r="OZB189" s="674"/>
      <c r="OZC189" s="672"/>
      <c r="OZD189" s="673"/>
      <c r="OZE189" s="673"/>
      <c r="OZF189" s="673"/>
      <c r="OZG189" s="673"/>
      <c r="OZH189" s="674"/>
      <c r="OZI189" s="672"/>
      <c r="OZJ189" s="673"/>
      <c r="OZK189" s="673"/>
      <c r="OZL189" s="673"/>
      <c r="OZM189" s="673"/>
      <c r="OZN189" s="674"/>
      <c r="OZO189" s="672"/>
      <c r="OZP189" s="673"/>
      <c r="OZQ189" s="673"/>
      <c r="OZR189" s="673"/>
      <c r="OZS189" s="673"/>
      <c r="OZT189" s="674"/>
      <c r="OZU189" s="672"/>
      <c r="OZV189" s="673"/>
      <c r="OZW189" s="673"/>
      <c r="OZX189" s="673"/>
      <c r="OZY189" s="673"/>
      <c r="OZZ189" s="674"/>
      <c r="PAA189" s="672"/>
      <c r="PAB189" s="673"/>
      <c r="PAC189" s="673"/>
      <c r="PAD189" s="673"/>
      <c r="PAE189" s="673"/>
      <c r="PAF189" s="674"/>
      <c r="PAG189" s="672"/>
      <c r="PAH189" s="673"/>
      <c r="PAI189" s="673"/>
      <c r="PAJ189" s="673"/>
      <c r="PAK189" s="673"/>
      <c r="PAL189" s="674"/>
      <c r="PAM189" s="672"/>
      <c r="PAN189" s="673"/>
      <c r="PAO189" s="673"/>
      <c r="PAP189" s="673"/>
      <c r="PAQ189" s="673"/>
      <c r="PAR189" s="674"/>
      <c r="PAS189" s="672"/>
      <c r="PAT189" s="673"/>
      <c r="PAU189" s="673"/>
      <c r="PAV189" s="673"/>
      <c r="PAW189" s="673"/>
      <c r="PAX189" s="674"/>
      <c r="PAY189" s="672"/>
      <c r="PAZ189" s="673"/>
      <c r="PBA189" s="673"/>
      <c r="PBB189" s="673"/>
      <c r="PBC189" s="673"/>
      <c r="PBD189" s="674"/>
      <c r="PBE189" s="672"/>
      <c r="PBF189" s="673"/>
      <c r="PBG189" s="673"/>
      <c r="PBH189" s="673"/>
      <c r="PBI189" s="673"/>
      <c r="PBJ189" s="674"/>
      <c r="PBK189" s="672"/>
      <c r="PBL189" s="673"/>
      <c r="PBM189" s="673"/>
      <c r="PBN189" s="673"/>
      <c r="PBO189" s="673"/>
      <c r="PBP189" s="674"/>
      <c r="PBQ189" s="672"/>
      <c r="PBR189" s="673"/>
      <c r="PBS189" s="673"/>
      <c r="PBT189" s="673"/>
      <c r="PBU189" s="673"/>
      <c r="PBV189" s="674"/>
      <c r="PBW189" s="672"/>
      <c r="PBX189" s="673"/>
      <c r="PBY189" s="673"/>
      <c r="PBZ189" s="673"/>
      <c r="PCA189" s="673"/>
      <c r="PCB189" s="674"/>
      <c r="PCC189" s="672"/>
      <c r="PCD189" s="673"/>
      <c r="PCE189" s="673"/>
      <c r="PCF189" s="673"/>
      <c r="PCG189" s="673"/>
      <c r="PCH189" s="674"/>
      <c r="PCI189" s="672"/>
      <c r="PCJ189" s="673"/>
      <c r="PCK189" s="673"/>
      <c r="PCL189" s="673"/>
      <c r="PCM189" s="673"/>
      <c r="PCN189" s="674"/>
      <c r="PCO189" s="672"/>
      <c r="PCP189" s="673"/>
      <c r="PCQ189" s="673"/>
      <c r="PCR189" s="673"/>
      <c r="PCS189" s="673"/>
      <c r="PCT189" s="674"/>
      <c r="PCU189" s="672"/>
      <c r="PCV189" s="673"/>
      <c r="PCW189" s="673"/>
      <c r="PCX189" s="673"/>
      <c r="PCY189" s="673"/>
      <c r="PCZ189" s="674"/>
      <c r="PDA189" s="672"/>
      <c r="PDB189" s="673"/>
      <c r="PDC189" s="673"/>
      <c r="PDD189" s="673"/>
      <c r="PDE189" s="673"/>
      <c r="PDF189" s="674"/>
      <c r="PDG189" s="672"/>
      <c r="PDH189" s="673"/>
      <c r="PDI189" s="673"/>
      <c r="PDJ189" s="673"/>
      <c r="PDK189" s="673"/>
      <c r="PDL189" s="674"/>
      <c r="PDM189" s="672"/>
      <c r="PDN189" s="673"/>
      <c r="PDO189" s="673"/>
      <c r="PDP189" s="673"/>
      <c r="PDQ189" s="673"/>
      <c r="PDR189" s="674"/>
      <c r="PDS189" s="672"/>
      <c r="PDT189" s="673"/>
      <c r="PDU189" s="673"/>
      <c r="PDV189" s="673"/>
      <c r="PDW189" s="673"/>
      <c r="PDX189" s="674"/>
      <c r="PDY189" s="672"/>
      <c r="PDZ189" s="673"/>
      <c r="PEA189" s="673"/>
      <c r="PEB189" s="673"/>
      <c r="PEC189" s="673"/>
      <c r="PED189" s="674"/>
      <c r="PEE189" s="672"/>
      <c r="PEF189" s="673"/>
      <c r="PEG189" s="673"/>
      <c r="PEH189" s="673"/>
      <c r="PEI189" s="673"/>
      <c r="PEJ189" s="674"/>
      <c r="PEK189" s="672"/>
      <c r="PEL189" s="673"/>
      <c r="PEM189" s="673"/>
      <c r="PEN189" s="673"/>
      <c r="PEO189" s="673"/>
      <c r="PEP189" s="674"/>
      <c r="PEQ189" s="672"/>
      <c r="PER189" s="673"/>
      <c r="PES189" s="673"/>
      <c r="PET189" s="673"/>
      <c r="PEU189" s="673"/>
      <c r="PEV189" s="674"/>
      <c r="PEW189" s="672"/>
      <c r="PEX189" s="673"/>
      <c r="PEY189" s="673"/>
      <c r="PEZ189" s="673"/>
      <c r="PFA189" s="673"/>
      <c r="PFB189" s="674"/>
      <c r="PFC189" s="672"/>
      <c r="PFD189" s="673"/>
      <c r="PFE189" s="673"/>
      <c r="PFF189" s="673"/>
      <c r="PFG189" s="673"/>
      <c r="PFH189" s="674"/>
      <c r="PFI189" s="672"/>
      <c r="PFJ189" s="673"/>
      <c r="PFK189" s="673"/>
      <c r="PFL189" s="673"/>
      <c r="PFM189" s="673"/>
      <c r="PFN189" s="674"/>
      <c r="PFO189" s="672"/>
      <c r="PFP189" s="673"/>
      <c r="PFQ189" s="673"/>
      <c r="PFR189" s="673"/>
      <c r="PFS189" s="673"/>
      <c r="PFT189" s="674"/>
      <c r="PFU189" s="672"/>
      <c r="PFV189" s="673"/>
      <c r="PFW189" s="673"/>
      <c r="PFX189" s="673"/>
      <c r="PFY189" s="673"/>
      <c r="PFZ189" s="674"/>
      <c r="PGA189" s="672"/>
      <c r="PGB189" s="673"/>
      <c r="PGC189" s="673"/>
      <c r="PGD189" s="673"/>
      <c r="PGE189" s="673"/>
      <c r="PGF189" s="674"/>
      <c r="PGG189" s="672"/>
      <c r="PGH189" s="673"/>
      <c r="PGI189" s="673"/>
      <c r="PGJ189" s="673"/>
      <c r="PGK189" s="673"/>
      <c r="PGL189" s="674"/>
      <c r="PGM189" s="672"/>
      <c r="PGN189" s="673"/>
      <c r="PGO189" s="673"/>
      <c r="PGP189" s="673"/>
      <c r="PGQ189" s="673"/>
      <c r="PGR189" s="674"/>
      <c r="PGS189" s="672"/>
      <c r="PGT189" s="673"/>
      <c r="PGU189" s="673"/>
      <c r="PGV189" s="673"/>
      <c r="PGW189" s="673"/>
      <c r="PGX189" s="674"/>
      <c r="PGY189" s="672"/>
      <c r="PGZ189" s="673"/>
      <c r="PHA189" s="673"/>
      <c r="PHB189" s="673"/>
      <c r="PHC189" s="673"/>
      <c r="PHD189" s="674"/>
      <c r="PHE189" s="672"/>
      <c r="PHF189" s="673"/>
      <c r="PHG189" s="673"/>
      <c r="PHH189" s="673"/>
      <c r="PHI189" s="673"/>
      <c r="PHJ189" s="674"/>
      <c r="PHK189" s="672"/>
      <c r="PHL189" s="673"/>
      <c r="PHM189" s="673"/>
      <c r="PHN189" s="673"/>
      <c r="PHO189" s="673"/>
      <c r="PHP189" s="674"/>
      <c r="PHQ189" s="672"/>
      <c r="PHR189" s="673"/>
      <c r="PHS189" s="673"/>
      <c r="PHT189" s="673"/>
      <c r="PHU189" s="673"/>
      <c r="PHV189" s="674"/>
      <c r="PHW189" s="672"/>
      <c r="PHX189" s="673"/>
      <c r="PHY189" s="673"/>
      <c r="PHZ189" s="673"/>
      <c r="PIA189" s="673"/>
      <c r="PIB189" s="674"/>
      <c r="PIC189" s="672"/>
      <c r="PID189" s="673"/>
      <c r="PIE189" s="673"/>
      <c r="PIF189" s="673"/>
      <c r="PIG189" s="673"/>
      <c r="PIH189" s="674"/>
      <c r="PII189" s="672"/>
      <c r="PIJ189" s="673"/>
      <c r="PIK189" s="673"/>
      <c r="PIL189" s="673"/>
      <c r="PIM189" s="673"/>
      <c r="PIN189" s="674"/>
      <c r="PIO189" s="672"/>
      <c r="PIP189" s="673"/>
      <c r="PIQ189" s="673"/>
      <c r="PIR189" s="673"/>
      <c r="PIS189" s="673"/>
      <c r="PIT189" s="674"/>
      <c r="PIU189" s="672"/>
      <c r="PIV189" s="673"/>
      <c r="PIW189" s="673"/>
      <c r="PIX189" s="673"/>
      <c r="PIY189" s="673"/>
      <c r="PIZ189" s="674"/>
      <c r="PJA189" s="672"/>
      <c r="PJB189" s="673"/>
      <c r="PJC189" s="673"/>
      <c r="PJD189" s="673"/>
      <c r="PJE189" s="673"/>
      <c r="PJF189" s="674"/>
      <c r="PJG189" s="672"/>
      <c r="PJH189" s="673"/>
      <c r="PJI189" s="673"/>
      <c r="PJJ189" s="673"/>
      <c r="PJK189" s="673"/>
      <c r="PJL189" s="674"/>
      <c r="PJM189" s="672"/>
      <c r="PJN189" s="673"/>
      <c r="PJO189" s="673"/>
      <c r="PJP189" s="673"/>
      <c r="PJQ189" s="673"/>
      <c r="PJR189" s="674"/>
      <c r="PJS189" s="672"/>
      <c r="PJT189" s="673"/>
      <c r="PJU189" s="673"/>
      <c r="PJV189" s="673"/>
      <c r="PJW189" s="673"/>
      <c r="PJX189" s="674"/>
      <c r="PJY189" s="672"/>
      <c r="PJZ189" s="673"/>
      <c r="PKA189" s="673"/>
      <c r="PKB189" s="673"/>
      <c r="PKC189" s="673"/>
      <c r="PKD189" s="674"/>
      <c r="PKE189" s="672"/>
      <c r="PKF189" s="673"/>
      <c r="PKG189" s="673"/>
      <c r="PKH189" s="673"/>
      <c r="PKI189" s="673"/>
      <c r="PKJ189" s="674"/>
      <c r="PKK189" s="672"/>
      <c r="PKL189" s="673"/>
      <c r="PKM189" s="673"/>
      <c r="PKN189" s="673"/>
      <c r="PKO189" s="673"/>
      <c r="PKP189" s="674"/>
      <c r="PKQ189" s="672"/>
      <c r="PKR189" s="673"/>
      <c r="PKS189" s="673"/>
      <c r="PKT189" s="673"/>
      <c r="PKU189" s="673"/>
      <c r="PKV189" s="674"/>
      <c r="PKW189" s="672"/>
      <c r="PKX189" s="673"/>
      <c r="PKY189" s="673"/>
      <c r="PKZ189" s="673"/>
      <c r="PLA189" s="673"/>
      <c r="PLB189" s="674"/>
      <c r="PLC189" s="672"/>
      <c r="PLD189" s="673"/>
      <c r="PLE189" s="673"/>
      <c r="PLF189" s="673"/>
      <c r="PLG189" s="673"/>
      <c r="PLH189" s="674"/>
      <c r="PLI189" s="672"/>
      <c r="PLJ189" s="673"/>
      <c r="PLK189" s="673"/>
      <c r="PLL189" s="673"/>
      <c r="PLM189" s="673"/>
      <c r="PLN189" s="674"/>
      <c r="PLO189" s="672"/>
      <c r="PLP189" s="673"/>
      <c r="PLQ189" s="673"/>
      <c r="PLR189" s="673"/>
      <c r="PLS189" s="673"/>
      <c r="PLT189" s="674"/>
      <c r="PLU189" s="672"/>
      <c r="PLV189" s="673"/>
      <c r="PLW189" s="673"/>
      <c r="PLX189" s="673"/>
      <c r="PLY189" s="673"/>
      <c r="PLZ189" s="674"/>
      <c r="PMA189" s="672"/>
      <c r="PMB189" s="673"/>
      <c r="PMC189" s="673"/>
      <c r="PMD189" s="673"/>
      <c r="PME189" s="673"/>
      <c r="PMF189" s="674"/>
      <c r="PMG189" s="672"/>
      <c r="PMH189" s="673"/>
      <c r="PMI189" s="673"/>
      <c r="PMJ189" s="673"/>
      <c r="PMK189" s="673"/>
      <c r="PML189" s="674"/>
      <c r="PMM189" s="672"/>
      <c r="PMN189" s="673"/>
      <c r="PMO189" s="673"/>
      <c r="PMP189" s="673"/>
      <c r="PMQ189" s="673"/>
      <c r="PMR189" s="674"/>
      <c r="PMS189" s="672"/>
      <c r="PMT189" s="673"/>
      <c r="PMU189" s="673"/>
      <c r="PMV189" s="673"/>
      <c r="PMW189" s="673"/>
      <c r="PMX189" s="674"/>
      <c r="PMY189" s="672"/>
      <c r="PMZ189" s="673"/>
      <c r="PNA189" s="673"/>
      <c r="PNB189" s="673"/>
      <c r="PNC189" s="673"/>
      <c r="PND189" s="674"/>
      <c r="PNE189" s="672"/>
      <c r="PNF189" s="673"/>
      <c r="PNG189" s="673"/>
      <c r="PNH189" s="673"/>
      <c r="PNI189" s="673"/>
      <c r="PNJ189" s="674"/>
      <c r="PNK189" s="672"/>
      <c r="PNL189" s="673"/>
      <c r="PNM189" s="673"/>
      <c r="PNN189" s="673"/>
      <c r="PNO189" s="673"/>
      <c r="PNP189" s="674"/>
      <c r="PNQ189" s="672"/>
      <c r="PNR189" s="673"/>
      <c r="PNS189" s="673"/>
      <c r="PNT189" s="673"/>
      <c r="PNU189" s="673"/>
      <c r="PNV189" s="674"/>
      <c r="PNW189" s="672"/>
      <c r="PNX189" s="673"/>
      <c r="PNY189" s="673"/>
      <c r="PNZ189" s="673"/>
      <c r="POA189" s="673"/>
      <c r="POB189" s="674"/>
      <c r="POC189" s="672"/>
      <c r="POD189" s="673"/>
      <c r="POE189" s="673"/>
      <c r="POF189" s="673"/>
      <c r="POG189" s="673"/>
      <c r="POH189" s="674"/>
      <c r="POI189" s="672"/>
      <c r="POJ189" s="673"/>
      <c r="POK189" s="673"/>
      <c r="POL189" s="673"/>
      <c r="POM189" s="673"/>
      <c r="PON189" s="674"/>
      <c r="POO189" s="672"/>
      <c r="POP189" s="673"/>
      <c r="POQ189" s="673"/>
      <c r="POR189" s="673"/>
      <c r="POS189" s="673"/>
      <c r="POT189" s="674"/>
      <c r="POU189" s="672"/>
      <c r="POV189" s="673"/>
      <c r="POW189" s="673"/>
      <c r="POX189" s="673"/>
      <c r="POY189" s="673"/>
      <c r="POZ189" s="674"/>
      <c r="PPA189" s="672"/>
      <c r="PPB189" s="673"/>
      <c r="PPC189" s="673"/>
      <c r="PPD189" s="673"/>
      <c r="PPE189" s="673"/>
      <c r="PPF189" s="674"/>
      <c r="PPG189" s="672"/>
      <c r="PPH189" s="673"/>
      <c r="PPI189" s="673"/>
      <c r="PPJ189" s="673"/>
      <c r="PPK189" s="673"/>
      <c r="PPL189" s="674"/>
      <c r="PPM189" s="672"/>
      <c r="PPN189" s="673"/>
      <c r="PPO189" s="673"/>
      <c r="PPP189" s="673"/>
      <c r="PPQ189" s="673"/>
      <c r="PPR189" s="674"/>
      <c r="PPS189" s="672"/>
      <c r="PPT189" s="673"/>
      <c r="PPU189" s="673"/>
      <c r="PPV189" s="673"/>
      <c r="PPW189" s="673"/>
      <c r="PPX189" s="674"/>
      <c r="PPY189" s="672"/>
      <c r="PPZ189" s="673"/>
      <c r="PQA189" s="673"/>
      <c r="PQB189" s="673"/>
      <c r="PQC189" s="673"/>
      <c r="PQD189" s="674"/>
      <c r="PQE189" s="672"/>
      <c r="PQF189" s="673"/>
      <c r="PQG189" s="673"/>
      <c r="PQH189" s="673"/>
      <c r="PQI189" s="673"/>
      <c r="PQJ189" s="674"/>
      <c r="PQK189" s="672"/>
      <c r="PQL189" s="673"/>
      <c r="PQM189" s="673"/>
      <c r="PQN189" s="673"/>
      <c r="PQO189" s="673"/>
      <c r="PQP189" s="674"/>
      <c r="PQQ189" s="672"/>
      <c r="PQR189" s="673"/>
      <c r="PQS189" s="673"/>
      <c r="PQT189" s="673"/>
      <c r="PQU189" s="673"/>
      <c r="PQV189" s="674"/>
      <c r="PQW189" s="672"/>
      <c r="PQX189" s="673"/>
      <c r="PQY189" s="673"/>
      <c r="PQZ189" s="673"/>
      <c r="PRA189" s="673"/>
      <c r="PRB189" s="674"/>
      <c r="PRC189" s="672"/>
      <c r="PRD189" s="673"/>
      <c r="PRE189" s="673"/>
      <c r="PRF189" s="673"/>
      <c r="PRG189" s="673"/>
      <c r="PRH189" s="674"/>
      <c r="PRI189" s="672"/>
      <c r="PRJ189" s="673"/>
      <c r="PRK189" s="673"/>
      <c r="PRL189" s="673"/>
      <c r="PRM189" s="673"/>
      <c r="PRN189" s="674"/>
      <c r="PRO189" s="672"/>
      <c r="PRP189" s="673"/>
      <c r="PRQ189" s="673"/>
      <c r="PRR189" s="673"/>
      <c r="PRS189" s="673"/>
      <c r="PRT189" s="674"/>
      <c r="PRU189" s="672"/>
      <c r="PRV189" s="673"/>
      <c r="PRW189" s="673"/>
      <c r="PRX189" s="673"/>
      <c r="PRY189" s="673"/>
      <c r="PRZ189" s="674"/>
      <c r="PSA189" s="672"/>
      <c r="PSB189" s="673"/>
      <c r="PSC189" s="673"/>
      <c r="PSD189" s="673"/>
      <c r="PSE189" s="673"/>
      <c r="PSF189" s="674"/>
      <c r="PSG189" s="672"/>
      <c r="PSH189" s="673"/>
      <c r="PSI189" s="673"/>
      <c r="PSJ189" s="673"/>
      <c r="PSK189" s="673"/>
      <c r="PSL189" s="674"/>
      <c r="PSM189" s="672"/>
      <c r="PSN189" s="673"/>
      <c r="PSO189" s="673"/>
      <c r="PSP189" s="673"/>
      <c r="PSQ189" s="673"/>
      <c r="PSR189" s="674"/>
      <c r="PSS189" s="672"/>
      <c r="PST189" s="673"/>
      <c r="PSU189" s="673"/>
      <c r="PSV189" s="673"/>
      <c r="PSW189" s="673"/>
      <c r="PSX189" s="674"/>
      <c r="PSY189" s="672"/>
      <c r="PSZ189" s="673"/>
      <c r="PTA189" s="673"/>
      <c r="PTB189" s="673"/>
      <c r="PTC189" s="673"/>
      <c r="PTD189" s="674"/>
      <c r="PTE189" s="672"/>
      <c r="PTF189" s="673"/>
      <c r="PTG189" s="673"/>
      <c r="PTH189" s="673"/>
      <c r="PTI189" s="673"/>
      <c r="PTJ189" s="674"/>
      <c r="PTK189" s="672"/>
      <c r="PTL189" s="673"/>
      <c r="PTM189" s="673"/>
      <c r="PTN189" s="673"/>
      <c r="PTO189" s="673"/>
      <c r="PTP189" s="674"/>
      <c r="PTQ189" s="672"/>
      <c r="PTR189" s="673"/>
      <c r="PTS189" s="673"/>
      <c r="PTT189" s="673"/>
      <c r="PTU189" s="673"/>
      <c r="PTV189" s="674"/>
      <c r="PTW189" s="672"/>
      <c r="PTX189" s="673"/>
      <c r="PTY189" s="673"/>
      <c r="PTZ189" s="673"/>
      <c r="PUA189" s="673"/>
      <c r="PUB189" s="674"/>
      <c r="PUC189" s="672"/>
      <c r="PUD189" s="673"/>
      <c r="PUE189" s="673"/>
      <c r="PUF189" s="673"/>
      <c r="PUG189" s="673"/>
      <c r="PUH189" s="674"/>
      <c r="PUI189" s="672"/>
      <c r="PUJ189" s="673"/>
      <c r="PUK189" s="673"/>
      <c r="PUL189" s="673"/>
      <c r="PUM189" s="673"/>
      <c r="PUN189" s="674"/>
      <c r="PUO189" s="672"/>
      <c r="PUP189" s="673"/>
      <c r="PUQ189" s="673"/>
      <c r="PUR189" s="673"/>
      <c r="PUS189" s="673"/>
      <c r="PUT189" s="674"/>
      <c r="PUU189" s="672"/>
      <c r="PUV189" s="673"/>
      <c r="PUW189" s="673"/>
      <c r="PUX189" s="673"/>
      <c r="PUY189" s="673"/>
      <c r="PUZ189" s="674"/>
      <c r="PVA189" s="672"/>
      <c r="PVB189" s="673"/>
      <c r="PVC189" s="673"/>
      <c r="PVD189" s="673"/>
      <c r="PVE189" s="673"/>
      <c r="PVF189" s="674"/>
      <c r="PVG189" s="672"/>
      <c r="PVH189" s="673"/>
      <c r="PVI189" s="673"/>
      <c r="PVJ189" s="673"/>
      <c r="PVK189" s="673"/>
      <c r="PVL189" s="674"/>
      <c r="PVM189" s="672"/>
      <c r="PVN189" s="673"/>
      <c r="PVO189" s="673"/>
      <c r="PVP189" s="673"/>
      <c r="PVQ189" s="673"/>
      <c r="PVR189" s="674"/>
      <c r="PVS189" s="672"/>
      <c r="PVT189" s="673"/>
      <c r="PVU189" s="673"/>
      <c r="PVV189" s="673"/>
      <c r="PVW189" s="673"/>
      <c r="PVX189" s="674"/>
      <c r="PVY189" s="672"/>
      <c r="PVZ189" s="673"/>
      <c r="PWA189" s="673"/>
      <c r="PWB189" s="673"/>
      <c r="PWC189" s="673"/>
      <c r="PWD189" s="674"/>
      <c r="PWE189" s="672"/>
      <c r="PWF189" s="673"/>
      <c r="PWG189" s="673"/>
      <c r="PWH189" s="673"/>
      <c r="PWI189" s="673"/>
      <c r="PWJ189" s="674"/>
      <c r="PWK189" s="672"/>
      <c r="PWL189" s="673"/>
      <c r="PWM189" s="673"/>
      <c r="PWN189" s="673"/>
      <c r="PWO189" s="673"/>
      <c r="PWP189" s="674"/>
      <c r="PWQ189" s="672"/>
      <c r="PWR189" s="673"/>
      <c r="PWS189" s="673"/>
      <c r="PWT189" s="673"/>
      <c r="PWU189" s="673"/>
      <c r="PWV189" s="674"/>
      <c r="PWW189" s="672"/>
      <c r="PWX189" s="673"/>
      <c r="PWY189" s="673"/>
      <c r="PWZ189" s="673"/>
      <c r="PXA189" s="673"/>
      <c r="PXB189" s="674"/>
      <c r="PXC189" s="672"/>
      <c r="PXD189" s="673"/>
      <c r="PXE189" s="673"/>
      <c r="PXF189" s="673"/>
      <c r="PXG189" s="673"/>
      <c r="PXH189" s="674"/>
      <c r="PXI189" s="672"/>
      <c r="PXJ189" s="673"/>
      <c r="PXK189" s="673"/>
      <c r="PXL189" s="673"/>
      <c r="PXM189" s="673"/>
      <c r="PXN189" s="674"/>
      <c r="PXO189" s="672"/>
      <c r="PXP189" s="673"/>
      <c r="PXQ189" s="673"/>
      <c r="PXR189" s="673"/>
      <c r="PXS189" s="673"/>
      <c r="PXT189" s="674"/>
      <c r="PXU189" s="672"/>
      <c r="PXV189" s="673"/>
      <c r="PXW189" s="673"/>
      <c r="PXX189" s="673"/>
      <c r="PXY189" s="673"/>
      <c r="PXZ189" s="674"/>
      <c r="PYA189" s="672"/>
      <c r="PYB189" s="673"/>
      <c r="PYC189" s="673"/>
      <c r="PYD189" s="673"/>
      <c r="PYE189" s="673"/>
      <c r="PYF189" s="674"/>
      <c r="PYG189" s="672"/>
      <c r="PYH189" s="673"/>
      <c r="PYI189" s="673"/>
      <c r="PYJ189" s="673"/>
      <c r="PYK189" s="673"/>
      <c r="PYL189" s="674"/>
      <c r="PYM189" s="672"/>
      <c r="PYN189" s="673"/>
      <c r="PYO189" s="673"/>
      <c r="PYP189" s="673"/>
      <c r="PYQ189" s="673"/>
      <c r="PYR189" s="674"/>
      <c r="PYS189" s="672"/>
      <c r="PYT189" s="673"/>
      <c r="PYU189" s="673"/>
      <c r="PYV189" s="673"/>
      <c r="PYW189" s="673"/>
      <c r="PYX189" s="674"/>
      <c r="PYY189" s="672"/>
      <c r="PYZ189" s="673"/>
      <c r="PZA189" s="673"/>
      <c r="PZB189" s="673"/>
      <c r="PZC189" s="673"/>
      <c r="PZD189" s="674"/>
      <c r="PZE189" s="672"/>
      <c r="PZF189" s="673"/>
      <c r="PZG189" s="673"/>
      <c r="PZH189" s="673"/>
      <c r="PZI189" s="673"/>
      <c r="PZJ189" s="674"/>
      <c r="PZK189" s="672"/>
      <c r="PZL189" s="673"/>
      <c r="PZM189" s="673"/>
      <c r="PZN189" s="673"/>
      <c r="PZO189" s="673"/>
      <c r="PZP189" s="674"/>
      <c r="PZQ189" s="672"/>
      <c r="PZR189" s="673"/>
      <c r="PZS189" s="673"/>
      <c r="PZT189" s="673"/>
      <c r="PZU189" s="673"/>
      <c r="PZV189" s="674"/>
      <c r="PZW189" s="672"/>
      <c r="PZX189" s="673"/>
      <c r="PZY189" s="673"/>
      <c r="PZZ189" s="673"/>
      <c r="QAA189" s="673"/>
      <c r="QAB189" s="674"/>
      <c r="QAC189" s="672"/>
      <c r="QAD189" s="673"/>
      <c r="QAE189" s="673"/>
      <c r="QAF189" s="673"/>
      <c r="QAG189" s="673"/>
      <c r="QAH189" s="674"/>
      <c r="QAI189" s="672"/>
      <c r="QAJ189" s="673"/>
      <c r="QAK189" s="673"/>
      <c r="QAL189" s="673"/>
      <c r="QAM189" s="673"/>
      <c r="QAN189" s="674"/>
      <c r="QAO189" s="672"/>
      <c r="QAP189" s="673"/>
      <c r="QAQ189" s="673"/>
      <c r="QAR189" s="673"/>
      <c r="QAS189" s="673"/>
      <c r="QAT189" s="674"/>
      <c r="QAU189" s="672"/>
      <c r="QAV189" s="673"/>
      <c r="QAW189" s="673"/>
      <c r="QAX189" s="673"/>
      <c r="QAY189" s="673"/>
      <c r="QAZ189" s="674"/>
      <c r="QBA189" s="672"/>
      <c r="QBB189" s="673"/>
      <c r="QBC189" s="673"/>
      <c r="QBD189" s="673"/>
      <c r="QBE189" s="673"/>
      <c r="QBF189" s="674"/>
      <c r="QBG189" s="672"/>
      <c r="QBH189" s="673"/>
      <c r="QBI189" s="673"/>
      <c r="QBJ189" s="673"/>
      <c r="QBK189" s="673"/>
      <c r="QBL189" s="674"/>
      <c r="QBM189" s="672"/>
      <c r="QBN189" s="673"/>
      <c r="QBO189" s="673"/>
      <c r="QBP189" s="673"/>
      <c r="QBQ189" s="673"/>
      <c r="QBR189" s="674"/>
      <c r="QBS189" s="672"/>
      <c r="QBT189" s="673"/>
      <c r="QBU189" s="673"/>
      <c r="QBV189" s="673"/>
      <c r="QBW189" s="673"/>
      <c r="QBX189" s="674"/>
      <c r="QBY189" s="672"/>
      <c r="QBZ189" s="673"/>
      <c r="QCA189" s="673"/>
      <c r="QCB189" s="673"/>
      <c r="QCC189" s="673"/>
      <c r="QCD189" s="674"/>
      <c r="QCE189" s="672"/>
      <c r="QCF189" s="673"/>
      <c r="QCG189" s="673"/>
      <c r="QCH189" s="673"/>
      <c r="QCI189" s="673"/>
      <c r="QCJ189" s="674"/>
      <c r="QCK189" s="672"/>
      <c r="QCL189" s="673"/>
      <c r="QCM189" s="673"/>
      <c r="QCN189" s="673"/>
      <c r="QCO189" s="673"/>
      <c r="QCP189" s="674"/>
      <c r="QCQ189" s="672"/>
      <c r="QCR189" s="673"/>
      <c r="QCS189" s="673"/>
      <c r="QCT189" s="673"/>
      <c r="QCU189" s="673"/>
      <c r="QCV189" s="674"/>
      <c r="QCW189" s="672"/>
      <c r="QCX189" s="673"/>
      <c r="QCY189" s="673"/>
      <c r="QCZ189" s="673"/>
      <c r="QDA189" s="673"/>
      <c r="QDB189" s="674"/>
      <c r="QDC189" s="672"/>
      <c r="QDD189" s="673"/>
      <c r="QDE189" s="673"/>
      <c r="QDF189" s="673"/>
      <c r="QDG189" s="673"/>
      <c r="QDH189" s="674"/>
      <c r="QDI189" s="672"/>
      <c r="QDJ189" s="673"/>
      <c r="QDK189" s="673"/>
      <c r="QDL189" s="673"/>
      <c r="QDM189" s="673"/>
      <c r="QDN189" s="674"/>
      <c r="QDO189" s="672"/>
      <c r="QDP189" s="673"/>
      <c r="QDQ189" s="673"/>
      <c r="QDR189" s="673"/>
      <c r="QDS189" s="673"/>
      <c r="QDT189" s="674"/>
      <c r="QDU189" s="672"/>
      <c r="QDV189" s="673"/>
      <c r="QDW189" s="673"/>
      <c r="QDX189" s="673"/>
      <c r="QDY189" s="673"/>
      <c r="QDZ189" s="674"/>
      <c r="QEA189" s="672"/>
      <c r="QEB189" s="673"/>
      <c r="QEC189" s="673"/>
      <c r="QED189" s="673"/>
      <c r="QEE189" s="673"/>
      <c r="QEF189" s="674"/>
      <c r="QEG189" s="672"/>
      <c r="QEH189" s="673"/>
      <c r="QEI189" s="673"/>
      <c r="QEJ189" s="673"/>
      <c r="QEK189" s="673"/>
      <c r="QEL189" s="674"/>
      <c r="QEM189" s="672"/>
      <c r="QEN189" s="673"/>
      <c r="QEO189" s="673"/>
      <c r="QEP189" s="673"/>
      <c r="QEQ189" s="673"/>
      <c r="QER189" s="674"/>
      <c r="QES189" s="672"/>
      <c r="QET189" s="673"/>
      <c r="QEU189" s="673"/>
      <c r="QEV189" s="673"/>
      <c r="QEW189" s="673"/>
      <c r="QEX189" s="674"/>
      <c r="QEY189" s="672"/>
      <c r="QEZ189" s="673"/>
      <c r="QFA189" s="673"/>
      <c r="QFB189" s="673"/>
      <c r="QFC189" s="673"/>
      <c r="QFD189" s="674"/>
      <c r="QFE189" s="672"/>
      <c r="QFF189" s="673"/>
      <c r="QFG189" s="673"/>
      <c r="QFH189" s="673"/>
      <c r="QFI189" s="673"/>
      <c r="QFJ189" s="674"/>
      <c r="QFK189" s="672"/>
      <c r="QFL189" s="673"/>
      <c r="QFM189" s="673"/>
      <c r="QFN189" s="673"/>
      <c r="QFO189" s="673"/>
      <c r="QFP189" s="674"/>
      <c r="QFQ189" s="672"/>
      <c r="QFR189" s="673"/>
      <c r="QFS189" s="673"/>
      <c r="QFT189" s="673"/>
      <c r="QFU189" s="673"/>
      <c r="QFV189" s="674"/>
      <c r="QFW189" s="672"/>
      <c r="QFX189" s="673"/>
      <c r="QFY189" s="673"/>
      <c r="QFZ189" s="673"/>
      <c r="QGA189" s="673"/>
      <c r="QGB189" s="674"/>
      <c r="QGC189" s="672"/>
      <c r="QGD189" s="673"/>
      <c r="QGE189" s="673"/>
      <c r="QGF189" s="673"/>
      <c r="QGG189" s="673"/>
      <c r="QGH189" s="674"/>
      <c r="QGI189" s="672"/>
      <c r="QGJ189" s="673"/>
      <c r="QGK189" s="673"/>
      <c r="QGL189" s="673"/>
      <c r="QGM189" s="673"/>
      <c r="QGN189" s="674"/>
      <c r="QGO189" s="672"/>
      <c r="QGP189" s="673"/>
      <c r="QGQ189" s="673"/>
      <c r="QGR189" s="673"/>
      <c r="QGS189" s="673"/>
      <c r="QGT189" s="674"/>
      <c r="QGU189" s="672"/>
      <c r="QGV189" s="673"/>
      <c r="QGW189" s="673"/>
      <c r="QGX189" s="673"/>
      <c r="QGY189" s="673"/>
      <c r="QGZ189" s="674"/>
      <c r="QHA189" s="672"/>
      <c r="QHB189" s="673"/>
      <c r="QHC189" s="673"/>
      <c r="QHD189" s="673"/>
      <c r="QHE189" s="673"/>
      <c r="QHF189" s="674"/>
      <c r="QHG189" s="672"/>
      <c r="QHH189" s="673"/>
      <c r="QHI189" s="673"/>
      <c r="QHJ189" s="673"/>
      <c r="QHK189" s="673"/>
      <c r="QHL189" s="674"/>
      <c r="QHM189" s="672"/>
      <c r="QHN189" s="673"/>
      <c r="QHO189" s="673"/>
      <c r="QHP189" s="673"/>
      <c r="QHQ189" s="673"/>
      <c r="QHR189" s="674"/>
      <c r="QHS189" s="672"/>
      <c r="QHT189" s="673"/>
      <c r="QHU189" s="673"/>
      <c r="QHV189" s="673"/>
      <c r="QHW189" s="673"/>
      <c r="QHX189" s="674"/>
      <c r="QHY189" s="672"/>
      <c r="QHZ189" s="673"/>
      <c r="QIA189" s="673"/>
      <c r="QIB189" s="673"/>
      <c r="QIC189" s="673"/>
      <c r="QID189" s="674"/>
      <c r="QIE189" s="672"/>
      <c r="QIF189" s="673"/>
      <c r="QIG189" s="673"/>
      <c r="QIH189" s="673"/>
      <c r="QII189" s="673"/>
      <c r="QIJ189" s="674"/>
      <c r="QIK189" s="672"/>
      <c r="QIL189" s="673"/>
      <c r="QIM189" s="673"/>
      <c r="QIN189" s="673"/>
      <c r="QIO189" s="673"/>
      <c r="QIP189" s="674"/>
      <c r="QIQ189" s="672"/>
      <c r="QIR189" s="673"/>
      <c r="QIS189" s="673"/>
      <c r="QIT189" s="673"/>
      <c r="QIU189" s="673"/>
      <c r="QIV189" s="674"/>
      <c r="QIW189" s="672"/>
      <c r="QIX189" s="673"/>
      <c r="QIY189" s="673"/>
      <c r="QIZ189" s="673"/>
      <c r="QJA189" s="673"/>
      <c r="QJB189" s="674"/>
      <c r="QJC189" s="672"/>
      <c r="QJD189" s="673"/>
      <c r="QJE189" s="673"/>
      <c r="QJF189" s="673"/>
      <c r="QJG189" s="673"/>
      <c r="QJH189" s="674"/>
      <c r="QJI189" s="672"/>
      <c r="QJJ189" s="673"/>
      <c r="QJK189" s="673"/>
      <c r="QJL189" s="673"/>
      <c r="QJM189" s="673"/>
      <c r="QJN189" s="674"/>
      <c r="QJO189" s="672"/>
      <c r="QJP189" s="673"/>
      <c r="QJQ189" s="673"/>
      <c r="QJR189" s="673"/>
      <c r="QJS189" s="673"/>
      <c r="QJT189" s="674"/>
      <c r="QJU189" s="672"/>
      <c r="QJV189" s="673"/>
      <c r="QJW189" s="673"/>
      <c r="QJX189" s="673"/>
      <c r="QJY189" s="673"/>
      <c r="QJZ189" s="674"/>
      <c r="QKA189" s="672"/>
      <c r="QKB189" s="673"/>
      <c r="QKC189" s="673"/>
      <c r="QKD189" s="673"/>
      <c r="QKE189" s="673"/>
      <c r="QKF189" s="674"/>
      <c r="QKG189" s="672"/>
      <c r="QKH189" s="673"/>
      <c r="QKI189" s="673"/>
      <c r="QKJ189" s="673"/>
      <c r="QKK189" s="673"/>
      <c r="QKL189" s="674"/>
      <c r="QKM189" s="672"/>
      <c r="QKN189" s="673"/>
      <c r="QKO189" s="673"/>
      <c r="QKP189" s="673"/>
      <c r="QKQ189" s="673"/>
      <c r="QKR189" s="674"/>
      <c r="QKS189" s="672"/>
      <c r="QKT189" s="673"/>
      <c r="QKU189" s="673"/>
      <c r="QKV189" s="673"/>
      <c r="QKW189" s="673"/>
      <c r="QKX189" s="674"/>
      <c r="QKY189" s="672"/>
      <c r="QKZ189" s="673"/>
      <c r="QLA189" s="673"/>
      <c r="QLB189" s="673"/>
      <c r="QLC189" s="673"/>
      <c r="QLD189" s="674"/>
      <c r="QLE189" s="672"/>
      <c r="QLF189" s="673"/>
      <c r="QLG189" s="673"/>
      <c r="QLH189" s="673"/>
      <c r="QLI189" s="673"/>
      <c r="QLJ189" s="674"/>
      <c r="QLK189" s="672"/>
      <c r="QLL189" s="673"/>
      <c r="QLM189" s="673"/>
      <c r="QLN189" s="673"/>
      <c r="QLO189" s="673"/>
      <c r="QLP189" s="674"/>
      <c r="QLQ189" s="672"/>
      <c r="QLR189" s="673"/>
      <c r="QLS189" s="673"/>
      <c r="QLT189" s="673"/>
      <c r="QLU189" s="673"/>
      <c r="QLV189" s="674"/>
      <c r="QLW189" s="672"/>
      <c r="QLX189" s="673"/>
      <c r="QLY189" s="673"/>
      <c r="QLZ189" s="673"/>
      <c r="QMA189" s="673"/>
      <c r="QMB189" s="674"/>
      <c r="QMC189" s="672"/>
      <c r="QMD189" s="673"/>
      <c r="QME189" s="673"/>
      <c r="QMF189" s="673"/>
      <c r="QMG189" s="673"/>
      <c r="QMH189" s="674"/>
      <c r="QMI189" s="672"/>
      <c r="QMJ189" s="673"/>
      <c r="QMK189" s="673"/>
      <c r="QML189" s="673"/>
      <c r="QMM189" s="673"/>
      <c r="QMN189" s="674"/>
      <c r="QMO189" s="672"/>
      <c r="QMP189" s="673"/>
      <c r="QMQ189" s="673"/>
      <c r="QMR189" s="673"/>
      <c r="QMS189" s="673"/>
      <c r="QMT189" s="674"/>
      <c r="QMU189" s="672"/>
      <c r="QMV189" s="673"/>
      <c r="QMW189" s="673"/>
      <c r="QMX189" s="673"/>
      <c r="QMY189" s="673"/>
      <c r="QMZ189" s="674"/>
      <c r="QNA189" s="672"/>
      <c r="QNB189" s="673"/>
      <c r="QNC189" s="673"/>
      <c r="QND189" s="673"/>
      <c r="QNE189" s="673"/>
      <c r="QNF189" s="674"/>
      <c r="QNG189" s="672"/>
      <c r="QNH189" s="673"/>
      <c r="QNI189" s="673"/>
      <c r="QNJ189" s="673"/>
      <c r="QNK189" s="673"/>
      <c r="QNL189" s="674"/>
      <c r="QNM189" s="672"/>
      <c r="QNN189" s="673"/>
      <c r="QNO189" s="673"/>
      <c r="QNP189" s="673"/>
      <c r="QNQ189" s="673"/>
      <c r="QNR189" s="674"/>
      <c r="QNS189" s="672"/>
      <c r="QNT189" s="673"/>
      <c r="QNU189" s="673"/>
      <c r="QNV189" s="673"/>
      <c r="QNW189" s="673"/>
      <c r="QNX189" s="674"/>
      <c r="QNY189" s="672"/>
      <c r="QNZ189" s="673"/>
      <c r="QOA189" s="673"/>
      <c r="QOB189" s="673"/>
      <c r="QOC189" s="673"/>
      <c r="QOD189" s="674"/>
      <c r="QOE189" s="672"/>
      <c r="QOF189" s="673"/>
      <c r="QOG189" s="673"/>
      <c r="QOH189" s="673"/>
      <c r="QOI189" s="673"/>
      <c r="QOJ189" s="674"/>
      <c r="QOK189" s="672"/>
      <c r="QOL189" s="673"/>
      <c r="QOM189" s="673"/>
      <c r="QON189" s="673"/>
      <c r="QOO189" s="673"/>
      <c r="QOP189" s="674"/>
      <c r="QOQ189" s="672"/>
      <c r="QOR189" s="673"/>
      <c r="QOS189" s="673"/>
      <c r="QOT189" s="673"/>
      <c r="QOU189" s="673"/>
      <c r="QOV189" s="674"/>
      <c r="QOW189" s="672"/>
      <c r="QOX189" s="673"/>
      <c r="QOY189" s="673"/>
      <c r="QOZ189" s="673"/>
      <c r="QPA189" s="673"/>
      <c r="QPB189" s="674"/>
      <c r="QPC189" s="672"/>
      <c r="QPD189" s="673"/>
      <c r="QPE189" s="673"/>
      <c r="QPF189" s="673"/>
      <c r="QPG189" s="673"/>
      <c r="QPH189" s="674"/>
      <c r="QPI189" s="672"/>
      <c r="QPJ189" s="673"/>
      <c r="QPK189" s="673"/>
      <c r="QPL189" s="673"/>
      <c r="QPM189" s="673"/>
      <c r="QPN189" s="674"/>
      <c r="QPO189" s="672"/>
      <c r="QPP189" s="673"/>
      <c r="QPQ189" s="673"/>
      <c r="QPR189" s="673"/>
      <c r="QPS189" s="673"/>
      <c r="QPT189" s="674"/>
      <c r="QPU189" s="672"/>
      <c r="QPV189" s="673"/>
      <c r="QPW189" s="673"/>
      <c r="QPX189" s="673"/>
      <c r="QPY189" s="673"/>
      <c r="QPZ189" s="674"/>
      <c r="QQA189" s="672"/>
      <c r="QQB189" s="673"/>
      <c r="QQC189" s="673"/>
      <c r="QQD189" s="673"/>
      <c r="QQE189" s="673"/>
      <c r="QQF189" s="674"/>
      <c r="QQG189" s="672"/>
      <c r="QQH189" s="673"/>
      <c r="QQI189" s="673"/>
      <c r="QQJ189" s="673"/>
      <c r="QQK189" s="673"/>
      <c r="QQL189" s="674"/>
      <c r="QQM189" s="672"/>
      <c r="QQN189" s="673"/>
      <c r="QQO189" s="673"/>
      <c r="QQP189" s="673"/>
      <c r="QQQ189" s="673"/>
      <c r="QQR189" s="674"/>
      <c r="QQS189" s="672"/>
      <c r="QQT189" s="673"/>
      <c r="QQU189" s="673"/>
      <c r="QQV189" s="673"/>
      <c r="QQW189" s="673"/>
      <c r="QQX189" s="674"/>
      <c r="QQY189" s="672"/>
      <c r="QQZ189" s="673"/>
      <c r="QRA189" s="673"/>
      <c r="QRB189" s="673"/>
      <c r="QRC189" s="673"/>
      <c r="QRD189" s="674"/>
      <c r="QRE189" s="672"/>
      <c r="QRF189" s="673"/>
      <c r="QRG189" s="673"/>
      <c r="QRH189" s="673"/>
      <c r="QRI189" s="673"/>
      <c r="QRJ189" s="674"/>
      <c r="QRK189" s="672"/>
      <c r="QRL189" s="673"/>
      <c r="QRM189" s="673"/>
      <c r="QRN189" s="673"/>
      <c r="QRO189" s="673"/>
      <c r="QRP189" s="674"/>
      <c r="QRQ189" s="672"/>
      <c r="QRR189" s="673"/>
      <c r="QRS189" s="673"/>
      <c r="QRT189" s="673"/>
      <c r="QRU189" s="673"/>
      <c r="QRV189" s="674"/>
      <c r="QRW189" s="672"/>
      <c r="QRX189" s="673"/>
      <c r="QRY189" s="673"/>
      <c r="QRZ189" s="673"/>
      <c r="QSA189" s="673"/>
      <c r="QSB189" s="674"/>
      <c r="QSC189" s="672"/>
      <c r="QSD189" s="673"/>
      <c r="QSE189" s="673"/>
      <c r="QSF189" s="673"/>
      <c r="QSG189" s="673"/>
      <c r="QSH189" s="674"/>
      <c r="QSI189" s="672"/>
      <c r="QSJ189" s="673"/>
      <c r="QSK189" s="673"/>
      <c r="QSL189" s="673"/>
      <c r="QSM189" s="673"/>
      <c r="QSN189" s="674"/>
      <c r="QSO189" s="672"/>
      <c r="QSP189" s="673"/>
      <c r="QSQ189" s="673"/>
      <c r="QSR189" s="673"/>
      <c r="QSS189" s="673"/>
      <c r="QST189" s="674"/>
      <c r="QSU189" s="672"/>
      <c r="QSV189" s="673"/>
      <c r="QSW189" s="673"/>
      <c r="QSX189" s="673"/>
      <c r="QSY189" s="673"/>
      <c r="QSZ189" s="674"/>
      <c r="QTA189" s="672"/>
      <c r="QTB189" s="673"/>
      <c r="QTC189" s="673"/>
      <c r="QTD189" s="673"/>
      <c r="QTE189" s="673"/>
      <c r="QTF189" s="674"/>
      <c r="QTG189" s="672"/>
      <c r="QTH189" s="673"/>
      <c r="QTI189" s="673"/>
      <c r="QTJ189" s="673"/>
      <c r="QTK189" s="673"/>
      <c r="QTL189" s="674"/>
      <c r="QTM189" s="672"/>
      <c r="QTN189" s="673"/>
      <c r="QTO189" s="673"/>
      <c r="QTP189" s="673"/>
      <c r="QTQ189" s="673"/>
      <c r="QTR189" s="674"/>
      <c r="QTS189" s="672"/>
      <c r="QTT189" s="673"/>
      <c r="QTU189" s="673"/>
      <c r="QTV189" s="673"/>
      <c r="QTW189" s="673"/>
      <c r="QTX189" s="674"/>
      <c r="QTY189" s="672"/>
      <c r="QTZ189" s="673"/>
      <c r="QUA189" s="673"/>
      <c r="QUB189" s="673"/>
      <c r="QUC189" s="673"/>
      <c r="QUD189" s="674"/>
      <c r="QUE189" s="672"/>
      <c r="QUF189" s="673"/>
      <c r="QUG189" s="673"/>
      <c r="QUH189" s="673"/>
      <c r="QUI189" s="673"/>
      <c r="QUJ189" s="674"/>
      <c r="QUK189" s="672"/>
      <c r="QUL189" s="673"/>
      <c r="QUM189" s="673"/>
      <c r="QUN189" s="673"/>
      <c r="QUO189" s="673"/>
      <c r="QUP189" s="674"/>
      <c r="QUQ189" s="672"/>
      <c r="QUR189" s="673"/>
      <c r="QUS189" s="673"/>
      <c r="QUT189" s="673"/>
      <c r="QUU189" s="673"/>
      <c r="QUV189" s="674"/>
      <c r="QUW189" s="672"/>
      <c r="QUX189" s="673"/>
      <c r="QUY189" s="673"/>
      <c r="QUZ189" s="673"/>
      <c r="QVA189" s="673"/>
      <c r="QVB189" s="674"/>
      <c r="QVC189" s="672"/>
      <c r="QVD189" s="673"/>
      <c r="QVE189" s="673"/>
      <c r="QVF189" s="673"/>
      <c r="QVG189" s="673"/>
      <c r="QVH189" s="674"/>
      <c r="QVI189" s="672"/>
      <c r="QVJ189" s="673"/>
      <c r="QVK189" s="673"/>
      <c r="QVL189" s="673"/>
      <c r="QVM189" s="673"/>
      <c r="QVN189" s="674"/>
      <c r="QVO189" s="672"/>
      <c r="QVP189" s="673"/>
      <c r="QVQ189" s="673"/>
      <c r="QVR189" s="673"/>
      <c r="QVS189" s="673"/>
      <c r="QVT189" s="674"/>
      <c r="QVU189" s="672"/>
      <c r="QVV189" s="673"/>
      <c r="QVW189" s="673"/>
      <c r="QVX189" s="673"/>
      <c r="QVY189" s="673"/>
      <c r="QVZ189" s="674"/>
      <c r="QWA189" s="672"/>
      <c r="QWB189" s="673"/>
      <c r="QWC189" s="673"/>
      <c r="QWD189" s="673"/>
      <c r="QWE189" s="673"/>
      <c r="QWF189" s="674"/>
      <c r="QWG189" s="672"/>
      <c r="QWH189" s="673"/>
      <c r="QWI189" s="673"/>
      <c r="QWJ189" s="673"/>
      <c r="QWK189" s="673"/>
      <c r="QWL189" s="674"/>
      <c r="QWM189" s="672"/>
      <c r="QWN189" s="673"/>
      <c r="QWO189" s="673"/>
      <c r="QWP189" s="673"/>
      <c r="QWQ189" s="673"/>
      <c r="QWR189" s="674"/>
      <c r="QWS189" s="672"/>
      <c r="QWT189" s="673"/>
      <c r="QWU189" s="673"/>
      <c r="QWV189" s="673"/>
      <c r="QWW189" s="673"/>
      <c r="QWX189" s="674"/>
      <c r="QWY189" s="672"/>
      <c r="QWZ189" s="673"/>
      <c r="QXA189" s="673"/>
      <c r="QXB189" s="673"/>
      <c r="QXC189" s="673"/>
      <c r="QXD189" s="674"/>
      <c r="QXE189" s="672"/>
      <c r="QXF189" s="673"/>
      <c r="QXG189" s="673"/>
      <c r="QXH189" s="673"/>
      <c r="QXI189" s="673"/>
      <c r="QXJ189" s="674"/>
      <c r="QXK189" s="672"/>
      <c r="QXL189" s="673"/>
      <c r="QXM189" s="673"/>
      <c r="QXN189" s="673"/>
      <c r="QXO189" s="673"/>
      <c r="QXP189" s="674"/>
      <c r="QXQ189" s="672"/>
      <c r="QXR189" s="673"/>
      <c r="QXS189" s="673"/>
      <c r="QXT189" s="673"/>
      <c r="QXU189" s="673"/>
      <c r="QXV189" s="674"/>
      <c r="QXW189" s="672"/>
      <c r="QXX189" s="673"/>
      <c r="QXY189" s="673"/>
      <c r="QXZ189" s="673"/>
      <c r="QYA189" s="673"/>
      <c r="QYB189" s="674"/>
      <c r="QYC189" s="672"/>
      <c r="QYD189" s="673"/>
      <c r="QYE189" s="673"/>
      <c r="QYF189" s="673"/>
      <c r="QYG189" s="673"/>
      <c r="QYH189" s="674"/>
      <c r="QYI189" s="672"/>
      <c r="QYJ189" s="673"/>
      <c r="QYK189" s="673"/>
      <c r="QYL189" s="673"/>
      <c r="QYM189" s="673"/>
      <c r="QYN189" s="674"/>
      <c r="QYO189" s="672"/>
      <c r="QYP189" s="673"/>
      <c r="QYQ189" s="673"/>
      <c r="QYR189" s="673"/>
      <c r="QYS189" s="673"/>
      <c r="QYT189" s="674"/>
      <c r="QYU189" s="672"/>
      <c r="QYV189" s="673"/>
      <c r="QYW189" s="673"/>
      <c r="QYX189" s="673"/>
      <c r="QYY189" s="673"/>
      <c r="QYZ189" s="674"/>
      <c r="QZA189" s="672"/>
      <c r="QZB189" s="673"/>
      <c r="QZC189" s="673"/>
      <c r="QZD189" s="673"/>
      <c r="QZE189" s="673"/>
      <c r="QZF189" s="674"/>
      <c r="QZG189" s="672"/>
      <c r="QZH189" s="673"/>
      <c r="QZI189" s="673"/>
      <c r="QZJ189" s="673"/>
      <c r="QZK189" s="673"/>
      <c r="QZL189" s="674"/>
      <c r="QZM189" s="672"/>
      <c r="QZN189" s="673"/>
      <c r="QZO189" s="673"/>
      <c r="QZP189" s="673"/>
      <c r="QZQ189" s="673"/>
      <c r="QZR189" s="674"/>
      <c r="QZS189" s="672"/>
      <c r="QZT189" s="673"/>
      <c r="QZU189" s="673"/>
      <c r="QZV189" s="673"/>
      <c r="QZW189" s="673"/>
      <c r="QZX189" s="674"/>
      <c r="QZY189" s="672"/>
      <c r="QZZ189" s="673"/>
      <c r="RAA189" s="673"/>
      <c r="RAB189" s="673"/>
      <c r="RAC189" s="673"/>
      <c r="RAD189" s="674"/>
      <c r="RAE189" s="672"/>
      <c r="RAF189" s="673"/>
      <c r="RAG189" s="673"/>
      <c r="RAH189" s="673"/>
      <c r="RAI189" s="673"/>
      <c r="RAJ189" s="674"/>
      <c r="RAK189" s="672"/>
      <c r="RAL189" s="673"/>
      <c r="RAM189" s="673"/>
      <c r="RAN189" s="673"/>
      <c r="RAO189" s="673"/>
      <c r="RAP189" s="674"/>
      <c r="RAQ189" s="672"/>
      <c r="RAR189" s="673"/>
      <c r="RAS189" s="673"/>
      <c r="RAT189" s="673"/>
      <c r="RAU189" s="673"/>
      <c r="RAV189" s="674"/>
      <c r="RAW189" s="672"/>
      <c r="RAX189" s="673"/>
      <c r="RAY189" s="673"/>
      <c r="RAZ189" s="673"/>
      <c r="RBA189" s="673"/>
      <c r="RBB189" s="674"/>
      <c r="RBC189" s="672"/>
      <c r="RBD189" s="673"/>
      <c r="RBE189" s="673"/>
      <c r="RBF189" s="673"/>
      <c r="RBG189" s="673"/>
      <c r="RBH189" s="674"/>
      <c r="RBI189" s="672"/>
      <c r="RBJ189" s="673"/>
      <c r="RBK189" s="673"/>
      <c r="RBL189" s="673"/>
      <c r="RBM189" s="673"/>
      <c r="RBN189" s="674"/>
      <c r="RBO189" s="672"/>
      <c r="RBP189" s="673"/>
      <c r="RBQ189" s="673"/>
      <c r="RBR189" s="673"/>
      <c r="RBS189" s="673"/>
      <c r="RBT189" s="674"/>
      <c r="RBU189" s="672"/>
      <c r="RBV189" s="673"/>
      <c r="RBW189" s="673"/>
      <c r="RBX189" s="673"/>
      <c r="RBY189" s="673"/>
      <c r="RBZ189" s="674"/>
      <c r="RCA189" s="672"/>
      <c r="RCB189" s="673"/>
      <c r="RCC189" s="673"/>
      <c r="RCD189" s="673"/>
      <c r="RCE189" s="673"/>
      <c r="RCF189" s="674"/>
      <c r="RCG189" s="672"/>
      <c r="RCH189" s="673"/>
      <c r="RCI189" s="673"/>
      <c r="RCJ189" s="673"/>
      <c r="RCK189" s="673"/>
      <c r="RCL189" s="674"/>
      <c r="RCM189" s="672"/>
      <c r="RCN189" s="673"/>
      <c r="RCO189" s="673"/>
      <c r="RCP189" s="673"/>
      <c r="RCQ189" s="673"/>
      <c r="RCR189" s="674"/>
      <c r="RCS189" s="672"/>
      <c r="RCT189" s="673"/>
      <c r="RCU189" s="673"/>
      <c r="RCV189" s="673"/>
      <c r="RCW189" s="673"/>
      <c r="RCX189" s="674"/>
      <c r="RCY189" s="672"/>
      <c r="RCZ189" s="673"/>
      <c r="RDA189" s="673"/>
      <c r="RDB189" s="673"/>
      <c r="RDC189" s="673"/>
      <c r="RDD189" s="674"/>
      <c r="RDE189" s="672"/>
      <c r="RDF189" s="673"/>
      <c r="RDG189" s="673"/>
      <c r="RDH189" s="673"/>
      <c r="RDI189" s="673"/>
      <c r="RDJ189" s="674"/>
      <c r="RDK189" s="672"/>
      <c r="RDL189" s="673"/>
      <c r="RDM189" s="673"/>
      <c r="RDN189" s="673"/>
      <c r="RDO189" s="673"/>
      <c r="RDP189" s="674"/>
      <c r="RDQ189" s="672"/>
      <c r="RDR189" s="673"/>
      <c r="RDS189" s="673"/>
      <c r="RDT189" s="673"/>
      <c r="RDU189" s="673"/>
      <c r="RDV189" s="674"/>
      <c r="RDW189" s="672"/>
      <c r="RDX189" s="673"/>
      <c r="RDY189" s="673"/>
      <c r="RDZ189" s="673"/>
      <c r="REA189" s="673"/>
      <c r="REB189" s="674"/>
      <c r="REC189" s="672"/>
      <c r="RED189" s="673"/>
      <c r="REE189" s="673"/>
      <c r="REF189" s="673"/>
      <c r="REG189" s="673"/>
      <c r="REH189" s="674"/>
      <c r="REI189" s="672"/>
      <c r="REJ189" s="673"/>
      <c r="REK189" s="673"/>
      <c r="REL189" s="673"/>
      <c r="REM189" s="673"/>
      <c r="REN189" s="674"/>
      <c r="REO189" s="672"/>
      <c r="REP189" s="673"/>
      <c r="REQ189" s="673"/>
      <c r="RER189" s="673"/>
      <c r="RES189" s="673"/>
      <c r="RET189" s="674"/>
      <c r="REU189" s="672"/>
      <c r="REV189" s="673"/>
      <c r="REW189" s="673"/>
      <c r="REX189" s="673"/>
      <c r="REY189" s="673"/>
      <c r="REZ189" s="674"/>
      <c r="RFA189" s="672"/>
      <c r="RFB189" s="673"/>
      <c r="RFC189" s="673"/>
      <c r="RFD189" s="673"/>
      <c r="RFE189" s="673"/>
      <c r="RFF189" s="674"/>
      <c r="RFG189" s="672"/>
      <c r="RFH189" s="673"/>
      <c r="RFI189" s="673"/>
      <c r="RFJ189" s="673"/>
      <c r="RFK189" s="673"/>
      <c r="RFL189" s="674"/>
      <c r="RFM189" s="672"/>
      <c r="RFN189" s="673"/>
      <c r="RFO189" s="673"/>
      <c r="RFP189" s="673"/>
      <c r="RFQ189" s="673"/>
      <c r="RFR189" s="674"/>
      <c r="RFS189" s="672"/>
      <c r="RFT189" s="673"/>
      <c r="RFU189" s="673"/>
      <c r="RFV189" s="673"/>
      <c r="RFW189" s="673"/>
      <c r="RFX189" s="674"/>
      <c r="RFY189" s="672"/>
      <c r="RFZ189" s="673"/>
      <c r="RGA189" s="673"/>
      <c r="RGB189" s="673"/>
      <c r="RGC189" s="673"/>
      <c r="RGD189" s="674"/>
      <c r="RGE189" s="672"/>
      <c r="RGF189" s="673"/>
      <c r="RGG189" s="673"/>
      <c r="RGH189" s="673"/>
      <c r="RGI189" s="673"/>
      <c r="RGJ189" s="674"/>
      <c r="RGK189" s="672"/>
      <c r="RGL189" s="673"/>
      <c r="RGM189" s="673"/>
      <c r="RGN189" s="673"/>
      <c r="RGO189" s="673"/>
      <c r="RGP189" s="674"/>
      <c r="RGQ189" s="672"/>
      <c r="RGR189" s="673"/>
      <c r="RGS189" s="673"/>
      <c r="RGT189" s="673"/>
      <c r="RGU189" s="673"/>
      <c r="RGV189" s="674"/>
      <c r="RGW189" s="672"/>
      <c r="RGX189" s="673"/>
      <c r="RGY189" s="673"/>
      <c r="RGZ189" s="673"/>
      <c r="RHA189" s="673"/>
      <c r="RHB189" s="674"/>
      <c r="RHC189" s="672"/>
      <c r="RHD189" s="673"/>
      <c r="RHE189" s="673"/>
      <c r="RHF189" s="673"/>
      <c r="RHG189" s="673"/>
      <c r="RHH189" s="674"/>
      <c r="RHI189" s="672"/>
      <c r="RHJ189" s="673"/>
      <c r="RHK189" s="673"/>
      <c r="RHL189" s="673"/>
      <c r="RHM189" s="673"/>
      <c r="RHN189" s="674"/>
      <c r="RHO189" s="672"/>
      <c r="RHP189" s="673"/>
      <c r="RHQ189" s="673"/>
      <c r="RHR189" s="673"/>
      <c r="RHS189" s="673"/>
      <c r="RHT189" s="674"/>
      <c r="RHU189" s="672"/>
      <c r="RHV189" s="673"/>
      <c r="RHW189" s="673"/>
      <c r="RHX189" s="673"/>
      <c r="RHY189" s="673"/>
      <c r="RHZ189" s="674"/>
      <c r="RIA189" s="672"/>
      <c r="RIB189" s="673"/>
      <c r="RIC189" s="673"/>
      <c r="RID189" s="673"/>
      <c r="RIE189" s="673"/>
      <c r="RIF189" s="674"/>
      <c r="RIG189" s="672"/>
      <c r="RIH189" s="673"/>
      <c r="RII189" s="673"/>
      <c r="RIJ189" s="673"/>
      <c r="RIK189" s="673"/>
      <c r="RIL189" s="674"/>
      <c r="RIM189" s="672"/>
      <c r="RIN189" s="673"/>
      <c r="RIO189" s="673"/>
      <c r="RIP189" s="673"/>
      <c r="RIQ189" s="673"/>
      <c r="RIR189" s="674"/>
      <c r="RIS189" s="672"/>
      <c r="RIT189" s="673"/>
      <c r="RIU189" s="673"/>
      <c r="RIV189" s="673"/>
      <c r="RIW189" s="673"/>
      <c r="RIX189" s="674"/>
      <c r="RIY189" s="672"/>
      <c r="RIZ189" s="673"/>
      <c r="RJA189" s="673"/>
      <c r="RJB189" s="673"/>
      <c r="RJC189" s="673"/>
      <c r="RJD189" s="674"/>
      <c r="RJE189" s="672"/>
      <c r="RJF189" s="673"/>
      <c r="RJG189" s="673"/>
      <c r="RJH189" s="673"/>
      <c r="RJI189" s="673"/>
      <c r="RJJ189" s="674"/>
      <c r="RJK189" s="672"/>
      <c r="RJL189" s="673"/>
      <c r="RJM189" s="673"/>
      <c r="RJN189" s="673"/>
      <c r="RJO189" s="673"/>
      <c r="RJP189" s="674"/>
      <c r="RJQ189" s="672"/>
      <c r="RJR189" s="673"/>
      <c r="RJS189" s="673"/>
      <c r="RJT189" s="673"/>
      <c r="RJU189" s="673"/>
      <c r="RJV189" s="674"/>
      <c r="RJW189" s="672"/>
      <c r="RJX189" s="673"/>
      <c r="RJY189" s="673"/>
      <c r="RJZ189" s="673"/>
      <c r="RKA189" s="673"/>
      <c r="RKB189" s="674"/>
      <c r="RKC189" s="672"/>
      <c r="RKD189" s="673"/>
      <c r="RKE189" s="673"/>
      <c r="RKF189" s="673"/>
      <c r="RKG189" s="673"/>
      <c r="RKH189" s="674"/>
      <c r="RKI189" s="672"/>
      <c r="RKJ189" s="673"/>
      <c r="RKK189" s="673"/>
      <c r="RKL189" s="673"/>
      <c r="RKM189" s="673"/>
      <c r="RKN189" s="674"/>
      <c r="RKO189" s="672"/>
      <c r="RKP189" s="673"/>
      <c r="RKQ189" s="673"/>
      <c r="RKR189" s="673"/>
      <c r="RKS189" s="673"/>
      <c r="RKT189" s="674"/>
      <c r="RKU189" s="672"/>
      <c r="RKV189" s="673"/>
      <c r="RKW189" s="673"/>
      <c r="RKX189" s="673"/>
      <c r="RKY189" s="673"/>
      <c r="RKZ189" s="674"/>
      <c r="RLA189" s="672"/>
      <c r="RLB189" s="673"/>
      <c r="RLC189" s="673"/>
      <c r="RLD189" s="673"/>
      <c r="RLE189" s="673"/>
      <c r="RLF189" s="674"/>
      <c r="RLG189" s="672"/>
      <c r="RLH189" s="673"/>
      <c r="RLI189" s="673"/>
      <c r="RLJ189" s="673"/>
      <c r="RLK189" s="673"/>
      <c r="RLL189" s="674"/>
      <c r="RLM189" s="672"/>
      <c r="RLN189" s="673"/>
      <c r="RLO189" s="673"/>
      <c r="RLP189" s="673"/>
      <c r="RLQ189" s="673"/>
      <c r="RLR189" s="674"/>
      <c r="RLS189" s="672"/>
      <c r="RLT189" s="673"/>
      <c r="RLU189" s="673"/>
      <c r="RLV189" s="673"/>
      <c r="RLW189" s="673"/>
      <c r="RLX189" s="674"/>
      <c r="RLY189" s="672"/>
      <c r="RLZ189" s="673"/>
      <c r="RMA189" s="673"/>
      <c r="RMB189" s="673"/>
      <c r="RMC189" s="673"/>
      <c r="RMD189" s="674"/>
      <c r="RME189" s="672"/>
      <c r="RMF189" s="673"/>
      <c r="RMG189" s="673"/>
      <c r="RMH189" s="673"/>
      <c r="RMI189" s="673"/>
      <c r="RMJ189" s="674"/>
      <c r="RMK189" s="672"/>
      <c r="RML189" s="673"/>
      <c r="RMM189" s="673"/>
      <c r="RMN189" s="673"/>
      <c r="RMO189" s="673"/>
      <c r="RMP189" s="674"/>
      <c r="RMQ189" s="672"/>
      <c r="RMR189" s="673"/>
      <c r="RMS189" s="673"/>
      <c r="RMT189" s="673"/>
      <c r="RMU189" s="673"/>
      <c r="RMV189" s="674"/>
      <c r="RMW189" s="672"/>
      <c r="RMX189" s="673"/>
      <c r="RMY189" s="673"/>
      <c r="RMZ189" s="673"/>
      <c r="RNA189" s="673"/>
      <c r="RNB189" s="674"/>
      <c r="RNC189" s="672"/>
      <c r="RND189" s="673"/>
      <c r="RNE189" s="673"/>
      <c r="RNF189" s="673"/>
      <c r="RNG189" s="673"/>
      <c r="RNH189" s="674"/>
      <c r="RNI189" s="672"/>
      <c r="RNJ189" s="673"/>
      <c r="RNK189" s="673"/>
      <c r="RNL189" s="673"/>
      <c r="RNM189" s="673"/>
      <c r="RNN189" s="674"/>
      <c r="RNO189" s="672"/>
      <c r="RNP189" s="673"/>
      <c r="RNQ189" s="673"/>
      <c r="RNR189" s="673"/>
      <c r="RNS189" s="673"/>
      <c r="RNT189" s="674"/>
      <c r="RNU189" s="672"/>
      <c r="RNV189" s="673"/>
      <c r="RNW189" s="673"/>
      <c r="RNX189" s="673"/>
      <c r="RNY189" s="673"/>
      <c r="RNZ189" s="674"/>
      <c r="ROA189" s="672"/>
      <c r="ROB189" s="673"/>
      <c r="ROC189" s="673"/>
      <c r="ROD189" s="673"/>
      <c r="ROE189" s="673"/>
      <c r="ROF189" s="674"/>
      <c r="ROG189" s="672"/>
      <c r="ROH189" s="673"/>
      <c r="ROI189" s="673"/>
      <c r="ROJ189" s="673"/>
      <c r="ROK189" s="673"/>
      <c r="ROL189" s="674"/>
      <c r="ROM189" s="672"/>
      <c r="RON189" s="673"/>
      <c r="ROO189" s="673"/>
      <c r="ROP189" s="673"/>
      <c r="ROQ189" s="673"/>
      <c r="ROR189" s="674"/>
      <c r="ROS189" s="672"/>
      <c r="ROT189" s="673"/>
      <c r="ROU189" s="673"/>
      <c r="ROV189" s="673"/>
      <c r="ROW189" s="673"/>
      <c r="ROX189" s="674"/>
      <c r="ROY189" s="672"/>
      <c r="ROZ189" s="673"/>
      <c r="RPA189" s="673"/>
      <c r="RPB189" s="673"/>
      <c r="RPC189" s="673"/>
      <c r="RPD189" s="674"/>
      <c r="RPE189" s="672"/>
      <c r="RPF189" s="673"/>
      <c r="RPG189" s="673"/>
      <c r="RPH189" s="673"/>
      <c r="RPI189" s="673"/>
      <c r="RPJ189" s="674"/>
      <c r="RPK189" s="672"/>
      <c r="RPL189" s="673"/>
      <c r="RPM189" s="673"/>
      <c r="RPN189" s="673"/>
      <c r="RPO189" s="673"/>
      <c r="RPP189" s="674"/>
      <c r="RPQ189" s="672"/>
      <c r="RPR189" s="673"/>
      <c r="RPS189" s="673"/>
      <c r="RPT189" s="673"/>
      <c r="RPU189" s="673"/>
      <c r="RPV189" s="674"/>
      <c r="RPW189" s="672"/>
      <c r="RPX189" s="673"/>
      <c r="RPY189" s="673"/>
      <c r="RPZ189" s="673"/>
      <c r="RQA189" s="673"/>
      <c r="RQB189" s="674"/>
      <c r="RQC189" s="672"/>
      <c r="RQD189" s="673"/>
      <c r="RQE189" s="673"/>
      <c r="RQF189" s="673"/>
      <c r="RQG189" s="673"/>
      <c r="RQH189" s="674"/>
      <c r="RQI189" s="672"/>
      <c r="RQJ189" s="673"/>
      <c r="RQK189" s="673"/>
      <c r="RQL189" s="673"/>
      <c r="RQM189" s="673"/>
      <c r="RQN189" s="674"/>
      <c r="RQO189" s="672"/>
      <c r="RQP189" s="673"/>
      <c r="RQQ189" s="673"/>
      <c r="RQR189" s="673"/>
      <c r="RQS189" s="673"/>
      <c r="RQT189" s="674"/>
      <c r="RQU189" s="672"/>
      <c r="RQV189" s="673"/>
      <c r="RQW189" s="673"/>
      <c r="RQX189" s="673"/>
      <c r="RQY189" s="673"/>
      <c r="RQZ189" s="674"/>
      <c r="RRA189" s="672"/>
      <c r="RRB189" s="673"/>
      <c r="RRC189" s="673"/>
      <c r="RRD189" s="673"/>
      <c r="RRE189" s="673"/>
      <c r="RRF189" s="674"/>
      <c r="RRG189" s="672"/>
      <c r="RRH189" s="673"/>
      <c r="RRI189" s="673"/>
      <c r="RRJ189" s="673"/>
      <c r="RRK189" s="673"/>
      <c r="RRL189" s="674"/>
      <c r="RRM189" s="672"/>
      <c r="RRN189" s="673"/>
      <c r="RRO189" s="673"/>
      <c r="RRP189" s="673"/>
      <c r="RRQ189" s="673"/>
      <c r="RRR189" s="674"/>
      <c r="RRS189" s="672"/>
      <c r="RRT189" s="673"/>
      <c r="RRU189" s="673"/>
      <c r="RRV189" s="673"/>
      <c r="RRW189" s="673"/>
      <c r="RRX189" s="674"/>
      <c r="RRY189" s="672"/>
      <c r="RRZ189" s="673"/>
      <c r="RSA189" s="673"/>
      <c r="RSB189" s="673"/>
      <c r="RSC189" s="673"/>
      <c r="RSD189" s="674"/>
      <c r="RSE189" s="672"/>
      <c r="RSF189" s="673"/>
      <c r="RSG189" s="673"/>
      <c r="RSH189" s="673"/>
      <c r="RSI189" s="673"/>
      <c r="RSJ189" s="674"/>
      <c r="RSK189" s="672"/>
      <c r="RSL189" s="673"/>
      <c r="RSM189" s="673"/>
      <c r="RSN189" s="673"/>
      <c r="RSO189" s="673"/>
      <c r="RSP189" s="674"/>
      <c r="RSQ189" s="672"/>
      <c r="RSR189" s="673"/>
      <c r="RSS189" s="673"/>
      <c r="RST189" s="673"/>
      <c r="RSU189" s="673"/>
      <c r="RSV189" s="674"/>
      <c r="RSW189" s="672"/>
      <c r="RSX189" s="673"/>
      <c r="RSY189" s="673"/>
      <c r="RSZ189" s="673"/>
      <c r="RTA189" s="673"/>
      <c r="RTB189" s="674"/>
      <c r="RTC189" s="672"/>
      <c r="RTD189" s="673"/>
      <c r="RTE189" s="673"/>
      <c r="RTF189" s="673"/>
      <c r="RTG189" s="673"/>
      <c r="RTH189" s="674"/>
      <c r="RTI189" s="672"/>
      <c r="RTJ189" s="673"/>
      <c r="RTK189" s="673"/>
      <c r="RTL189" s="673"/>
      <c r="RTM189" s="673"/>
      <c r="RTN189" s="674"/>
      <c r="RTO189" s="672"/>
      <c r="RTP189" s="673"/>
      <c r="RTQ189" s="673"/>
      <c r="RTR189" s="673"/>
      <c r="RTS189" s="673"/>
      <c r="RTT189" s="674"/>
      <c r="RTU189" s="672"/>
      <c r="RTV189" s="673"/>
      <c r="RTW189" s="673"/>
      <c r="RTX189" s="673"/>
      <c r="RTY189" s="673"/>
      <c r="RTZ189" s="674"/>
      <c r="RUA189" s="672"/>
      <c r="RUB189" s="673"/>
      <c r="RUC189" s="673"/>
      <c r="RUD189" s="673"/>
      <c r="RUE189" s="673"/>
      <c r="RUF189" s="674"/>
      <c r="RUG189" s="672"/>
      <c r="RUH189" s="673"/>
      <c r="RUI189" s="673"/>
      <c r="RUJ189" s="673"/>
      <c r="RUK189" s="673"/>
      <c r="RUL189" s="674"/>
      <c r="RUM189" s="672"/>
      <c r="RUN189" s="673"/>
      <c r="RUO189" s="673"/>
      <c r="RUP189" s="673"/>
      <c r="RUQ189" s="673"/>
      <c r="RUR189" s="674"/>
      <c r="RUS189" s="672"/>
      <c r="RUT189" s="673"/>
      <c r="RUU189" s="673"/>
      <c r="RUV189" s="673"/>
      <c r="RUW189" s="673"/>
      <c r="RUX189" s="674"/>
      <c r="RUY189" s="672"/>
      <c r="RUZ189" s="673"/>
      <c r="RVA189" s="673"/>
      <c r="RVB189" s="673"/>
      <c r="RVC189" s="673"/>
      <c r="RVD189" s="674"/>
      <c r="RVE189" s="672"/>
      <c r="RVF189" s="673"/>
      <c r="RVG189" s="673"/>
      <c r="RVH189" s="673"/>
      <c r="RVI189" s="673"/>
      <c r="RVJ189" s="674"/>
      <c r="RVK189" s="672"/>
      <c r="RVL189" s="673"/>
      <c r="RVM189" s="673"/>
      <c r="RVN189" s="673"/>
      <c r="RVO189" s="673"/>
      <c r="RVP189" s="674"/>
      <c r="RVQ189" s="672"/>
      <c r="RVR189" s="673"/>
      <c r="RVS189" s="673"/>
      <c r="RVT189" s="673"/>
      <c r="RVU189" s="673"/>
      <c r="RVV189" s="674"/>
      <c r="RVW189" s="672"/>
      <c r="RVX189" s="673"/>
      <c r="RVY189" s="673"/>
      <c r="RVZ189" s="673"/>
      <c r="RWA189" s="673"/>
      <c r="RWB189" s="674"/>
      <c r="RWC189" s="672"/>
      <c r="RWD189" s="673"/>
      <c r="RWE189" s="673"/>
      <c r="RWF189" s="673"/>
      <c r="RWG189" s="673"/>
      <c r="RWH189" s="674"/>
      <c r="RWI189" s="672"/>
      <c r="RWJ189" s="673"/>
      <c r="RWK189" s="673"/>
      <c r="RWL189" s="673"/>
      <c r="RWM189" s="673"/>
      <c r="RWN189" s="674"/>
      <c r="RWO189" s="672"/>
      <c r="RWP189" s="673"/>
      <c r="RWQ189" s="673"/>
      <c r="RWR189" s="673"/>
      <c r="RWS189" s="673"/>
      <c r="RWT189" s="674"/>
      <c r="RWU189" s="672"/>
      <c r="RWV189" s="673"/>
      <c r="RWW189" s="673"/>
      <c r="RWX189" s="673"/>
      <c r="RWY189" s="673"/>
      <c r="RWZ189" s="674"/>
      <c r="RXA189" s="672"/>
      <c r="RXB189" s="673"/>
      <c r="RXC189" s="673"/>
      <c r="RXD189" s="673"/>
      <c r="RXE189" s="673"/>
      <c r="RXF189" s="674"/>
      <c r="RXG189" s="672"/>
      <c r="RXH189" s="673"/>
      <c r="RXI189" s="673"/>
      <c r="RXJ189" s="673"/>
      <c r="RXK189" s="673"/>
      <c r="RXL189" s="674"/>
      <c r="RXM189" s="672"/>
      <c r="RXN189" s="673"/>
      <c r="RXO189" s="673"/>
      <c r="RXP189" s="673"/>
      <c r="RXQ189" s="673"/>
      <c r="RXR189" s="674"/>
      <c r="RXS189" s="672"/>
      <c r="RXT189" s="673"/>
      <c r="RXU189" s="673"/>
      <c r="RXV189" s="673"/>
      <c r="RXW189" s="673"/>
      <c r="RXX189" s="674"/>
      <c r="RXY189" s="672"/>
      <c r="RXZ189" s="673"/>
      <c r="RYA189" s="673"/>
      <c r="RYB189" s="673"/>
      <c r="RYC189" s="673"/>
      <c r="RYD189" s="674"/>
      <c r="RYE189" s="672"/>
      <c r="RYF189" s="673"/>
      <c r="RYG189" s="673"/>
      <c r="RYH189" s="673"/>
      <c r="RYI189" s="673"/>
      <c r="RYJ189" s="674"/>
      <c r="RYK189" s="672"/>
      <c r="RYL189" s="673"/>
      <c r="RYM189" s="673"/>
      <c r="RYN189" s="673"/>
      <c r="RYO189" s="673"/>
      <c r="RYP189" s="674"/>
      <c r="RYQ189" s="672"/>
      <c r="RYR189" s="673"/>
      <c r="RYS189" s="673"/>
      <c r="RYT189" s="673"/>
      <c r="RYU189" s="673"/>
      <c r="RYV189" s="674"/>
      <c r="RYW189" s="672"/>
      <c r="RYX189" s="673"/>
      <c r="RYY189" s="673"/>
      <c r="RYZ189" s="673"/>
      <c r="RZA189" s="673"/>
      <c r="RZB189" s="674"/>
      <c r="RZC189" s="672"/>
      <c r="RZD189" s="673"/>
      <c r="RZE189" s="673"/>
      <c r="RZF189" s="673"/>
      <c r="RZG189" s="673"/>
      <c r="RZH189" s="674"/>
      <c r="RZI189" s="672"/>
      <c r="RZJ189" s="673"/>
      <c r="RZK189" s="673"/>
      <c r="RZL189" s="673"/>
      <c r="RZM189" s="673"/>
      <c r="RZN189" s="674"/>
      <c r="RZO189" s="672"/>
      <c r="RZP189" s="673"/>
      <c r="RZQ189" s="673"/>
      <c r="RZR189" s="673"/>
      <c r="RZS189" s="673"/>
      <c r="RZT189" s="674"/>
      <c r="RZU189" s="672"/>
      <c r="RZV189" s="673"/>
      <c r="RZW189" s="673"/>
      <c r="RZX189" s="673"/>
      <c r="RZY189" s="673"/>
      <c r="RZZ189" s="674"/>
      <c r="SAA189" s="672"/>
      <c r="SAB189" s="673"/>
      <c r="SAC189" s="673"/>
      <c r="SAD189" s="673"/>
      <c r="SAE189" s="673"/>
      <c r="SAF189" s="674"/>
      <c r="SAG189" s="672"/>
      <c r="SAH189" s="673"/>
      <c r="SAI189" s="673"/>
      <c r="SAJ189" s="673"/>
      <c r="SAK189" s="673"/>
      <c r="SAL189" s="674"/>
      <c r="SAM189" s="672"/>
      <c r="SAN189" s="673"/>
      <c r="SAO189" s="673"/>
      <c r="SAP189" s="673"/>
      <c r="SAQ189" s="673"/>
      <c r="SAR189" s="674"/>
      <c r="SAS189" s="672"/>
      <c r="SAT189" s="673"/>
      <c r="SAU189" s="673"/>
      <c r="SAV189" s="673"/>
      <c r="SAW189" s="673"/>
      <c r="SAX189" s="674"/>
      <c r="SAY189" s="672"/>
      <c r="SAZ189" s="673"/>
      <c r="SBA189" s="673"/>
      <c r="SBB189" s="673"/>
      <c r="SBC189" s="673"/>
      <c r="SBD189" s="674"/>
      <c r="SBE189" s="672"/>
      <c r="SBF189" s="673"/>
      <c r="SBG189" s="673"/>
      <c r="SBH189" s="673"/>
      <c r="SBI189" s="673"/>
      <c r="SBJ189" s="674"/>
      <c r="SBK189" s="672"/>
      <c r="SBL189" s="673"/>
      <c r="SBM189" s="673"/>
      <c r="SBN189" s="673"/>
      <c r="SBO189" s="673"/>
      <c r="SBP189" s="674"/>
      <c r="SBQ189" s="672"/>
      <c r="SBR189" s="673"/>
      <c r="SBS189" s="673"/>
      <c r="SBT189" s="673"/>
      <c r="SBU189" s="673"/>
      <c r="SBV189" s="674"/>
      <c r="SBW189" s="672"/>
      <c r="SBX189" s="673"/>
      <c r="SBY189" s="673"/>
      <c r="SBZ189" s="673"/>
      <c r="SCA189" s="673"/>
      <c r="SCB189" s="674"/>
      <c r="SCC189" s="672"/>
      <c r="SCD189" s="673"/>
      <c r="SCE189" s="673"/>
      <c r="SCF189" s="673"/>
      <c r="SCG189" s="673"/>
      <c r="SCH189" s="674"/>
      <c r="SCI189" s="672"/>
      <c r="SCJ189" s="673"/>
      <c r="SCK189" s="673"/>
      <c r="SCL189" s="673"/>
      <c r="SCM189" s="673"/>
      <c r="SCN189" s="674"/>
      <c r="SCO189" s="672"/>
      <c r="SCP189" s="673"/>
      <c r="SCQ189" s="673"/>
      <c r="SCR189" s="673"/>
      <c r="SCS189" s="673"/>
      <c r="SCT189" s="674"/>
      <c r="SCU189" s="672"/>
      <c r="SCV189" s="673"/>
      <c r="SCW189" s="673"/>
      <c r="SCX189" s="673"/>
      <c r="SCY189" s="673"/>
      <c r="SCZ189" s="674"/>
      <c r="SDA189" s="672"/>
      <c r="SDB189" s="673"/>
      <c r="SDC189" s="673"/>
      <c r="SDD189" s="673"/>
      <c r="SDE189" s="673"/>
      <c r="SDF189" s="674"/>
      <c r="SDG189" s="672"/>
      <c r="SDH189" s="673"/>
      <c r="SDI189" s="673"/>
      <c r="SDJ189" s="673"/>
      <c r="SDK189" s="673"/>
      <c r="SDL189" s="674"/>
      <c r="SDM189" s="672"/>
      <c r="SDN189" s="673"/>
      <c r="SDO189" s="673"/>
      <c r="SDP189" s="673"/>
      <c r="SDQ189" s="673"/>
      <c r="SDR189" s="674"/>
      <c r="SDS189" s="672"/>
      <c r="SDT189" s="673"/>
      <c r="SDU189" s="673"/>
      <c r="SDV189" s="673"/>
      <c r="SDW189" s="673"/>
      <c r="SDX189" s="674"/>
      <c r="SDY189" s="672"/>
      <c r="SDZ189" s="673"/>
      <c r="SEA189" s="673"/>
      <c r="SEB189" s="673"/>
      <c r="SEC189" s="673"/>
      <c r="SED189" s="674"/>
      <c r="SEE189" s="672"/>
      <c r="SEF189" s="673"/>
      <c r="SEG189" s="673"/>
      <c r="SEH189" s="673"/>
      <c r="SEI189" s="673"/>
      <c r="SEJ189" s="674"/>
      <c r="SEK189" s="672"/>
      <c r="SEL189" s="673"/>
      <c r="SEM189" s="673"/>
      <c r="SEN189" s="673"/>
      <c r="SEO189" s="673"/>
      <c r="SEP189" s="674"/>
      <c r="SEQ189" s="672"/>
      <c r="SER189" s="673"/>
      <c r="SES189" s="673"/>
      <c r="SET189" s="673"/>
      <c r="SEU189" s="673"/>
      <c r="SEV189" s="674"/>
      <c r="SEW189" s="672"/>
      <c r="SEX189" s="673"/>
      <c r="SEY189" s="673"/>
      <c r="SEZ189" s="673"/>
      <c r="SFA189" s="673"/>
      <c r="SFB189" s="674"/>
      <c r="SFC189" s="672"/>
      <c r="SFD189" s="673"/>
      <c r="SFE189" s="673"/>
      <c r="SFF189" s="673"/>
      <c r="SFG189" s="673"/>
      <c r="SFH189" s="674"/>
      <c r="SFI189" s="672"/>
      <c r="SFJ189" s="673"/>
      <c r="SFK189" s="673"/>
      <c r="SFL189" s="673"/>
      <c r="SFM189" s="673"/>
      <c r="SFN189" s="674"/>
      <c r="SFO189" s="672"/>
      <c r="SFP189" s="673"/>
      <c r="SFQ189" s="673"/>
      <c r="SFR189" s="673"/>
      <c r="SFS189" s="673"/>
      <c r="SFT189" s="674"/>
      <c r="SFU189" s="672"/>
      <c r="SFV189" s="673"/>
      <c r="SFW189" s="673"/>
      <c r="SFX189" s="673"/>
      <c r="SFY189" s="673"/>
      <c r="SFZ189" s="674"/>
      <c r="SGA189" s="672"/>
      <c r="SGB189" s="673"/>
      <c r="SGC189" s="673"/>
      <c r="SGD189" s="673"/>
      <c r="SGE189" s="673"/>
      <c r="SGF189" s="674"/>
      <c r="SGG189" s="672"/>
      <c r="SGH189" s="673"/>
      <c r="SGI189" s="673"/>
      <c r="SGJ189" s="673"/>
      <c r="SGK189" s="673"/>
      <c r="SGL189" s="674"/>
      <c r="SGM189" s="672"/>
      <c r="SGN189" s="673"/>
      <c r="SGO189" s="673"/>
      <c r="SGP189" s="673"/>
      <c r="SGQ189" s="673"/>
      <c r="SGR189" s="674"/>
      <c r="SGS189" s="672"/>
      <c r="SGT189" s="673"/>
      <c r="SGU189" s="673"/>
      <c r="SGV189" s="673"/>
      <c r="SGW189" s="673"/>
      <c r="SGX189" s="674"/>
      <c r="SGY189" s="672"/>
      <c r="SGZ189" s="673"/>
      <c r="SHA189" s="673"/>
      <c r="SHB189" s="673"/>
      <c r="SHC189" s="673"/>
      <c r="SHD189" s="674"/>
      <c r="SHE189" s="672"/>
      <c r="SHF189" s="673"/>
      <c r="SHG189" s="673"/>
      <c r="SHH189" s="673"/>
      <c r="SHI189" s="673"/>
      <c r="SHJ189" s="674"/>
      <c r="SHK189" s="672"/>
      <c r="SHL189" s="673"/>
      <c r="SHM189" s="673"/>
      <c r="SHN189" s="673"/>
      <c r="SHO189" s="673"/>
      <c r="SHP189" s="674"/>
      <c r="SHQ189" s="672"/>
      <c r="SHR189" s="673"/>
      <c r="SHS189" s="673"/>
      <c r="SHT189" s="673"/>
      <c r="SHU189" s="673"/>
      <c r="SHV189" s="674"/>
      <c r="SHW189" s="672"/>
      <c r="SHX189" s="673"/>
      <c r="SHY189" s="673"/>
      <c r="SHZ189" s="673"/>
      <c r="SIA189" s="673"/>
      <c r="SIB189" s="674"/>
      <c r="SIC189" s="672"/>
      <c r="SID189" s="673"/>
      <c r="SIE189" s="673"/>
      <c r="SIF189" s="673"/>
      <c r="SIG189" s="673"/>
      <c r="SIH189" s="674"/>
      <c r="SII189" s="672"/>
      <c r="SIJ189" s="673"/>
      <c r="SIK189" s="673"/>
      <c r="SIL189" s="673"/>
      <c r="SIM189" s="673"/>
      <c r="SIN189" s="674"/>
      <c r="SIO189" s="672"/>
      <c r="SIP189" s="673"/>
      <c r="SIQ189" s="673"/>
      <c r="SIR189" s="673"/>
      <c r="SIS189" s="673"/>
      <c r="SIT189" s="674"/>
      <c r="SIU189" s="672"/>
      <c r="SIV189" s="673"/>
      <c r="SIW189" s="673"/>
      <c r="SIX189" s="673"/>
      <c r="SIY189" s="673"/>
      <c r="SIZ189" s="674"/>
      <c r="SJA189" s="672"/>
      <c r="SJB189" s="673"/>
      <c r="SJC189" s="673"/>
      <c r="SJD189" s="673"/>
      <c r="SJE189" s="673"/>
      <c r="SJF189" s="674"/>
      <c r="SJG189" s="672"/>
      <c r="SJH189" s="673"/>
      <c r="SJI189" s="673"/>
      <c r="SJJ189" s="673"/>
      <c r="SJK189" s="673"/>
      <c r="SJL189" s="674"/>
      <c r="SJM189" s="672"/>
      <c r="SJN189" s="673"/>
      <c r="SJO189" s="673"/>
      <c r="SJP189" s="673"/>
      <c r="SJQ189" s="673"/>
      <c r="SJR189" s="674"/>
      <c r="SJS189" s="672"/>
      <c r="SJT189" s="673"/>
      <c r="SJU189" s="673"/>
      <c r="SJV189" s="673"/>
      <c r="SJW189" s="673"/>
      <c r="SJX189" s="674"/>
      <c r="SJY189" s="672"/>
      <c r="SJZ189" s="673"/>
      <c r="SKA189" s="673"/>
      <c r="SKB189" s="673"/>
      <c r="SKC189" s="673"/>
      <c r="SKD189" s="674"/>
      <c r="SKE189" s="672"/>
      <c r="SKF189" s="673"/>
      <c r="SKG189" s="673"/>
      <c r="SKH189" s="673"/>
      <c r="SKI189" s="673"/>
      <c r="SKJ189" s="674"/>
      <c r="SKK189" s="672"/>
      <c r="SKL189" s="673"/>
      <c r="SKM189" s="673"/>
      <c r="SKN189" s="673"/>
      <c r="SKO189" s="673"/>
      <c r="SKP189" s="674"/>
      <c r="SKQ189" s="672"/>
      <c r="SKR189" s="673"/>
      <c r="SKS189" s="673"/>
      <c r="SKT189" s="673"/>
      <c r="SKU189" s="673"/>
      <c r="SKV189" s="674"/>
      <c r="SKW189" s="672"/>
      <c r="SKX189" s="673"/>
      <c r="SKY189" s="673"/>
      <c r="SKZ189" s="673"/>
      <c r="SLA189" s="673"/>
      <c r="SLB189" s="674"/>
      <c r="SLC189" s="672"/>
      <c r="SLD189" s="673"/>
      <c r="SLE189" s="673"/>
      <c r="SLF189" s="673"/>
      <c r="SLG189" s="673"/>
      <c r="SLH189" s="674"/>
      <c r="SLI189" s="672"/>
      <c r="SLJ189" s="673"/>
      <c r="SLK189" s="673"/>
      <c r="SLL189" s="673"/>
      <c r="SLM189" s="673"/>
      <c r="SLN189" s="674"/>
      <c r="SLO189" s="672"/>
      <c r="SLP189" s="673"/>
      <c r="SLQ189" s="673"/>
      <c r="SLR189" s="673"/>
      <c r="SLS189" s="673"/>
      <c r="SLT189" s="674"/>
      <c r="SLU189" s="672"/>
      <c r="SLV189" s="673"/>
      <c r="SLW189" s="673"/>
      <c r="SLX189" s="673"/>
      <c r="SLY189" s="673"/>
      <c r="SLZ189" s="674"/>
      <c r="SMA189" s="672"/>
      <c r="SMB189" s="673"/>
      <c r="SMC189" s="673"/>
      <c r="SMD189" s="673"/>
      <c r="SME189" s="673"/>
      <c r="SMF189" s="674"/>
      <c r="SMG189" s="672"/>
      <c r="SMH189" s="673"/>
      <c r="SMI189" s="673"/>
      <c r="SMJ189" s="673"/>
      <c r="SMK189" s="673"/>
      <c r="SML189" s="674"/>
      <c r="SMM189" s="672"/>
      <c r="SMN189" s="673"/>
      <c r="SMO189" s="673"/>
      <c r="SMP189" s="673"/>
      <c r="SMQ189" s="673"/>
      <c r="SMR189" s="674"/>
      <c r="SMS189" s="672"/>
      <c r="SMT189" s="673"/>
      <c r="SMU189" s="673"/>
      <c r="SMV189" s="673"/>
      <c r="SMW189" s="673"/>
      <c r="SMX189" s="674"/>
      <c r="SMY189" s="672"/>
      <c r="SMZ189" s="673"/>
      <c r="SNA189" s="673"/>
      <c r="SNB189" s="673"/>
      <c r="SNC189" s="673"/>
      <c r="SND189" s="674"/>
      <c r="SNE189" s="672"/>
      <c r="SNF189" s="673"/>
      <c r="SNG189" s="673"/>
      <c r="SNH189" s="673"/>
      <c r="SNI189" s="673"/>
      <c r="SNJ189" s="674"/>
      <c r="SNK189" s="672"/>
      <c r="SNL189" s="673"/>
      <c r="SNM189" s="673"/>
      <c r="SNN189" s="673"/>
      <c r="SNO189" s="673"/>
      <c r="SNP189" s="674"/>
      <c r="SNQ189" s="672"/>
      <c r="SNR189" s="673"/>
      <c r="SNS189" s="673"/>
      <c r="SNT189" s="673"/>
      <c r="SNU189" s="673"/>
      <c r="SNV189" s="674"/>
      <c r="SNW189" s="672"/>
      <c r="SNX189" s="673"/>
      <c r="SNY189" s="673"/>
      <c r="SNZ189" s="673"/>
      <c r="SOA189" s="673"/>
      <c r="SOB189" s="674"/>
      <c r="SOC189" s="672"/>
      <c r="SOD189" s="673"/>
      <c r="SOE189" s="673"/>
      <c r="SOF189" s="673"/>
      <c r="SOG189" s="673"/>
      <c r="SOH189" s="674"/>
      <c r="SOI189" s="672"/>
      <c r="SOJ189" s="673"/>
      <c r="SOK189" s="673"/>
      <c r="SOL189" s="673"/>
      <c r="SOM189" s="673"/>
      <c r="SON189" s="674"/>
      <c r="SOO189" s="672"/>
      <c r="SOP189" s="673"/>
      <c r="SOQ189" s="673"/>
      <c r="SOR189" s="673"/>
      <c r="SOS189" s="673"/>
      <c r="SOT189" s="674"/>
      <c r="SOU189" s="672"/>
      <c r="SOV189" s="673"/>
      <c r="SOW189" s="673"/>
      <c r="SOX189" s="673"/>
      <c r="SOY189" s="673"/>
      <c r="SOZ189" s="674"/>
      <c r="SPA189" s="672"/>
      <c r="SPB189" s="673"/>
      <c r="SPC189" s="673"/>
      <c r="SPD189" s="673"/>
      <c r="SPE189" s="673"/>
      <c r="SPF189" s="674"/>
      <c r="SPG189" s="672"/>
      <c r="SPH189" s="673"/>
      <c r="SPI189" s="673"/>
      <c r="SPJ189" s="673"/>
      <c r="SPK189" s="673"/>
      <c r="SPL189" s="674"/>
      <c r="SPM189" s="672"/>
      <c r="SPN189" s="673"/>
      <c r="SPO189" s="673"/>
      <c r="SPP189" s="673"/>
      <c r="SPQ189" s="673"/>
      <c r="SPR189" s="674"/>
      <c r="SPS189" s="672"/>
      <c r="SPT189" s="673"/>
      <c r="SPU189" s="673"/>
      <c r="SPV189" s="673"/>
      <c r="SPW189" s="673"/>
      <c r="SPX189" s="674"/>
      <c r="SPY189" s="672"/>
      <c r="SPZ189" s="673"/>
      <c r="SQA189" s="673"/>
      <c r="SQB189" s="673"/>
      <c r="SQC189" s="673"/>
      <c r="SQD189" s="674"/>
      <c r="SQE189" s="672"/>
      <c r="SQF189" s="673"/>
      <c r="SQG189" s="673"/>
      <c r="SQH189" s="673"/>
      <c r="SQI189" s="673"/>
      <c r="SQJ189" s="674"/>
      <c r="SQK189" s="672"/>
      <c r="SQL189" s="673"/>
      <c r="SQM189" s="673"/>
      <c r="SQN189" s="673"/>
      <c r="SQO189" s="673"/>
      <c r="SQP189" s="674"/>
      <c r="SQQ189" s="672"/>
      <c r="SQR189" s="673"/>
      <c r="SQS189" s="673"/>
      <c r="SQT189" s="673"/>
      <c r="SQU189" s="673"/>
      <c r="SQV189" s="674"/>
      <c r="SQW189" s="672"/>
      <c r="SQX189" s="673"/>
      <c r="SQY189" s="673"/>
      <c r="SQZ189" s="673"/>
      <c r="SRA189" s="673"/>
      <c r="SRB189" s="674"/>
      <c r="SRC189" s="672"/>
      <c r="SRD189" s="673"/>
      <c r="SRE189" s="673"/>
      <c r="SRF189" s="673"/>
      <c r="SRG189" s="673"/>
      <c r="SRH189" s="674"/>
      <c r="SRI189" s="672"/>
      <c r="SRJ189" s="673"/>
      <c r="SRK189" s="673"/>
      <c r="SRL189" s="673"/>
      <c r="SRM189" s="673"/>
      <c r="SRN189" s="674"/>
      <c r="SRO189" s="672"/>
      <c r="SRP189" s="673"/>
      <c r="SRQ189" s="673"/>
      <c r="SRR189" s="673"/>
      <c r="SRS189" s="673"/>
      <c r="SRT189" s="674"/>
      <c r="SRU189" s="672"/>
      <c r="SRV189" s="673"/>
      <c r="SRW189" s="673"/>
      <c r="SRX189" s="673"/>
      <c r="SRY189" s="673"/>
      <c r="SRZ189" s="674"/>
      <c r="SSA189" s="672"/>
      <c r="SSB189" s="673"/>
      <c r="SSC189" s="673"/>
      <c r="SSD189" s="673"/>
      <c r="SSE189" s="673"/>
      <c r="SSF189" s="674"/>
      <c r="SSG189" s="672"/>
      <c r="SSH189" s="673"/>
      <c r="SSI189" s="673"/>
      <c r="SSJ189" s="673"/>
      <c r="SSK189" s="673"/>
      <c r="SSL189" s="674"/>
      <c r="SSM189" s="672"/>
      <c r="SSN189" s="673"/>
      <c r="SSO189" s="673"/>
      <c r="SSP189" s="673"/>
      <c r="SSQ189" s="673"/>
      <c r="SSR189" s="674"/>
      <c r="SSS189" s="672"/>
      <c r="SST189" s="673"/>
      <c r="SSU189" s="673"/>
      <c r="SSV189" s="673"/>
      <c r="SSW189" s="673"/>
      <c r="SSX189" s="674"/>
      <c r="SSY189" s="672"/>
      <c r="SSZ189" s="673"/>
      <c r="STA189" s="673"/>
      <c r="STB189" s="673"/>
      <c r="STC189" s="673"/>
      <c r="STD189" s="674"/>
      <c r="STE189" s="672"/>
      <c r="STF189" s="673"/>
      <c r="STG189" s="673"/>
      <c r="STH189" s="673"/>
      <c r="STI189" s="673"/>
      <c r="STJ189" s="674"/>
      <c r="STK189" s="672"/>
      <c r="STL189" s="673"/>
      <c r="STM189" s="673"/>
      <c r="STN189" s="673"/>
      <c r="STO189" s="673"/>
      <c r="STP189" s="674"/>
      <c r="STQ189" s="672"/>
      <c r="STR189" s="673"/>
      <c r="STS189" s="673"/>
      <c r="STT189" s="673"/>
      <c r="STU189" s="673"/>
      <c r="STV189" s="674"/>
      <c r="STW189" s="672"/>
      <c r="STX189" s="673"/>
      <c r="STY189" s="673"/>
      <c r="STZ189" s="673"/>
      <c r="SUA189" s="673"/>
      <c r="SUB189" s="674"/>
      <c r="SUC189" s="672"/>
      <c r="SUD189" s="673"/>
      <c r="SUE189" s="673"/>
      <c r="SUF189" s="673"/>
      <c r="SUG189" s="673"/>
      <c r="SUH189" s="674"/>
      <c r="SUI189" s="672"/>
      <c r="SUJ189" s="673"/>
      <c r="SUK189" s="673"/>
      <c r="SUL189" s="673"/>
      <c r="SUM189" s="673"/>
      <c r="SUN189" s="674"/>
      <c r="SUO189" s="672"/>
      <c r="SUP189" s="673"/>
      <c r="SUQ189" s="673"/>
      <c r="SUR189" s="673"/>
      <c r="SUS189" s="673"/>
      <c r="SUT189" s="674"/>
      <c r="SUU189" s="672"/>
      <c r="SUV189" s="673"/>
      <c r="SUW189" s="673"/>
      <c r="SUX189" s="673"/>
      <c r="SUY189" s="673"/>
      <c r="SUZ189" s="674"/>
      <c r="SVA189" s="672"/>
      <c r="SVB189" s="673"/>
      <c r="SVC189" s="673"/>
      <c r="SVD189" s="673"/>
      <c r="SVE189" s="673"/>
      <c r="SVF189" s="674"/>
      <c r="SVG189" s="672"/>
      <c r="SVH189" s="673"/>
      <c r="SVI189" s="673"/>
      <c r="SVJ189" s="673"/>
      <c r="SVK189" s="673"/>
      <c r="SVL189" s="674"/>
      <c r="SVM189" s="672"/>
      <c r="SVN189" s="673"/>
      <c r="SVO189" s="673"/>
      <c r="SVP189" s="673"/>
      <c r="SVQ189" s="673"/>
      <c r="SVR189" s="674"/>
      <c r="SVS189" s="672"/>
      <c r="SVT189" s="673"/>
      <c r="SVU189" s="673"/>
      <c r="SVV189" s="673"/>
      <c r="SVW189" s="673"/>
      <c r="SVX189" s="674"/>
      <c r="SVY189" s="672"/>
      <c r="SVZ189" s="673"/>
      <c r="SWA189" s="673"/>
      <c r="SWB189" s="673"/>
      <c r="SWC189" s="673"/>
      <c r="SWD189" s="674"/>
      <c r="SWE189" s="672"/>
      <c r="SWF189" s="673"/>
      <c r="SWG189" s="673"/>
      <c r="SWH189" s="673"/>
      <c r="SWI189" s="673"/>
      <c r="SWJ189" s="674"/>
      <c r="SWK189" s="672"/>
      <c r="SWL189" s="673"/>
      <c r="SWM189" s="673"/>
      <c r="SWN189" s="673"/>
      <c r="SWO189" s="673"/>
      <c r="SWP189" s="674"/>
      <c r="SWQ189" s="672"/>
      <c r="SWR189" s="673"/>
      <c r="SWS189" s="673"/>
      <c r="SWT189" s="673"/>
      <c r="SWU189" s="673"/>
      <c r="SWV189" s="674"/>
      <c r="SWW189" s="672"/>
      <c r="SWX189" s="673"/>
      <c r="SWY189" s="673"/>
      <c r="SWZ189" s="673"/>
      <c r="SXA189" s="673"/>
      <c r="SXB189" s="674"/>
      <c r="SXC189" s="672"/>
      <c r="SXD189" s="673"/>
      <c r="SXE189" s="673"/>
      <c r="SXF189" s="673"/>
      <c r="SXG189" s="673"/>
      <c r="SXH189" s="674"/>
      <c r="SXI189" s="672"/>
      <c r="SXJ189" s="673"/>
      <c r="SXK189" s="673"/>
      <c r="SXL189" s="673"/>
      <c r="SXM189" s="673"/>
      <c r="SXN189" s="674"/>
      <c r="SXO189" s="672"/>
      <c r="SXP189" s="673"/>
      <c r="SXQ189" s="673"/>
      <c r="SXR189" s="673"/>
      <c r="SXS189" s="673"/>
      <c r="SXT189" s="674"/>
      <c r="SXU189" s="672"/>
      <c r="SXV189" s="673"/>
      <c r="SXW189" s="673"/>
      <c r="SXX189" s="673"/>
      <c r="SXY189" s="673"/>
      <c r="SXZ189" s="674"/>
      <c r="SYA189" s="672"/>
      <c r="SYB189" s="673"/>
      <c r="SYC189" s="673"/>
      <c r="SYD189" s="673"/>
      <c r="SYE189" s="673"/>
      <c r="SYF189" s="674"/>
      <c r="SYG189" s="672"/>
      <c r="SYH189" s="673"/>
      <c r="SYI189" s="673"/>
      <c r="SYJ189" s="673"/>
      <c r="SYK189" s="673"/>
      <c r="SYL189" s="674"/>
      <c r="SYM189" s="672"/>
      <c r="SYN189" s="673"/>
      <c r="SYO189" s="673"/>
      <c r="SYP189" s="673"/>
      <c r="SYQ189" s="673"/>
      <c r="SYR189" s="674"/>
      <c r="SYS189" s="672"/>
      <c r="SYT189" s="673"/>
      <c r="SYU189" s="673"/>
      <c r="SYV189" s="673"/>
      <c r="SYW189" s="673"/>
      <c r="SYX189" s="674"/>
      <c r="SYY189" s="672"/>
      <c r="SYZ189" s="673"/>
      <c r="SZA189" s="673"/>
      <c r="SZB189" s="673"/>
      <c r="SZC189" s="673"/>
      <c r="SZD189" s="674"/>
      <c r="SZE189" s="672"/>
      <c r="SZF189" s="673"/>
      <c r="SZG189" s="673"/>
      <c r="SZH189" s="673"/>
      <c r="SZI189" s="673"/>
      <c r="SZJ189" s="674"/>
      <c r="SZK189" s="672"/>
      <c r="SZL189" s="673"/>
      <c r="SZM189" s="673"/>
      <c r="SZN189" s="673"/>
      <c r="SZO189" s="673"/>
      <c r="SZP189" s="674"/>
      <c r="SZQ189" s="672"/>
      <c r="SZR189" s="673"/>
      <c r="SZS189" s="673"/>
      <c r="SZT189" s="673"/>
      <c r="SZU189" s="673"/>
      <c r="SZV189" s="674"/>
      <c r="SZW189" s="672"/>
      <c r="SZX189" s="673"/>
      <c r="SZY189" s="673"/>
      <c r="SZZ189" s="673"/>
      <c r="TAA189" s="673"/>
      <c r="TAB189" s="674"/>
      <c r="TAC189" s="672"/>
      <c r="TAD189" s="673"/>
      <c r="TAE189" s="673"/>
      <c r="TAF189" s="673"/>
      <c r="TAG189" s="673"/>
      <c r="TAH189" s="674"/>
      <c r="TAI189" s="672"/>
      <c r="TAJ189" s="673"/>
      <c r="TAK189" s="673"/>
      <c r="TAL189" s="673"/>
      <c r="TAM189" s="673"/>
      <c r="TAN189" s="674"/>
      <c r="TAO189" s="672"/>
      <c r="TAP189" s="673"/>
      <c r="TAQ189" s="673"/>
      <c r="TAR189" s="673"/>
      <c r="TAS189" s="673"/>
      <c r="TAT189" s="674"/>
      <c r="TAU189" s="672"/>
      <c r="TAV189" s="673"/>
      <c r="TAW189" s="673"/>
      <c r="TAX189" s="673"/>
      <c r="TAY189" s="673"/>
      <c r="TAZ189" s="674"/>
      <c r="TBA189" s="672"/>
      <c r="TBB189" s="673"/>
      <c r="TBC189" s="673"/>
      <c r="TBD189" s="673"/>
      <c r="TBE189" s="673"/>
      <c r="TBF189" s="674"/>
      <c r="TBG189" s="672"/>
      <c r="TBH189" s="673"/>
      <c r="TBI189" s="673"/>
      <c r="TBJ189" s="673"/>
      <c r="TBK189" s="673"/>
      <c r="TBL189" s="674"/>
      <c r="TBM189" s="672"/>
      <c r="TBN189" s="673"/>
      <c r="TBO189" s="673"/>
      <c r="TBP189" s="673"/>
      <c r="TBQ189" s="673"/>
      <c r="TBR189" s="674"/>
      <c r="TBS189" s="672"/>
      <c r="TBT189" s="673"/>
      <c r="TBU189" s="673"/>
      <c r="TBV189" s="673"/>
      <c r="TBW189" s="673"/>
      <c r="TBX189" s="674"/>
      <c r="TBY189" s="672"/>
      <c r="TBZ189" s="673"/>
      <c r="TCA189" s="673"/>
      <c r="TCB189" s="673"/>
      <c r="TCC189" s="673"/>
      <c r="TCD189" s="674"/>
      <c r="TCE189" s="672"/>
      <c r="TCF189" s="673"/>
      <c r="TCG189" s="673"/>
      <c r="TCH189" s="673"/>
      <c r="TCI189" s="673"/>
      <c r="TCJ189" s="674"/>
      <c r="TCK189" s="672"/>
      <c r="TCL189" s="673"/>
      <c r="TCM189" s="673"/>
      <c r="TCN189" s="673"/>
      <c r="TCO189" s="673"/>
      <c r="TCP189" s="674"/>
      <c r="TCQ189" s="672"/>
      <c r="TCR189" s="673"/>
      <c r="TCS189" s="673"/>
      <c r="TCT189" s="673"/>
      <c r="TCU189" s="673"/>
      <c r="TCV189" s="674"/>
      <c r="TCW189" s="672"/>
      <c r="TCX189" s="673"/>
      <c r="TCY189" s="673"/>
      <c r="TCZ189" s="673"/>
      <c r="TDA189" s="673"/>
      <c r="TDB189" s="674"/>
      <c r="TDC189" s="672"/>
      <c r="TDD189" s="673"/>
      <c r="TDE189" s="673"/>
      <c r="TDF189" s="673"/>
      <c r="TDG189" s="673"/>
      <c r="TDH189" s="674"/>
      <c r="TDI189" s="672"/>
      <c r="TDJ189" s="673"/>
      <c r="TDK189" s="673"/>
      <c r="TDL189" s="673"/>
      <c r="TDM189" s="673"/>
      <c r="TDN189" s="674"/>
      <c r="TDO189" s="672"/>
      <c r="TDP189" s="673"/>
      <c r="TDQ189" s="673"/>
      <c r="TDR189" s="673"/>
      <c r="TDS189" s="673"/>
      <c r="TDT189" s="674"/>
      <c r="TDU189" s="672"/>
      <c r="TDV189" s="673"/>
      <c r="TDW189" s="673"/>
      <c r="TDX189" s="673"/>
      <c r="TDY189" s="673"/>
      <c r="TDZ189" s="674"/>
      <c r="TEA189" s="672"/>
      <c r="TEB189" s="673"/>
      <c r="TEC189" s="673"/>
      <c r="TED189" s="673"/>
      <c r="TEE189" s="673"/>
      <c r="TEF189" s="674"/>
      <c r="TEG189" s="672"/>
      <c r="TEH189" s="673"/>
      <c r="TEI189" s="673"/>
      <c r="TEJ189" s="673"/>
      <c r="TEK189" s="673"/>
      <c r="TEL189" s="674"/>
      <c r="TEM189" s="672"/>
      <c r="TEN189" s="673"/>
      <c r="TEO189" s="673"/>
      <c r="TEP189" s="673"/>
      <c r="TEQ189" s="673"/>
      <c r="TER189" s="674"/>
      <c r="TES189" s="672"/>
      <c r="TET189" s="673"/>
      <c r="TEU189" s="673"/>
      <c r="TEV189" s="673"/>
      <c r="TEW189" s="673"/>
      <c r="TEX189" s="674"/>
      <c r="TEY189" s="672"/>
      <c r="TEZ189" s="673"/>
      <c r="TFA189" s="673"/>
      <c r="TFB189" s="673"/>
      <c r="TFC189" s="673"/>
      <c r="TFD189" s="674"/>
      <c r="TFE189" s="672"/>
      <c r="TFF189" s="673"/>
      <c r="TFG189" s="673"/>
      <c r="TFH189" s="673"/>
      <c r="TFI189" s="673"/>
      <c r="TFJ189" s="674"/>
      <c r="TFK189" s="672"/>
      <c r="TFL189" s="673"/>
      <c r="TFM189" s="673"/>
      <c r="TFN189" s="673"/>
      <c r="TFO189" s="673"/>
      <c r="TFP189" s="674"/>
      <c r="TFQ189" s="672"/>
      <c r="TFR189" s="673"/>
      <c r="TFS189" s="673"/>
      <c r="TFT189" s="673"/>
      <c r="TFU189" s="673"/>
      <c r="TFV189" s="674"/>
      <c r="TFW189" s="672"/>
      <c r="TFX189" s="673"/>
      <c r="TFY189" s="673"/>
      <c r="TFZ189" s="673"/>
      <c r="TGA189" s="673"/>
      <c r="TGB189" s="674"/>
      <c r="TGC189" s="672"/>
      <c r="TGD189" s="673"/>
      <c r="TGE189" s="673"/>
      <c r="TGF189" s="673"/>
      <c r="TGG189" s="673"/>
      <c r="TGH189" s="674"/>
      <c r="TGI189" s="672"/>
      <c r="TGJ189" s="673"/>
      <c r="TGK189" s="673"/>
      <c r="TGL189" s="673"/>
      <c r="TGM189" s="673"/>
      <c r="TGN189" s="674"/>
      <c r="TGO189" s="672"/>
      <c r="TGP189" s="673"/>
      <c r="TGQ189" s="673"/>
      <c r="TGR189" s="673"/>
      <c r="TGS189" s="673"/>
      <c r="TGT189" s="674"/>
      <c r="TGU189" s="672"/>
      <c r="TGV189" s="673"/>
      <c r="TGW189" s="673"/>
      <c r="TGX189" s="673"/>
      <c r="TGY189" s="673"/>
      <c r="TGZ189" s="674"/>
      <c r="THA189" s="672"/>
      <c r="THB189" s="673"/>
      <c r="THC189" s="673"/>
      <c r="THD189" s="673"/>
      <c r="THE189" s="673"/>
      <c r="THF189" s="674"/>
      <c r="THG189" s="672"/>
      <c r="THH189" s="673"/>
      <c r="THI189" s="673"/>
      <c r="THJ189" s="673"/>
      <c r="THK189" s="673"/>
      <c r="THL189" s="674"/>
      <c r="THM189" s="672"/>
      <c r="THN189" s="673"/>
      <c r="THO189" s="673"/>
      <c r="THP189" s="673"/>
      <c r="THQ189" s="673"/>
      <c r="THR189" s="674"/>
      <c r="THS189" s="672"/>
      <c r="THT189" s="673"/>
      <c r="THU189" s="673"/>
      <c r="THV189" s="673"/>
      <c r="THW189" s="673"/>
      <c r="THX189" s="674"/>
      <c r="THY189" s="672"/>
      <c r="THZ189" s="673"/>
      <c r="TIA189" s="673"/>
      <c r="TIB189" s="673"/>
      <c r="TIC189" s="673"/>
      <c r="TID189" s="674"/>
      <c r="TIE189" s="672"/>
      <c r="TIF189" s="673"/>
      <c r="TIG189" s="673"/>
      <c r="TIH189" s="673"/>
      <c r="TII189" s="673"/>
      <c r="TIJ189" s="674"/>
      <c r="TIK189" s="672"/>
      <c r="TIL189" s="673"/>
      <c r="TIM189" s="673"/>
      <c r="TIN189" s="673"/>
      <c r="TIO189" s="673"/>
      <c r="TIP189" s="674"/>
      <c r="TIQ189" s="672"/>
      <c r="TIR189" s="673"/>
      <c r="TIS189" s="673"/>
      <c r="TIT189" s="673"/>
      <c r="TIU189" s="673"/>
      <c r="TIV189" s="674"/>
      <c r="TIW189" s="672"/>
      <c r="TIX189" s="673"/>
      <c r="TIY189" s="673"/>
      <c r="TIZ189" s="673"/>
      <c r="TJA189" s="673"/>
      <c r="TJB189" s="674"/>
      <c r="TJC189" s="672"/>
      <c r="TJD189" s="673"/>
      <c r="TJE189" s="673"/>
      <c r="TJF189" s="673"/>
      <c r="TJG189" s="673"/>
      <c r="TJH189" s="674"/>
      <c r="TJI189" s="672"/>
      <c r="TJJ189" s="673"/>
      <c r="TJK189" s="673"/>
      <c r="TJL189" s="673"/>
      <c r="TJM189" s="673"/>
      <c r="TJN189" s="674"/>
      <c r="TJO189" s="672"/>
      <c r="TJP189" s="673"/>
      <c r="TJQ189" s="673"/>
      <c r="TJR189" s="673"/>
      <c r="TJS189" s="673"/>
      <c r="TJT189" s="674"/>
      <c r="TJU189" s="672"/>
      <c r="TJV189" s="673"/>
      <c r="TJW189" s="673"/>
      <c r="TJX189" s="673"/>
      <c r="TJY189" s="673"/>
      <c r="TJZ189" s="674"/>
      <c r="TKA189" s="672"/>
      <c r="TKB189" s="673"/>
      <c r="TKC189" s="673"/>
      <c r="TKD189" s="673"/>
      <c r="TKE189" s="673"/>
      <c r="TKF189" s="674"/>
      <c r="TKG189" s="672"/>
      <c r="TKH189" s="673"/>
      <c r="TKI189" s="673"/>
      <c r="TKJ189" s="673"/>
      <c r="TKK189" s="673"/>
      <c r="TKL189" s="674"/>
      <c r="TKM189" s="672"/>
      <c r="TKN189" s="673"/>
      <c r="TKO189" s="673"/>
      <c r="TKP189" s="673"/>
      <c r="TKQ189" s="673"/>
      <c r="TKR189" s="674"/>
      <c r="TKS189" s="672"/>
      <c r="TKT189" s="673"/>
      <c r="TKU189" s="673"/>
      <c r="TKV189" s="673"/>
      <c r="TKW189" s="673"/>
      <c r="TKX189" s="674"/>
      <c r="TKY189" s="672"/>
      <c r="TKZ189" s="673"/>
      <c r="TLA189" s="673"/>
      <c r="TLB189" s="673"/>
      <c r="TLC189" s="673"/>
      <c r="TLD189" s="674"/>
      <c r="TLE189" s="672"/>
      <c r="TLF189" s="673"/>
      <c r="TLG189" s="673"/>
      <c r="TLH189" s="673"/>
      <c r="TLI189" s="673"/>
      <c r="TLJ189" s="674"/>
      <c r="TLK189" s="672"/>
      <c r="TLL189" s="673"/>
      <c r="TLM189" s="673"/>
      <c r="TLN189" s="673"/>
      <c r="TLO189" s="673"/>
      <c r="TLP189" s="674"/>
      <c r="TLQ189" s="672"/>
      <c r="TLR189" s="673"/>
      <c r="TLS189" s="673"/>
      <c r="TLT189" s="673"/>
      <c r="TLU189" s="673"/>
      <c r="TLV189" s="674"/>
      <c r="TLW189" s="672"/>
      <c r="TLX189" s="673"/>
      <c r="TLY189" s="673"/>
      <c r="TLZ189" s="673"/>
      <c r="TMA189" s="673"/>
      <c r="TMB189" s="674"/>
      <c r="TMC189" s="672"/>
      <c r="TMD189" s="673"/>
      <c r="TME189" s="673"/>
      <c r="TMF189" s="673"/>
      <c r="TMG189" s="673"/>
      <c r="TMH189" s="674"/>
      <c r="TMI189" s="672"/>
      <c r="TMJ189" s="673"/>
      <c r="TMK189" s="673"/>
      <c r="TML189" s="673"/>
      <c r="TMM189" s="673"/>
      <c r="TMN189" s="674"/>
      <c r="TMO189" s="672"/>
      <c r="TMP189" s="673"/>
      <c r="TMQ189" s="673"/>
      <c r="TMR189" s="673"/>
      <c r="TMS189" s="673"/>
      <c r="TMT189" s="674"/>
      <c r="TMU189" s="672"/>
      <c r="TMV189" s="673"/>
      <c r="TMW189" s="673"/>
      <c r="TMX189" s="673"/>
      <c r="TMY189" s="673"/>
      <c r="TMZ189" s="674"/>
      <c r="TNA189" s="672"/>
      <c r="TNB189" s="673"/>
      <c r="TNC189" s="673"/>
      <c r="TND189" s="673"/>
      <c r="TNE189" s="673"/>
      <c r="TNF189" s="674"/>
      <c r="TNG189" s="672"/>
      <c r="TNH189" s="673"/>
      <c r="TNI189" s="673"/>
      <c r="TNJ189" s="673"/>
      <c r="TNK189" s="673"/>
      <c r="TNL189" s="674"/>
      <c r="TNM189" s="672"/>
      <c r="TNN189" s="673"/>
      <c r="TNO189" s="673"/>
      <c r="TNP189" s="673"/>
      <c r="TNQ189" s="673"/>
      <c r="TNR189" s="674"/>
      <c r="TNS189" s="672"/>
      <c r="TNT189" s="673"/>
      <c r="TNU189" s="673"/>
      <c r="TNV189" s="673"/>
      <c r="TNW189" s="673"/>
      <c r="TNX189" s="674"/>
      <c r="TNY189" s="672"/>
      <c r="TNZ189" s="673"/>
      <c r="TOA189" s="673"/>
      <c r="TOB189" s="673"/>
      <c r="TOC189" s="673"/>
      <c r="TOD189" s="674"/>
      <c r="TOE189" s="672"/>
      <c r="TOF189" s="673"/>
      <c r="TOG189" s="673"/>
      <c r="TOH189" s="673"/>
      <c r="TOI189" s="673"/>
      <c r="TOJ189" s="674"/>
      <c r="TOK189" s="672"/>
      <c r="TOL189" s="673"/>
      <c r="TOM189" s="673"/>
      <c r="TON189" s="673"/>
      <c r="TOO189" s="673"/>
      <c r="TOP189" s="674"/>
      <c r="TOQ189" s="672"/>
      <c r="TOR189" s="673"/>
      <c r="TOS189" s="673"/>
      <c r="TOT189" s="673"/>
      <c r="TOU189" s="673"/>
      <c r="TOV189" s="674"/>
      <c r="TOW189" s="672"/>
      <c r="TOX189" s="673"/>
      <c r="TOY189" s="673"/>
      <c r="TOZ189" s="673"/>
      <c r="TPA189" s="673"/>
      <c r="TPB189" s="674"/>
      <c r="TPC189" s="672"/>
      <c r="TPD189" s="673"/>
      <c r="TPE189" s="673"/>
      <c r="TPF189" s="673"/>
      <c r="TPG189" s="673"/>
      <c r="TPH189" s="674"/>
      <c r="TPI189" s="672"/>
      <c r="TPJ189" s="673"/>
      <c r="TPK189" s="673"/>
      <c r="TPL189" s="673"/>
      <c r="TPM189" s="673"/>
      <c r="TPN189" s="674"/>
      <c r="TPO189" s="672"/>
      <c r="TPP189" s="673"/>
      <c r="TPQ189" s="673"/>
      <c r="TPR189" s="673"/>
      <c r="TPS189" s="673"/>
      <c r="TPT189" s="674"/>
      <c r="TPU189" s="672"/>
      <c r="TPV189" s="673"/>
      <c r="TPW189" s="673"/>
      <c r="TPX189" s="673"/>
      <c r="TPY189" s="673"/>
      <c r="TPZ189" s="674"/>
      <c r="TQA189" s="672"/>
      <c r="TQB189" s="673"/>
      <c r="TQC189" s="673"/>
      <c r="TQD189" s="673"/>
      <c r="TQE189" s="673"/>
      <c r="TQF189" s="674"/>
      <c r="TQG189" s="672"/>
      <c r="TQH189" s="673"/>
      <c r="TQI189" s="673"/>
      <c r="TQJ189" s="673"/>
      <c r="TQK189" s="673"/>
      <c r="TQL189" s="674"/>
      <c r="TQM189" s="672"/>
      <c r="TQN189" s="673"/>
      <c r="TQO189" s="673"/>
      <c r="TQP189" s="673"/>
      <c r="TQQ189" s="673"/>
      <c r="TQR189" s="674"/>
      <c r="TQS189" s="672"/>
      <c r="TQT189" s="673"/>
      <c r="TQU189" s="673"/>
      <c r="TQV189" s="673"/>
      <c r="TQW189" s="673"/>
      <c r="TQX189" s="674"/>
      <c r="TQY189" s="672"/>
      <c r="TQZ189" s="673"/>
      <c r="TRA189" s="673"/>
      <c r="TRB189" s="673"/>
      <c r="TRC189" s="673"/>
      <c r="TRD189" s="674"/>
      <c r="TRE189" s="672"/>
      <c r="TRF189" s="673"/>
      <c r="TRG189" s="673"/>
      <c r="TRH189" s="673"/>
      <c r="TRI189" s="673"/>
      <c r="TRJ189" s="674"/>
      <c r="TRK189" s="672"/>
      <c r="TRL189" s="673"/>
      <c r="TRM189" s="673"/>
      <c r="TRN189" s="673"/>
      <c r="TRO189" s="673"/>
      <c r="TRP189" s="674"/>
      <c r="TRQ189" s="672"/>
      <c r="TRR189" s="673"/>
      <c r="TRS189" s="673"/>
      <c r="TRT189" s="673"/>
      <c r="TRU189" s="673"/>
      <c r="TRV189" s="674"/>
      <c r="TRW189" s="672"/>
      <c r="TRX189" s="673"/>
      <c r="TRY189" s="673"/>
      <c r="TRZ189" s="673"/>
      <c r="TSA189" s="673"/>
      <c r="TSB189" s="674"/>
      <c r="TSC189" s="672"/>
      <c r="TSD189" s="673"/>
      <c r="TSE189" s="673"/>
      <c r="TSF189" s="673"/>
      <c r="TSG189" s="673"/>
      <c r="TSH189" s="674"/>
      <c r="TSI189" s="672"/>
      <c r="TSJ189" s="673"/>
      <c r="TSK189" s="673"/>
      <c r="TSL189" s="673"/>
      <c r="TSM189" s="673"/>
      <c r="TSN189" s="674"/>
      <c r="TSO189" s="672"/>
      <c r="TSP189" s="673"/>
      <c r="TSQ189" s="673"/>
      <c r="TSR189" s="673"/>
      <c r="TSS189" s="673"/>
      <c r="TST189" s="674"/>
      <c r="TSU189" s="672"/>
      <c r="TSV189" s="673"/>
      <c r="TSW189" s="673"/>
      <c r="TSX189" s="673"/>
      <c r="TSY189" s="673"/>
      <c r="TSZ189" s="674"/>
      <c r="TTA189" s="672"/>
      <c r="TTB189" s="673"/>
      <c r="TTC189" s="673"/>
      <c r="TTD189" s="673"/>
      <c r="TTE189" s="673"/>
      <c r="TTF189" s="674"/>
      <c r="TTG189" s="672"/>
      <c r="TTH189" s="673"/>
      <c r="TTI189" s="673"/>
      <c r="TTJ189" s="673"/>
      <c r="TTK189" s="673"/>
      <c r="TTL189" s="674"/>
      <c r="TTM189" s="672"/>
      <c r="TTN189" s="673"/>
      <c r="TTO189" s="673"/>
      <c r="TTP189" s="673"/>
      <c r="TTQ189" s="673"/>
      <c r="TTR189" s="674"/>
      <c r="TTS189" s="672"/>
      <c r="TTT189" s="673"/>
      <c r="TTU189" s="673"/>
      <c r="TTV189" s="673"/>
      <c r="TTW189" s="673"/>
      <c r="TTX189" s="674"/>
      <c r="TTY189" s="672"/>
      <c r="TTZ189" s="673"/>
      <c r="TUA189" s="673"/>
      <c r="TUB189" s="673"/>
      <c r="TUC189" s="673"/>
      <c r="TUD189" s="674"/>
      <c r="TUE189" s="672"/>
      <c r="TUF189" s="673"/>
      <c r="TUG189" s="673"/>
      <c r="TUH189" s="673"/>
      <c r="TUI189" s="673"/>
      <c r="TUJ189" s="674"/>
      <c r="TUK189" s="672"/>
      <c r="TUL189" s="673"/>
      <c r="TUM189" s="673"/>
      <c r="TUN189" s="673"/>
      <c r="TUO189" s="673"/>
      <c r="TUP189" s="674"/>
      <c r="TUQ189" s="672"/>
      <c r="TUR189" s="673"/>
      <c r="TUS189" s="673"/>
      <c r="TUT189" s="673"/>
      <c r="TUU189" s="673"/>
      <c r="TUV189" s="674"/>
      <c r="TUW189" s="672"/>
      <c r="TUX189" s="673"/>
      <c r="TUY189" s="673"/>
      <c r="TUZ189" s="673"/>
      <c r="TVA189" s="673"/>
      <c r="TVB189" s="674"/>
      <c r="TVC189" s="672"/>
      <c r="TVD189" s="673"/>
      <c r="TVE189" s="673"/>
      <c r="TVF189" s="673"/>
      <c r="TVG189" s="673"/>
      <c r="TVH189" s="674"/>
      <c r="TVI189" s="672"/>
      <c r="TVJ189" s="673"/>
      <c r="TVK189" s="673"/>
      <c r="TVL189" s="673"/>
      <c r="TVM189" s="673"/>
      <c r="TVN189" s="674"/>
      <c r="TVO189" s="672"/>
      <c r="TVP189" s="673"/>
      <c r="TVQ189" s="673"/>
      <c r="TVR189" s="673"/>
      <c r="TVS189" s="673"/>
      <c r="TVT189" s="674"/>
      <c r="TVU189" s="672"/>
      <c r="TVV189" s="673"/>
      <c r="TVW189" s="673"/>
      <c r="TVX189" s="673"/>
      <c r="TVY189" s="673"/>
      <c r="TVZ189" s="674"/>
      <c r="TWA189" s="672"/>
      <c r="TWB189" s="673"/>
      <c r="TWC189" s="673"/>
      <c r="TWD189" s="673"/>
      <c r="TWE189" s="673"/>
      <c r="TWF189" s="674"/>
      <c r="TWG189" s="672"/>
      <c r="TWH189" s="673"/>
      <c r="TWI189" s="673"/>
      <c r="TWJ189" s="673"/>
      <c r="TWK189" s="673"/>
      <c r="TWL189" s="674"/>
      <c r="TWM189" s="672"/>
      <c r="TWN189" s="673"/>
      <c r="TWO189" s="673"/>
      <c r="TWP189" s="673"/>
      <c r="TWQ189" s="673"/>
      <c r="TWR189" s="674"/>
      <c r="TWS189" s="672"/>
      <c r="TWT189" s="673"/>
      <c r="TWU189" s="673"/>
      <c r="TWV189" s="673"/>
      <c r="TWW189" s="673"/>
      <c r="TWX189" s="674"/>
      <c r="TWY189" s="672"/>
      <c r="TWZ189" s="673"/>
      <c r="TXA189" s="673"/>
      <c r="TXB189" s="673"/>
      <c r="TXC189" s="673"/>
      <c r="TXD189" s="674"/>
      <c r="TXE189" s="672"/>
      <c r="TXF189" s="673"/>
      <c r="TXG189" s="673"/>
      <c r="TXH189" s="673"/>
      <c r="TXI189" s="673"/>
      <c r="TXJ189" s="674"/>
      <c r="TXK189" s="672"/>
      <c r="TXL189" s="673"/>
      <c r="TXM189" s="673"/>
      <c r="TXN189" s="673"/>
      <c r="TXO189" s="673"/>
      <c r="TXP189" s="674"/>
      <c r="TXQ189" s="672"/>
      <c r="TXR189" s="673"/>
      <c r="TXS189" s="673"/>
      <c r="TXT189" s="673"/>
      <c r="TXU189" s="673"/>
      <c r="TXV189" s="674"/>
      <c r="TXW189" s="672"/>
      <c r="TXX189" s="673"/>
      <c r="TXY189" s="673"/>
      <c r="TXZ189" s="673"/>
      <c r="TYA189" s="673"/>
      <c r="TYB189" s="674"/>
      <c r="TYC189" s="672"/>
      <c r="TYD189" s="673"/>
      <c r="TYE189" s="673"/>
      <c r="TYF189" s="673"/>
      <c r="TYG189" s="673"/>
      <c r="TYH189" s="674"/>
      <c r="TYI189" s="672"/>
      <c r="TYJ189" s="673"/>
      <c r="TYK189" s="673"/>
      <c r="TYL189" s="673"/>
      <c r="TYM189" s="673"/>
      <c r="TYN189" s="674"/>
      <c r="TYO189" s="672"/>
      <c r="TYP189" s="673"/>
      <c r="TYQ189" s="673"/>
      <c r="TYR189" s="673"/>
      <c r="TYS189" s="673"/>
      <c r="TYT189" s="674"/>
      <c r="TYU189" s="672"/>
      <c r="TYV189" s="673"/>
      <c r="TYW189" s="673"/>
      <c r="TYX189" s="673"/>
      <c r="TYY189" s="673"/>
      <c r="TYZ189" s="674"/>
      <c r="TZA189" s="672"/>
      <c r="TZB189" s="673"/>
      <c r="TZC189" s="673"/>
      <c r="TZD189" s="673"/>
      <c r="TZE189" s="673"/>
      <c r="TZF189" s="674"/>
      <c r="TZG189" s="672"/>
      <c r="TZH189" s="673"/>
      <c r="TZI189" s="673"/>
      <c r="TZJ189" s="673"/>
      <c r="TZK189" s="673"/>
      <c r="TZL189" s="674"/>
      <c r="TZM189" s="672"/>
      <c r="TZN189" s="673"/>
      <c r="TZO189" s="673"/>
      <c r="TZP189" s="673"/>
      <c r="TZQ189" s="673"/>
      <c r="TZR189" s="674"/>
      <c r="TZS189" s="672"/>
      <c r="TZT189" s="673"/>
      <c r="TZU189" s="673"/>
      <c r="TZV189" s="673"/>
      <c r="TZW189" s="673"/>
      <c r="TZX189" s="674"/>
      <c r="TZY189" s="672"/>
      <c r="TZZ189" s="673"/>
      <c r="UAA189" s="673"/>
      <c r="UAB189" s="673"/>
      <c r="UAC189" s="673"/>
      <c r="UAD189" s="674"/>
      <c r="UAE189" s="672"/>
      <c r="UAF189" s="673"/>
      <c r="UAG189" s="673"/>
      <c r="UAH189" s="673"/>
      <c r="UAI189" s="673"/>
      <c r="UAJ189" s="674"/>
      <c r="UAK189" s="672"/>
      <c r="UAL189" s="673"/>
      <c r="UAM189" s="673"/>
      <c r="UAN189" s="673"/>
      <c r="UAO189" s="673"/>
      <c r="UAP189" s="674"/>
      <c r="UAQ189" s="672"/>
      <c r="UAR189" s="673"/>
      <c r="UAS189" s="673"/>
      <c r="UAT189" s="673"/>
      <c r="UAU189" s="673"/>
      <c r="UAV189" s="674"/>
      <c r="UAW189" s="672"/>
      <c r="UAX189" s="673"/>
      <c r="UAY189" s="673"/>
      <c r="UAZ189" s="673"/>
      <c r="UBA189" s="673"/>
      <c r="UBB189" s="674"/>
      <c r="UBC189" s="672"/>
      <c r="UBD189" s="673"/>
      <c r="UBE189" s="673"/>
      <c r="UBF189" s="673"/>
      <c r="UBG189" s="673"/>
      <c r="UBH189" s="674"/>
      <c r="UBI189" s="672"/>
      <c r="UBJ189" s="673"/>
      <c r="UBK189" s="673"/>
      <c r="UBL189" s="673"/>
      <c r="UBM189" s="673"/>
      <c r="UBN189" s="674"/>
      <c r="UBO189" s="672"/>
      <c r="UBP189" s="673"/>
      <c r="UBQ189" s="673"/>
      <c r="UBR189" s="673"/>
      <c r="UBS189" s="673"/>
      <c r="UBT189" s="674"/>
      <c r="UBU189" s="672"/>
      <c r="UBV189" s="673"/>
      <c r="UBW189" s="673"/>
      <c r="UBX189" s="673"/>
      <c r="UBY189" s="673"/>
      <c r="UBZ189" s="674"/>
      <c r="UCA189" s="672"/>
      <c r="UCB189" s="673"/>
      <c r="UCC189" s="673"/>
      <c r="UCD189" s="673"/>
      <c r="UCE189" s="673"/>
      <c r="UCF189" s="674"/>
      <c r="UCG189" s="672"/>
      <c r="UCH189" s="673"/>
      <c r="UCI189" s="673"/>
      <c r="UCJ189" s="673"/>
      <c r="UCK189" s="673"/>
      <c r="UCL189" s="674"/>
      <c r="UCM189" s="672"/>
      <c r="UCN189" s="673"/>
      <c r="UCO189" s="673"/>
      <c r="UCP189" s="673"/>
      <c r="UCQ189" s="673"/>
      <c r="UCR189" s="674"/>
      <c r="UCS189" s="672"/>
      <c r="UCT189" s="673"/>
      <c r="UCU189" s="673"/>
      <c r="UCV189" s="673"/>
      <c r="UCW189" s="673"/>
      <c r="UCX189" s="674"/>
      <c r="UCY189" s="672"/>
      <c r="UCZ189" s="673"/>
      <c r="UDA189" s="673"/>
      <c r="UDB189" s="673"/>
      <c r="UDC189" s="673"/>
      <c r="UDD189" s="674"/>
      <c r="UDE189" s="672"/>
      <c r="UDF189" s="673"/>
      <c r="UDG189" s="673"/>
      <c r="UDH189" s="673"/>
      <c r="UDI189" s="673"/>
      <c r="UDJ189" s="674"/>
      <c r="UDK189" s="672"/>
      <c r="UDL189" s="673"/>
      <c r="UDM189" s="673"/>
      <c r="UDN189" s="673"/>
      <c r="UDO189" s="673"/>
      <c r="UDP189" s="674"/>
      <c r="UDQ189" s="672"/>
      <c r="UDR189" s="673"/>
      <c r="UDS189" s="673"/>
      <c r="UDT189" s="673"/>
      <c r="UDU189" s="673"/>
      <c r="UDV189" s="674"/>
      <c r="UDW189" s="672"/>
      <c r="UDX189" s="673"/>
      <c r="UDY189" s="673"/>
      <c r="UDZ189" s="673"/>
      <c r="UEA189" s="673"/>
      <c r="UEB189" s="674"/>
      <c r="UEC189" s="672"/>
      <c r="UED189" s="673"/>
      <c r="UEE189" s="673"/>
      <c r="UEF189" s="673"/>
      <c r="UEG189" s="673"/>
      <c r="UEH189" s="674"/>
      <c r="UEI189" s="672"/>
      <c r="UEJ189" s="673"/>
      <c r="UEK189" s="673"/>
      <c r="UEL189" s="673"/>
      <c r="UEM189" s="673"/>
      <c r="UEN189" s="674"/>
      <c r="UEO189" s="672"/>
      <c r="UEP189" s="673"/>
      <c r="UEQ189" s="673"/>
      <c r="UER189" s="673"/>
      <c r="UES189" s="673"/>
      <c r="UET189" s="674"/>
      <c r="UEU189" s="672"/>
      <c r="UEV189" s="673"/>
      <c r="UEW189" s="673"/>
      <c r="UEX189" s="673"/>
      <c r="UEY189" s="673"/>
      <c r="UEZ189" s="674"/>
      <c r="UFA189" s="672"/>
      <c r="UFB189" s="673"/>
      <c r="UFC189" s="673"/>
      <c r="UFD189" s="673"/>
      <c r="UFE189" s="673"/>
      <c r="UFF189" s="674"/>
      <c r="UFG189" s="672"/>
      <c r="UFH189" s="673"/>
      <c r="UFI189" s="673"/>
      <c r="UFJ189" s="673"/>
      <c r="UFK189" s="673"/>
      <c r="UFL189" s="674"/>
      <c r="UFM189" s="672"/>
      <c r="UFN189" s="673"/>
      <c r="UFO189" s="673"/>
      <c r="UFP189" s="673"/>
      <c r="UFQ189" s="673"/>
      <c r="UFR189" s="674"/>
      <c r="UFS189" s="672"/>
      <c r="UFT189" s="673"/>
      <c r="UFU189" s="673"/>
      <c r="UFV189" s="673"/>
      <c r="UFW189" s="673"/>
      <c r="UFX189" s="674"/>
      <c r="UFY189" s="672"/>
      <c r="UFZ189" s="673"/>
      <c r="UGA189" s="673"/>
      <c r="UGB189" s="673"/>
      <c r="UGC189" s="673"/>
      <c r="UGD189" s="674"/>
      <c r="UGE189" s="672"/>
      <c r="UGF189" s="673"/>
      <c r="UGG189" s="673"/>
      <c r="UGH189" s="673"/>
      <c r="UGI189" s="673"/>
      <c r="UGJ189" s="674"/>
      <c r="UGK189" s="672"/>
      <c r="UGL189" s="673"/>
      <c r="UGM189" s="673"/>
      <c r="UGN189" s="673"/>
      <c r="UGO189" s="673"/>
      <c r="UGP189" s="674"/>
      <c r="UGQ189" s="672"/>
      <c r="UGR189" s="673"/>
      <c r="UGS189" s="673"/>
      <c r="UGT189" s="673"/>
      <c r="UGU189" s="673"/>
      <c r="UGV189" s="674"/>
      <c r="UGW189" s="672"/>
      <c r="UGX189" s="673"/>
      <c r="UGY189" s="673"/>
      <c r="UGZ189" s="673"/>
      <c r="UHA189" s="673"/>
      <c r="UHB189" s="674"/>
      <c r="UHC189" s="672"/>
      <c r="UHD189" s="673"/>
      <c r="UHE189" s="673"/>
      <c r="UHF189" s="673"/>
      <c r="UHG189" s="673"/>
      <c r="UHH189" s="674"/>
      <c r="UHI189" s="672"/>
      <c r="UHJ189" s="673"/>
      <c r="UHK189" s="673"/>
      <c r="UHL189" s="673"/>
      <c r="UHM189" s="673"/>
      <c r="UHN189" s="674"/>
      <c r="UHO189" s="672"/>
      <c r="UHP189" s="673"/>
      <c r="UHQ189" s="673"/>
      <c r="UHR189" s="673"/>
      <c r="UHS189" s="673"/>
      <c r="UHT189" s="674"/>
      <c r="UHU189" s="672"/>
      <c r="UHV189" s="673"/>
      <c r="UHW189" s="673"/>
      <c r="UHX189" s="673"/>
      <c r="UHY189" s="673"/>
      <c r="UHZ189" s="674"/>
      <c r="UIA189" s="672"/>
      <c r="UIB189" s="673"/>
      <c r="UIC189" s="673"/>
      <c r="UID189" s="673"/>
      <c r="UIE189" s="673"/>
      <c r="UIF189" s="674"/>
      <c r="UIG189" s="672"/>
      <c r="UIH189" s="673"/>
      <c r="UII189" s="673"/>
      <c r="UIJ189" s="673"/>
      <c r="UIK189" s="673"/>
      <c r="UIL189" s="674"/>
      <c r="UIM189" s="672"/>
      <c r="UIN189" s="673"/>
      <c r="UIO189" s="673"/>
      <c r="UIP189" s="673"/>
      <c r="UIQ189" s="673"/>
      <c r="UIR189" s="674"/>
      <c r="UIS189" s="672"/>
      <c r="UIT189" s="673"/>
      <c r="UIU189" s="673"/>
      <c r="UIV189" s="673"/>
      <c r="UIW189" s="673"/>
      <c r="UIX189" s="674"/>
      <c r="UIY189" s="672"/>
      <c r="UIZ189" s="673"/>
      <c r="UJA189" s="673"/>
      <c r="UJB189" s="673"/>
      <c r="UJC189" s="673"/>
      <c r="UJD189" s="674"/>
      <c r="UJE189" s="672"/>
      <c r="UJF189" s="673"/>
      <c r="UJG189" s="673"/>
      <c r="UJH189" s="673"/>
      <c r="UJI189" s="673"/>
      <c r="UJJ189" s="674"/>
      <c r="UJK189" s="672"/>
      <c r="UJL189" s="673"/>
      <c r="UJM189" s="673"/>
      <c r="UJN189" s="673"/>
      <c r="UJO189" s="673"/>
      <c r="UJP189" s="674"/>
      <c r="UJQ189" s="672"/>
      <c r="UJR189" s="673"/>
      <c r="UJS189" s="673"/>
      <c r="UJT189" s="673"/>
      <c r="UJU189" s="673"/>
      <c r="UJV189" s="674"/>
      <c r="UJW189" s="672"/>
      <c r="UJX189" s="673"/>
      <c r="UJY189" s="673"/>
      <c r="UJZ189" s="673"/>
      <c r="UKA189" s="673"/>
      <c r="UKB189" s="674"/>
      <c r="UKC189" s="672"/>
      <c r="UKD189" s="673"/>
      <c r="UKE189" s="673"/>
      <c r="UKF189" s="673"/>
      <c r="UKG189" s="673"/>
      <c r="UKH189" s="674"/>
      <c r="UKI189" s="672"/>
      <c r="UKJ189" s="673"/>
      <c r="UKK189" s="673"/>
      <c r="UKL189" s="673"/>
      <c r="UKM189" s="673"/>
      <c r="UKN189" s="674"/>
      <c r="UKO189" s="672"/>
      <c r="UKP189" s="673"/>
      <c r="UKQ189" s="673"/>
      <c r="UKR189" s="673"/>
      <c r="UKS189" s="673"/>
      <c r="UKT189" s="674"/>
      <c r="UKU189" s="672"/>
      <c r="UKV189" s="673"/>
      <c r="UKW189" s="673"/>
      <c r="UKX189" s="673"/>
      <c r="UKY189" s="673"/>
      <c r="UKZ189" s="674"/>
      <c r="ULA189" s="672"/>
      <c r="ULB189" s="673"/>
      <c r="ULC189" s="673"/>
      <c r="ULD189" s="673"/>
      <c r="ULE189" s="673"/>
      <c r="ULF189" s="674"/>
      <c r="ULG189" s="672"/>
      <c r="ULH189" s="673"/>
      <c r="ULI189" s="673"/>
      <c r="ULJ189" s="673"/>
      <c r="ULK189" s="673"/>
      <c r="ULL189" s="674"/>
      <c r="ULM189" s="672"/>
      <c r="ULN189" s="673"/>
      <c r="ULO189" s="673"/>
      <c r="ULP189" s="673"/>
      <c r="ULQ189" s="673"/>
      <c r="ULR189" s="674"/>
      <c r="ULS189" s="672"/>
      <c r="ULT189" s="673"/>
      <c r="ULU189" s="673"/>
      <c r="ULV189" s="673"/>
      <c r="ULW189" s="673"/>
      <c r="ULX189" s="674"/>
      <c r="ULY189" s="672"/>
      <c r="ULZ189" s="673"/>
      <c r="UMA189" s="673"/>
      <c r="UMB189" s="673"/>
      <c r="UMC189" s="673"/>
      <c r="UMD189" s="674"/>
      <c r="UME189" s="672"/>
      <c r="UMF189" s="673"/>
      <c r="UMG189" s="673"/>
      <c r="UMH189" s="673"/>
      <c r="UMI189" s="673"/>
      <c r="UMJ189" s="674"/>
      <c r="UMK189" s="672"/>
      <c r="UML189" s="673"/>
      <c r="UMM189" s="673"/>
      <c r="UMN189" s="673"/>
      <c r="UMO189" s="673"/>
      <c r="UMP189" s="674"/>
      <c r="UMQ189" s="672"/>
      <c r="UMR189" s="673"/>
      <c r="UMS189" s="673"/>
      <c r="UMT189" s="673"/>
      <c r="UMU189" s="673"/>
      <c r="UMV189" s="674"/>
      <c r="UMW189" s="672"/>
      <c r="UMX189" s="673"/>
      <c r="UMY189" s="673"/>
      <c r="UMZ189" s="673"/>
      <c r="UNA189" s="673"/>
      <c r="UNB189" s="674"/>
      <c r="UNC189" s="672"/>
      <c r="UND189" s="673"/>
      <c r="UNE189" s="673"/>
      <c r="UNF189" s="673"/>
      <c r="UNG189" s="673"/>
      <c r="UNH189" s="674"/>
      <c r="UNI189" s="672"/>
      <c r="UNJ189" s="673"/>
      <c r="UNK189" s="673"/>
      <c r="UNL189" s="673"/>
      <c r="UNM189" s="673"/>
      <c r="UNN189" s="674"/>
      <c r="UNO189" s="672"/>
      <c r="UNP189" s="673"/>
      <c r="UNQ189" s="673"/>
      <c r="UNR189" s="673"/>
      <c r="UNS189" s="673"/>
      <c r="UNT189" s="674"/>
      <c r="UNU189" s="672"/>
      <c r="UNV189" s="673"/>
      <c r="UNW189" s="673"/>
      <c r="UNX189" s="673"/>
      <c r="UNY189" s="673"/>
      <c r="UNZ189" s="674"/>
      <c r="UOA189" s="672"/>
      <c r="UOB189" s="673"/>
      <c r="UOC189" s="673"/>
      <c r="UOD189" s="673"/>
      <c r="UOE189" s="673"/>
      <c r="UOF189" s="674"/>
      <c r="UOG189" s="672"/>
      <c r="UOH189" s="673"/>
      <c r="UOI189" s="673"/>
      <c r="UOJ189" s="673"/>
      <c r="UOK189" s="673"/>
      <c r="UOL189" s="674"/>
      <c r="UOM189" s="672"/>
      <c r="UON189" s="673"/>
      <c r="UOO189" s="673"/>
      <c r="UOP189" s="673"/>
      <c r="UOQ189" s="673"/>
      <c r="UOR189" s="674"/>
      <c r="UOS189" s="672"/>
      <c r="UOT189" s="673"/>
      <c r="UOU189" s="673"/>
      <c r="UOV189" s="673"/>
      <c r="UOW189" s="673"/>
      <c r="UOX189" s="674"/>
      <c r="UOY189" s="672"/>
      <c r="UOZ189" s="673"/>
      <c r="UPA189" s="673"/>
      <c r="UPB189" s="673"/>
      <c r="UPC189" s="673"/>
      <c r="UPD189" s="674"/>
      <c r="UPE189" s="672"/>
      <c r="UPF189" s="673"/>
      <c r="UPG189" s="673"/>
      <c r="UPH189" s="673"/>
      <c r="UPI189" s="673"/>
      <c r="UPJ189" s="674"/>
      <c r="UPK189" s="672"/>
      <c r="UPL189" s="673"/>
      <c r="UPM189" s="673"/>
      <c r="UPN189" s="673"/>
      <c r="UPO189" s="673"/>
      <c r="UPP189" s="674"/>
      <c r="UPQ189" s="672"/>
      <c r="UPR189" s="673"/>
      <c r="UPS189" s="673"/>
      <c r="UPT189" s="673"/>
      <c r="UPU189" s="673"/>
      <c r="UPV189" s="674"/>
      <c r="UPW189" s="672"/>
      <c r="UPX189" s="673"/>
      <c r="UPY189" s="673"/>
      <c r="UPZ189" s="673"/>
      <c r="UQA189" s="673"/>
      <c r="UQB189" s="674"/>
      <c r="UQC189" s="672"/>
      <c r="UQD189" s="673"/>
      <c r="UQE189" s="673"/>
      <c r="UQF189" s="673"/>
      <c r="UQG189" s="673"/>
      <c r="UQH189" s="674"/>
      <c r="UQI189" s="672"/>
      <c r="UQJ189" s="673"/>
      <c r="UQK189" s="673"/>
      <c r="UQL189" s="673"/>
      <c r="UQM189" s="673"/>
      <c r="UQN189" s="674"/>
      <c r="UQO189" s="672"/>
      <c r="UQP189" s="673"/>
      <c r="UQQ189" s="673"/>
      <c r="UQR189" s="673"/>
      <c r="UQS189" s="673"/>
      <c r="UQT189" s="674"/>
      <c r="UQU189" s="672"/>
      <c r="UQV189" s="673"/>
      <c r="UQW189" s="673"/>
      <c r="UQX189" s="673"/>
      <c r="UQY189" s="673"/>
      <c r="UQZ189" s="674"/>
      <c r="URA189" s="672"/>
      <c r="URB189" s="673"/>
      <c r="URC189" s="673"/>
      <c r="URD189" s="673"/>
      <c r="URE189" s="673"/>
      <c r="URF189" s="674"/>
      <c r="URG189" s="672"/>
      <c r="URH189" s="673"/>
      <c r="URI189" s="673"/>
      <c r="URJ189" s="673"/>
      <c r="URK189" s="673"/>
      <c r="URL189" s="674"/>
      <c r="URM189" s="672"/>
      <c r="URN189" s="673"/>
      <c r="URO189" s="673"/>
      <c r="URP189" s="673"/>
      <c r="URQ189" s="673"/>
      <c r="URR189" s="674"/>
      <c r="URS189" s="672"/>
      <c r="URT189" s="673"/>
      <c r="URU189" s="673"/>
      <c r="URV189" s="673"/>
      <c r="URW189" s="673"/>
      <c r="URX189" s="674"/>
      <c r="URY189" s="672"/>
      <c r="URZ189" s="673"/>
      <c r="USA189" s="673"/>
      <c r="USB189" s="673"/>
      <c r="USC189" s="673"/>
      <c r="USD189" s="674"/>
      <c r="USE189" s="672"/>
      <c r="USF189" s="673"/>
      <c r="USG189" s="673"/>
      <c r="USH189" s="673"/>
      <c r="USI189" s="673"/>
      <c r="USJ189" s="674"/>
      <c r="USK189" s="672"/>
      <c r="USL189" s="673"/>
      <c r="USM189" s="673"/>
      <c r="USN189" s="673"/>
      <c r="USO189" s="673"/>
      <c r="USP189" s="674"/>
      <c r="USQ189" s="672"/>
      <c r="USR189" s="673"/>
      <c r="USS189" s="673"/>
      <c r="UST189" s="673"/>
      <c r="USU189" s="673"/>
      <c r="USV189" s="674"/>
      <c r="USW189" s="672"/>
      <c r="USX189" s="673"/>
      <c r="USY189" s="673"/>
      <c r="USZ189" s="673"/>
      <c r="UTA189" s="673"/>
      <c r="UTB189" s="674"/>
      <c r="UTC189" s="672"/>
      <c r="UTD189" s="673"/>
      <c r="UTE189" s="673"/>
      <c r="UTF189" s="673"/>
      <c r="UTG189" s="673"/>
      <c r="UTH189" s="674"/>
      <c r="UTI189" s="672"/>
      <c r="UTJ189" s="673"/>
      <c r="UTK189" s="673"/>
      <c r="UTL189" s="673"/>
      <c r="UTM189" s="673"/>
      <c r="UTN189" s="674"/>
      <c r="UTO189" s="672"/>
      <c r="UTP189" s="673"/>
      <c r="UTQ189" s="673"/>
      <c r="UTR189" s="673"/>
      <c r="UTS189" s="673"/>
      <c r="UTT189" s="674"/>
      <c r="UTU189" s="672"/>
      <c r="UTV189" s="673"/>
      <c r="UTW189" s="673"/>
      <c r="UTX189" s="673"/>
      <c r="UTY189" s="673"/>
      <c r="UTZ189" s="674"/>
      <c r="UUA189" s="672"/>
      <c r="UUB189" s="673"/>
      <c r="UUC189" s="673"/>
      <c r="UUD189" s="673"/>
      <c r="UUE189" s="673"/>
      <c r="UUF189" s="674"/>
      <c r="UUG189" s="672"/>
      <c r="UUH189" s="673"/>
      <c r="UUI189" s="673"/>
      <c r="UUJ189" s="673"/>
      <c r="UUK189" s="673"/>
      <c r="UUL189" s="674"/>
      <c r="UUM189" s="672"/>
      <c r="UUN189" s="673"/>
      <c r="UUO189" s="673"/>
      <c r="UUP189" s="673"/>
      <c r="UUQ189" s="673"/>
      <c r="UUR189" s="674"/>
      <c r="UUS189" s="672"/>
      <c r="UUT189" s="673"/>
      <c r="UUU189" s="673"/>
      <c r="UUV189" s="673"/>
      <c r="UUW189" s="673"/>
      <c r="UUX189" s="674"/>
      <c r="UUY189" s="672"/>
      <c r="UUZ189" s="673"/>
      <c r="UVA189" s="673"/>
      <c r="UVB189" s="673"/>
      <c r="UVC189" s="673"/>
      <c r="UVD189" s="674"/>
      <c r="UVE189" s="672"/>
      <c r="UVF189" s="673"/>
      <c r="UVG189" s="673"/>
      <c r="UVH189" s="673"/>
      <c r="UVI189" s="673"/>
      <c r="UVJ189" s="674"/>
      <c r="UVK189" s="672"/>
      <c r="UVL189" s="673"/>
      <c r="UVM189" s="673"/>
      <c r="UVN189" s="673"/>
      <c r="UVO189" s="673"/>
      <c r="UVP189" s="674"/>
      <c r="UVQ189" s="672"/>
      <c r="UVR189" s="673"/>
      <c r="UVS189" s="673"/>
      <c r="UVT189" s="673"/>
      <c r="UVU189" s="673"/>
      <c r="UVV189" s="674"/>
      <c r="UVW189" s="672"/>
      <c r="UVX189" s="673"/>
      <c r="UVY189" s="673"/>
      <c r="UVZ189" s="673"/>
      <c r="UWA189" s="673"/>
      <c r="UWB189" s="674"/>
      <c r="UWC189" s="672"/>
      <c r="UWD189" s="673"/>
      <c r="UWE189" s="673"/>
      <c r="UWF189" s="673"/>
      <c r="UWG189" s="673"/>
      <c r="UWH189" s="674"/>
      <c r="UWI189" s="672"/>
      <c r="UWJ189" s="673"/>
      <c r="UWK189" s="673"/>
      <c r="UWL189" s="673"/>
      <c r="UWM189" s="673"/>
      <c r="UWN189" s="674"/>
      <c r="UWO189" s="672"/>
      <c r="UWP189" s="673"/>
      <c r="UWQ189" s="673"/>
      <c r="UWR189" s="673"/>
      <c r="UWS189" s="673"/>
      <c r="UWT189" s="674"/>
      <c r="UWU189" s="672"/>
      <c r="UWV189" s="673"/>
      <c r="UWW189" s="673"/>
      <c r="UWX189" s="673"/>
      <c r="UWY189" s="673"/>
      <c r="UWZ189" s="674"/>
      <c r="UXA189" s="672"/>
      <c r="UXB189" s="673"/>
      <c r="UXC189" s="673"/>
      <c r="UXD189" s="673"/>
      <c r="UXE189" s="673"/>
      <c r="UXF189" s="674"/>
      <c r="UXG189" s="672"/>
      <c r="UXH189" s="673"/>
      <c r="UXI189" s="673"/>
      <c r="UXJ189" s="673"/>
      <c r="UXK189" s="673"/>
      <c r="UXL189" s="674"/>
      <c r="UXM189" s="672"/>
      <c r="UXN189" s="673"/>
      <c r="UXO189" s="673"/>
      <c r="UXP189" s="673"/>
      <c r="UXQ189" s="673"/>
      <c r="UXR189" s="674"/>
      <c r="UXS189" s="672"/>
      <c r="UXT189" s="673"/>
      <c r="UXU189" s="673"/>
      <c r="UXV189" s="673"/>
      <c r="UXW189" s="673"/>
      <c r="UXX189" s="674"/>
      <c r="UXY189" s="672"/>
      <c r="UXZ189" s="673"/>
      <c r="UYA189" s="673"/>
      <c r="UYB189" s="673"/>
      <c r="UYC189" s="673"/>
      <c r="UYD189" s="674"/>
      <c r="UYE189" s="672"/>
      <c r="UYF189" s="673"/>
      <c r="UYG189" s="673"/>
      <c r="UYH189" s="673"/>
      <c r="UYI189" s="673"/>
      <c r="UYJ189" s="674"/>
      <c r="UYK189" s="672"/>
      <c r="UYL189" s="673"/>
      <c r="UYM189" s="673"/>
      <c r="UYN189" s="673"/>
      <c r="UYO189" s="673"/>
      <c r="UYP189" s="674"/>
      <c r="UYQ189" s="672"/>
      <c r="UYR189" s="673"/>
      <c r="UYS189" s="673"/>
      <c r="UYT189" s="673"/>
      <c r="UYU189" s="673"/>
      <c r="UYV189" s="674"/>
      <c r="UYW189" s="672"/>
      <c r="UYX189" s="673"/>
      <c r="UYY189" s="673"/>
      <c r="UYZ189" s="673"/>
      <c r="UZA189" s="673"/>
      <c r="UZB189" s="674"/>
      <c r="UZC189" s="672"/>
      <c r="UZD189" s="673"/>
      <c r="UZE189" s="673"/>
      <c r="UZF189" s="673"/>
      <c r="UZG189" s="673"/>
      <c r="UZH189" s="674"/>
      <c r="UZI189" s="672"/>
      <c r="UZJ189" s="673"/>
      <c r="UZK189" s="673"/>
      <c r="UZL189" s="673"/>
      <c r="UZM189" s="673"/>
      <c r="UZN189" s="674"/>
      <c r="UZO189" s="672"/>
      <c r="UZP189" s="673"/>
      <c r="UZQ189" s="673"/>
      <c r="UZR189" s="673"/>
      <c r="UZS189" s="673"/>
      <c r="UZT189" s="674"/>
      <c r="UZU189" s="672"/>
      <c r="UZV189" s="673"/>
      <c r="UZW189" s="673"/>
      <c r="UZX189" s="673"/>
      <c r="UZY189" s="673"/>
      <c r="UZZ189" s="674"/>
      <c r="VAA189" s="672"/>
      <c r="VAB189" s="673"/>
      <c r="VAC189" s="673"/>
      <c r="VAD189" s="673"/>
      <c r="VAE189" s="673"/>
      <c r="VAF189" s="674"/>
      <c r="VAG189" s="672"/>
      <c r="VAH189" s="673"/>
      <c r="VAI189" s="673"/>
      <c r="VAJ189" s="673"/>
      <c r="VAK189" s="673"/>
      <c r="VAL189" s="674"/>
      <c r="VAM189" s="672"/>
      <c r="VAN189" s="673"/>
      <c r="VAO189" s="673"/>
      <c r="VAP189" s="673"/>
      <c r="VAQ189" s="673"/>
      <c r="VAR189" s="674"/>
      <c r="VAS189" s="672"/>
      <c r="VAT189" s="673"/>
      <c r="VAU189" s="673"/>
      <c r="VAV189" s="673"/>
      <c r="VAW189" s="673"/>
      <c r="VAX189" s="674"/>
      <c r="VAY189" s="672"/>
      <c r="VAZ189" s="673"/>
      <c r="VBA189" s="673"/>
      <c r="VBB189" s="673"/>
      <c r="VBC189" s="673"/>
      <c r="VBD189" s="674"/>
      <c r="VBE189" s="672"/>
      <c r="VBF189" s="673"/>
      <c r="VBG189" s="673"/>
      <c r="VBH189" s="673"/>
      <c r="VBI189" s="673"/>
      <c r="VBJ189" s="674"/>
      <c r="VBK189" s="672"/>
      <c r="VBL189" s="673"/>
      <c r="VBM189" s="673"/>
      <c r="VBN189" s="673"/>
      <c r="VBO189" s="673"/>
      <c r="VBP189" s="674"/>
      <c r="VBQ189" s="672"/>
      <c r="VBR189" s="673"/>
      <c r="VBS189" s="673"/>
      <c r="VBT189" s="673"/>
      <c r="VBU189" s="673"/>
      <c r="VBV189" s="674"/>
      <c r="VBW189" s="672"/>
      <c r="VBX189" s="673"/>
      <c r="VBY189" s="673"/>
      <c r="VBZ189" s="673"/>
      <c r="VCA189" s="673"/>
      <c r="VCB189" s="674"/>
      <c r="VCC189" s="672"/>
      <c r="VCD189" s="673"/>
      <c r="VCE189" s="673"/>
      <c r="VCF189" s="673"/>
      <c r="VCG189" s="673"/>
      <c r="VCH189" s="674"/>
      <c r="VCI189" s="672"/>
      <c r="VCJ189" s="673"/>
      <c r="VCK189" s="673"/>
      <c r="VCL189" s="673"/>
      <c r="VCM189" s="673"/>
      <c r="VCN189" s="674"/>
      <c r="VCO189" s="672"/>
      <c r="VCP189" s="673"/>
      <c r="VCQ189" s="673"/>
      <c r="VCR189" s="673"/>
      <c r="VCS189" s="673"/>
      <c r="VCT189" s="674"/>
      <c r="VCU189" s="672"/>
      <c r="VCV189" s="673"/>
      <c r="VCW189" s="673"/>
      <c r="VCX189" s="673"/>
      <c r="VCY189" s="673"/>
      <c r="VCZ189" s="674"/>
      <c r="VDA189" s="672"/>
      <c r="VDB189" s="673"/>
      <c r="VDC189" s="673"/>
      <c r="VDD189" s="673"/>
      <c r="VDE189" s="673"/>
      <c r="VDF189" s="674"/>
      <c r="VDG189" s="672"/>
      <c r="VDH189" s="673"/>
      <c r="VDI189" s="673"/>
      <c r="VDJ189" s="673"/>
      <c r="VDK189" s="673"/>
      <c r="VDL189" s="674"/>
      <c r="VDM189" s="672"/>
      <c r="VDN189" s="673"/>
      <c r="VDO189" s="673"/>
      <c r="VDP189" s="673"/>
      <c r="VDQ189" s="673"/>
      <c r="VDR189" s="674"/>
      <c r="VDS189" s="672"/>
      <c r="VDT189" s="673"/>
      <c r="VDU189" s="673"/>
      <c r="VDV189" s="673"/>
      <c r="VDW189" s="673"/>
      <c r="VDX189" s="674"/>
      <c r="VDY189" s="672"/>
      <c r="VDZ189" s="673"/>
      <c r="VEA189" s="673"/>
      <c r="VEB189" s="673"/>
      <c r="VEC189" s="673"/>
      <c r="VED189" s="674"/>
      <c r="VEE189" s="672"/>
      <c r="VEF189" s="673"/>
      <c r="VEG189" s="673"/>
      <c r="VEH189" s="673"/>
      <c r="VEI189" s="673"/>
      <c r="VEJ189" s="674"/>
      <c r="VEK189" s="672"/>
      <c r="VEL189" s="673"/>
      <c r="VEM189" s="673"/>
      <c r="VEN189" s="673"/>
      <c r="VEO189" s="673"/>
      <c r="VEP189" s="674"/>
      <c r="VEQ189" s="672"/>
      <c r="VER189" s="673"/>
      <c r="VES189" s="673"/>
      <c r="VET189" s="673"/>
      <c r="VEU189" s="673"/>
      <c r="VEV189" s="674"/>
      <c r="VEW189" s="672"/>
      <c r="VEX189" s="673"/>
      <c r="VEY189" s="673"/>
      <c r="VEZ189" s="673"/>
      <c r="VFA189" s="673"/>
      <c r="VFB189" s="674"/>
      <c r="VFC189" s="672"/>
      <c r="VFD189" s="673"/>
      <c r="VFE189" s="673"/>
      <c r="VFF189" s="673"/>
      <c r="VFG189" s="673"/>
      <c r="VFH189" s="674"/>
      <c r="VFI189" s="672"/>
      <c r="VFJ189" s="673"/>
      <c r="VFK189" s="673"/>
      <c r="VFL189" s="673"/>
      <c r="VFM189" s="673"/>
      <c r="VFN189" s="674"/>
      <c r="VFO189" s="672"/>
      <c r="VFP189" s="673"/>
      <c r="VFQ189" s="673"/>
      <c r="VFR189" s="673"/>
      <c r="VFS189" s="673"/>
      <c r="VFT189" s="674"/>
      <c r="VFU189" s="672"/>
      <c r="VFV189" s="673"/>
      <c r="VFW189" s="673"/>
      <c r="VFX189" s="673"/>
      <c r="VFY189" s="673"/>
      <c r="VFZ189" s="674"/>
      <c r="VGA189" s="672"/>
      <c r="VGB189" s="673"/>
      <c r="VGC189" s="673"/>
      <c r="VGD189" s="673"/>
      <c r="VGE189" s="673"/>
      <c r="VGF189" s="674"/>
      <c r="VGG189" s="672"/>
      <c r="VGH189" s="673"/>
      <c r="VGI189" s="673"/>
      <c r="VGJ189" s="673"/>
      <c r="VGK189" s="673"/>
      <c r="VGL189" s="674"/>
      <c r="VGM189" s="672"/>
      <c r="VGN189" s="673"/>
      <c r="VGO189" s="673"/>
      <c r="VGP189" s="673"/>
      <c r="VGQ189" s="673"/>
      <c r="VGR189" s="674"/>
      <c r="VGS189" s="672"/>
      <c r="VGT189" s="673"/>
      <c r="VGU189" s="673"/>
      <c r="VGV189" s="673"/>
      <c r="VGW189" s="673"/>
      <c r="VGX189" s="674"/>
      <c r="VGY189" s="672"/>
      <c r="VGZ189" s="673"/>
      <c r="VHA189" s="673"/>
      <c r="VHB189" s="673"/>
      <c r="VHC189" s="673"/>
      <c r="VHD189" s="674"/>
      <c r="VHE189" s="672"/>
      <c r="VHF189" s="673"/>
      <c r="VHG189" s="673"/>
      <c r="VHH189" s="673"/>
      <c r="VHI189" s="673"/>
      <c r="VHJ189" s="674"/>
      <c r="VHK189" s="672"/>
      <c r="VHL189" s="673"/>
      <c r="VHM189" s="673"/>
      <c r="VHN189" s="673"/>
      <c r="VHO189" s="673"/>
      <c r="VHP189" s="674"/>
      <c r="VHQ189" s="672"/>
      <c r="VHR189" s="673"/>
      <c r="VHS189" s="673"/>
      <c r="VHT189" s="673"/>
      <c r="VHU189" s="673"/>
      <c r="VHV189" s="674"/>
      <c r="VHW189" s="672"/>
      <c r="VHX189" s="673"/>
      <c r="VHY189" s="673"/>
      <c r="VHZ189" s="673"/>
      <c r="VIA189" s="673"/>
      <c r="VIB189" s="674"/>
      <c r="VIC189" s="672"/>
      <c r="VID189" s="673"/>
      <c r="VIE189" s="673"/>
      <c r="VIF189" s="673"/>
      <c r="VIG189" s="673"/>
      <c r="VIH189" s="674"/>
      <c r="VII189" s="672"/>
      <c r="VIJ189" s="673"/>
      <c r="VIK189" s="673"/>
      <c r="VIL189" s="673"/>
      <c r="VIM189" s="673"/>
      <c r="VIN189" s="674"/>
      <c r="VIO189" s="672"/>
      <c r="VIP189" s="673"/>
      <c r="VIQ189" s="673"/>
      <c r="VIR189" s="673"/>
      <c r="VIS189" s="673"/>
      <c r="VIT189" s="674"/>
      <c r="VIU189" s="672"/>
      <c r="VIV189" s="673"/>
      <c r="VIW189" s="673"/>
      <c r="VIX189" s="673"/>
      <c r="VIY189" s="673"/>
      <c r="VIZ189" s="674"/>
      <c r="VJA189" s="672"/>
      <c r="VJB189" s="673"/>
      <c r="VJC189" s="673"/>
      <c r="VJD189" s="673"/>
      <c r="VJE189" s="673"/>
      <c r="VJF189" s="674"/>
      <c r="VJG189" s="672"/>
      <c r="VJH189" s="673"/>
      <c r="VJI189" s="673"/>
      <c r="VJJ189" s="673"/>
      <c r="VJK189" s="673"/>
      <c r="VJL189" s="674"/>
      <c r="VJM189" s="672"/>
      <c r="VJN189" s="673"/>
      <c r="VJO189" s="673"/>
      <c r="VJP189" s="673"/>
      <c r="VJQ189" s="673"/>
      <c r="VJR189" s="674"/>
      <c r="VJS189" s="672"/>
      <c r="VJT189" s="673"/>
      <c r="VJU189" s="673"/>
      <c r="VJV189" s="673"/>
      <c r="VJW189" s="673"/>
      <c r="VJX189" s="674"/>
      <c r="VJY189" s="672"/>
      <c r="VJZ189" s="673"/>
      <c r="VKA189" s="673"/>
      <c r="VKB189" s="673"/>
      <c r="VKC189" s="673"/>
      <c r="VKD189" s="674"/>
      <c r="VKE189" s="672"/>
      <c r="VKF189" s="673"/>
      <c r="VKG189" s="673"/>
      <c r="VKH189" s="673"/>
      <c r="VKI189" s="673"/>
      <c r="VKJ189" s="674"/>
      <c r="VKK189" s="672"/>
      <c r="VKL189" s="673"/>
      <c r="VKM189" s="673"/>
      <c r="VKN189" s="673"/>
      <c r="VKO189" s="673"/>
      <c r="VKP189" s="674"/>
      <c r="VKQ189" s="672"/>
      <c r="VKR189" s="673"/>
      <c r="VKS189" s="673"/>
      <c r="VKT189" s="673"/>
      <c r="VKU189" s="673"/>
      <c r="VKV189" s="674"/>
      <c r="VKW189" s="672"/>
      <c r="VKX189" s="673"/>
      <c r="VKY189" s="673"/>
      <c r="VKZ189" s="673"/>
      <c r="VLA189" s="673"/>
      <c r="VLB189" s="674"/>
      <c r="VLC189" s="672"/>
      <c r="VLD189" s="673"/>
      <c r="VLE189" s="673"/>
      <c r="VLF189" s="673"/>
      <c r="VLG189" s="673"/>
      <c r="VLH189" s="674"/>
      <c r="VLI189" s="672"/>
      <c r="VLJ189" s="673"/>
      <c r="VLK189" s="673"/>
      <c r="VLL189" s="673"/>
      <c r="VLM189" s="673"/>
      <c r="VLN189" s="674"/>
      <c r="VLO189" s="672"/>
      <c r="VLP189" s="673"/>
      <c r="VLQ189" s="673"/>
      <c r="VLR189" s="673"/>
      <c r="VLS189" s="673"/>
      <c r="VLT189" s="674"/>
      <c r="VLU189" s="672"/>
      <c r="VLV189" s="673"/>
      <c r="VLW189" s="673"/>
      <c r="VLX189" s="673"/>
      <c r="VLY189" s="673"/>
      <c r="VLZ189" s="674"/>
      <c r="VMA189" s="672"/>
      <c r="VMB189" s="673"/>
      <c r="VMC189" s="673"/>
      <c r="VMD189" s="673"/>
      <c r="VME189" s="673"/>
      <c r="VMF189" s="674"/>
      <c r="VMG189" s="672"/>
      <c r="VMH189" s="673"/>
      <c r="VMI189" s="673"/>
      <c r="VMJ189" s="673"/>
      <c r="VMK189" s="673"/>
      <c r="VML189" s="674"/>
      <c r="VMM189" s="672"/>
      <c r="VMN189" s="673"/>
      <c r="VMO189" s="673"/>
      <c r="VMP189" s="673"/>
      <c r="VMQ189" s="673"/>
      <c r="VMR189" s="674"/>
      <c r="VMS189" s="672"/>
      <c r="VMT189" s="673"/>
      <c r="VMU189" s="673"/>
      <c r="VMV189" s="673"/>
      <c r="VMW189" s="673"/>
      <c r="VMX189" s="674"/>
      <c r="VMY189" s="672"/>
      <c r="VMZ189" s="673"/>
      <c r="VNA189" s="673"/>
      <c r="VNB189" s="673"/>
      <c r="VNC189" s="673"/>
      <c r="VND189" s="674"/>
      <c r="VNE189" s="672"/>
      <c r="VNF189" s="673"/>
      <c r="VNG189" s="673"/>
      <c r="VNH189" s="673"/>
      <c r="VNI189" s="673"/>
      <c r="VNJ189" s="674"/>
      <c r="VNK189" s="672"/>
      <c r="VNL189" s="673"/>
      <c r="VNM189" s="673"/>
      <c r="VNN189" s="673"/>
      <c r="VNO189" s="673"/>
      <c r="VNP189" s="674"/>
      <c r="VNQ189" s="672"/>
      <c r="VNR189" s="673"/>
      <c r="VNS189" s="673"/>
      <c r="VNT189" s="673"/>
      <c r="VNU189" s="673"/>
      <c r="VNV189" s="674"/>
      <c r="VNW189" s="672"/>
      <c r="VNX189" s="673"/>
      <c r="VNY189" s="673"/>
      <c r="VNZ189" s="673"/>
      <c r="VOA189" s="673"/>
      <c r="VOB189" s="674"/>
      <c r="VOC189" s="672"/>
      <c r="VOD189" s="673"/>
      <c r="VOE189" s="673"/>
      <c r="VOF189" s="673"/>
      <c r="VOG189" s="673"/>
      <c r="VOH189" s="674"/>
      <c r="VOI189" s="672"/>
      <c r="VOJ189" s="673"/>
      <c r="VOK189" s="673"/>
      <c r="VOL189" s="673"/>
      <c r="VOM189" s="673"/>
      <c r="VON189" s="674"/>
      <c r="VOO189" s="672"/>
      <c r="VOP189" s="673"/>
      <c r="VOQ189" s="673"/>
      <c r="VOR189" s="673"/>
      <c r="VOS189" s="673"/>
      <c r="VOT189" s="674"/>
      <c r="VOU189" s="672"/>
      <c r="VOV189" s="673"/>
      <c r="VOW189" s="673"/>
      <c r="VOX189" s="673"/>
      <c r="VOY189" s="673"/>
      <c r="VOZ189" s="674"/>
      <c r="VPA189" s="672"/>
      <c r="VPB189" s="673"/>
      <c r="VPC189" s="673"/>
      <c r="VPD189" s="673"/>
      <c r="VPE189" s="673"/>
      <c r="VPF189" s="674"/>
      <c r="VPG189" s="672"/>
      <c r="VPH189" s="673"/>
      <c r="VPI189" s="673"/>
      <c r="VPJ189" s="673"/>
      <c r="VPK189" s="673"/>
      <c r="VPL189" s="674"/>
      <c r="VPM189" s="672"/>
      <c r="VPN189" s="673"/>
      <c r="VPO189" s="673"/>
      <c r="VPP189" s="673"/>
      <c r="VPQ189" s="673"/>
      <c r="VPR189" s="674"/>
      <c r="VPS189" s="672"/>
      <c r="VPT189" s="673"/>
      <c r="VPU189" s="673"/>
      <c r="VPV189" s="673"/>
      <c r="VPW189" s="673"/>
      <c r="VPX189" s="674"/>
      <c r="VPY189" s="672"/>
      <c r="VPZ189" s="673"/>
      <c r="VQA189" s="673"/>
      <c r="VQB189" s="673"/>
      <c r="VQC189" s="673"/>
      <c r="VQD189" s="674"/>
      <c r="VQE189" s="672"/>
      <c r="VQF189" s="673"/>
      <c r="VQG189" s="673"/>
      <c r="VQH189" s="673"/>
      <c r="VQI189" s="673"/>
      <c r="VQJ189" s="674"/>
      <c r="VQK189" s="672"/>
      <c r="VQL189" s="673"/>
      <c r="VQM189" s="673"/>
      <c r="VQN189" s="673"/>
      <c r="VQO189" s="673"/>
      <c r="VQP189" s="674"/>
      <c r="VQQ189" s="672"/>
      <c r="VQR189" s="673"/>
      <c r="VQS189" s="673"/>
      <c r="VQT189" s="673"/>
      <c r="VQU189" s="673"/>
      <c r="VQV189" s="674"/>
      <c r="VQW189" s="672"/>
      <c r="VQX189" s="673"/>
      <c r="VQY189" s="673"/>
      <c r="VQZ189" s="673"/>
      <c r="VRA189" s="673"/>
      <c r="VRB189" s="674"/>
      <c r="VRC189" s="672"/>
      <c r="VRD189" s="673"/>
      <c r="VRE189" s="673"/>
      <c r="VRF189" s="673"/>
      <c r="VRG189" s="673"/>
      <c r="VRH189" s="674"/>
      <c r="VRI189" s="672"/>
      <c r="VRJ189" s="673"/>
      <c r="VRK189" s="673"/>
      <c r="VRL189" s="673"/>
      <c r="VRM189" s="673"/>
      <c r="VRN189" s="674"/>
      <c r="VRO189" s="672"/>
      <c r="VRP189" s="673"/>
      <c r="VRQ189" s="673"/>
      <c r="VRR189" s="673"/>
      <c r="VRS189" s="673"/>
      <c r="VRT189" s="674"/>
      <c r="VRU189" s="672"/>
      <c r="VRV189" s="673"/>
      <c r="VRW189" s="673"/>
      <c r="VRX189" s="673"/>
      <c r="VRY189" s="673"/>
      <c r="VRZ189" s="674"/>
      <c r="VSA189" s="672"/>
      <c r="VSB189" s="673"/>
      <c r="VSC189" s="673"/>
      <c r="VSD189" s="673"/>
      <c r="VSE189" s="673"/>
      <c r="VSF189" s="674"/>
      <c r="VSG189" s="672"/>
      <c r="VSH189" s="673"/>
      <c r="VSI189" s="673"/>
      <c r="VSJ189" s="673"/>
      <c r="VSK189" s="673"/>
      <c r="VSL189" s="674"/>
      <c r="VSM189" s="672"/>
      <c r="VSN189" s="673"/>
      <c r="VSO189" s="673"/>
      <c r="VSP189" s="673"/>
      <c r="VSQ189" s="673"/>
      <c r="VSR189" s="674"/>
      <c r="VSS189" s="672"/>
      <c r="VST189" s="673"/>
      <c r="VSU189" s="673"/>
      <c r="VSV189" s="673"/>
      <c r="VSW189" s="673"/>
      <c r="VSX189" s="674"/>
      <c r="VSY189" s="672"/>
      <c r="VSZ189" s="673"/>
      <c r="VTA189" s="673"/>
      <c r="VTB189" s="673"/>
      <c r="VTC189" s="673"/>
      <c r="VTD189" s="674"/>
      <c r="VTE189" s="672"/>
      <c r="VTF189" s="673"/>
      <c r="VTG189" s="673"/>
      <c r="VTH189" s="673"/>
      <c r="VTI189" s="673"/>
      <c r="VTJ189" s="674"/>
      <c r="VTK189" s="672"/>
      <c r="VTL189" s="673"/>
      <c r="VTM189" s="673"/>
      <c r="VTN189" s="673"/>
      <c r="VTO189" s="673"/>
      <c r="VTP189" s="674"/>
      <c r="VTQ189" s="672"/>
      <c r="VTR189" s="673"/>
      <c r="VTS189" s="673"/>
      <c r="VTT189" s="673"/>
      <c r="VTU189" s="673"/>
      <c r="VTV189" s="674"/>
      <c r="VTW189" s="672"/>
      <c r="VTX189" s="673"/>
      <c r="VTY189" s="673"/>
      <c r="VTZ189" s="673"/>
      <c r="VUA189" s="673"/>
      <c r="VUB189" s="674"/>
      <c r="VUC189" s="672"/>
      <c r="VUD189" s="673"/>
      <c r="VUE189" s="673"/>
      <c r="VUF189" s="673"/>
      <c r="VUG189" s="673"/>
      <c r="VUH189" s="674"/>
      <c r="VUI189" s="672"/>
      <c r="VUJ189" s="673"/>
      <c r="VUK189" s="673"/>
      <c r="VUL189" s="673"/>
      <c r="VUM189" s="673"/>
      <c r="VUN189" s="674"/>
      <c r="VUO189" s="672"/>
      <c r="VUP189" s="673"/>
      <c r="VUQ189" s="673"/>
      <c r="VUR189" s="673"/>
      <c r="VUS189" s="673"/>
      <c r="VUT189" s="674"/>
      <c r="VUU189" s="672"/>
      <c r="VUV189" s="673"/>
      <c r="VUW189" s="673"/>
      <c r="VUX189" s="673"/>
      <c r="VUY189" s="673"/>
      <c r="VUZ189" s="674"/>
      <c r="VVA189" s="672"/>
      <c r="VVB189" s="673"/>
      <c r="VVC189" s="673"/>
      <c r="VVD189" s="673"/>
      <c r="VVE189" s="673"/>
      <c r="VVF189" s="674"/>
      <c r="VVG189" s="672"/>
      <c r="VVH189" s="673"/>
      <c r="VVI189" s="673"/>
      <c r="VVJ189" s="673"/>
      <c r="VVK189" s="673"/>
      <c r="VVL189" s="674"/>
      <c r="VVM189" s="672"/>
      <c r="VVN189" s="673"/>
      <c r="VVO189" s="673"/>
      <c r="VVP189" s="673"/>
      <c r="VVQ189" s="673"/>
      <c r="VVR189" s="674"/>
      <c r="VVS189" s="672"/>
      <c r="VVT189" s="673"/>
      <c r="VVU189" s="673"/>
      <c r="VVV189" s="673"/>
      <c r="VVW189" s="673"/>
      <c r="VVX189" s="674"/>
      <c r="VVY189" s="672"/>
      <c r="VVZ189" s="673"/>
      <c r="VWA189" s="673"/>
      <c r="VWB189" s="673"/>
      <c r="VWC189" s="673"/>
      <c r="VWD189" s="674"/>
      <c r="VWE189" s="672"/>
      <c r="VWF189" s="673"/>
      <c r="VWG189" s="673"/>
      <c r="VWH189" s="673"/>
      <c r="VWI189" s="673"/>
      <c r="VWJ189" s="674"/>
      <c r="VWK189" s="672"/>
      <c r="VWL189" s="673"/>
      <c r="VWM189" s="673"/>
      <c r="VWN189" s="673"/>
      <c r="VWO189" s="673"/>
      <c r="VWP189" s="674"/>
      <c r="VWQ189" s="672"/>
      <c r="VWR189" s="673"/>
      <c r="VWS189" s="673"/>
      <c r="VWT189" s="673"/>
      <c r="VWU189" s="673"/>
      <c r="VWV189" s="674"/>
      <c r="VWW189" s="672"/>
      <c r="VWX189" s="673"/>
      <c r="VWY189" s="673"/>
      <c r="VWZ189" s="673"/>
      <c r="VXA189" s="673"/>
      <c r="VXB189" s="674"/>
      <c r="VXC189" s="672"/>
      <c r="VXD189" s="673"/>
      <c r="VXE189" s="673"/>
      <c r="VXF189" s="673"/>
      <c r="VXG189" s="673"/>
      <c r="VXH189" s="674"/>
      <c r="VXI189" s="672"/>
      <c r="VXJ189" s="673"/>
      <c r="VXK189" s="673"/>
      <c r="VXL189" s="673"/>
      <c r="VXM189" s="673"/>
      <c r="VXN189" s="674"/>
      <c r="VXO189" s="672"/>
      <c r="VXP189" s="673"/>
      <c r="VXQ189" s="673"/>
      <c r="VXR189" s="673"/>
      <c r="VXS189" s="673"/>
      <c r="VXT189" s="674"/>
      <c r="VXU189" s="672"/>
      <c r="VXV189" s="673"/>
      <c r="VXW189" s="673"/>
      <c r="VXX189" s="673"/>
      <c r="VXY189" s="673"/>
      <c r="VXZ189" s="674"/>
      <c r="VYA189" s="672"/>
      <c r="VYB189" s="673"/>
      <c r="VYC189" s="673"/>
      <c r="VYD189" s="673"/>
      <c r="VYE189" s="673"/>
      <c r="VYF189" s="674"/>
      <c r="VYG189" s="672"/>
      <c r="VYH189" s="673"/>
      <c r="VYI189" s="673"/>
      <c r="VYJ189" s="673"/>
      <c r="VYK189" s="673"/>
      <c r="VYL189" s="674"/>
      <c r="VYM189" s="672"/>
      <c r="VYN189" s="673"/>
      <c r="VYO189" s="673"/>
      <c r="VYP189" s="673"/>
      <c r="VYQ189" s="673"/>
      <c r="VYR189" s="674"/>
      <c r="VYS189" s="672"/>
      <c r="VYT189" s="673"/>
      <c r="VYU189" s="673"/>
      <c r="VYV189" s="673"/>
      <c r="VYW189" s="673"/>
      <c r="VYX189" s="674"/>
      <c r="VYY189" s="672"/>
      <c r="VYZ189" s="673"/>
      <c r="VZA189" s="673"/>
      <c r="VZB189" s="673"/>
      <c r="VZC189" s="673"/>
      <c r="VZD189" s="674"/>
      <c r="VZE189" s="672"/>
      <c r="VZF189" s="673"/>
      <c r="VZG189" s="673"/>
      <c r="VZH189" s="673"/>
      <c r="VZI189" s="673"/>
      <c r="VZJ189" s="674"/>
      <c r="VZK189" s="672"/>
      <c r="VZL189" s="673"/>
      <c r="VZM189" s="673"/>
      <c r="VZN189" s="673"/>
      <c r="VZO189" s="673"/>
      <c r="VZP189" s="674"/>
      <c r="VZQ189" s="672"/>
      <c r="VZR189" s="673"/>
      <c r="VZS189" s="673"/>
      <c r="VZT189" s="673"/>
      <c r="VZU189" s="673"/>
      <c r="VZV189" s="674"/>
      <c r="VZW189" s="672"/>
      <c r="VZX189" s="673"/>
      <c r="VZY189" s="673"/>
      <c r="VZZ189" s="673"/>
      <c r="WAA189" s="673"/>
      <c r="WAB189" s="674"/>
      <c r="WAC189" s="672"/>
      <c r="WAD189" s="673"/>
      <c r="WAE189" s="673"/>
      <c r="WAF189" s="673"/>
      <c r="WAG189" s="673"/>
      <c r="WAH189" s="674"/>
      <c r="WAI189" s="672"/>
      <c r="WAJ189" s="673"/>
      <c r="WAK189" s="673"/>
      <c r="WAL189" s="673"/>
      <c r="WAM189" s="673"/>
      <c r="WAN189" s="674"/>
      <c r="WAO189" s="672"/>
      <c r="WAP189" s="673"/>
      <c r="WAQ189" s="673"/>
      <c r="WAR189" s="673"/>
      <c r="WAS189" s="673"/>
      <c r="WAT189" s="674"/>
      <c r="WAU189" s="672"/>
      <c r="WAV189" s="673"/>
      <c r="WAW189" s="673"/>
      <c r="WAX189" s="673"/>
      <c r="WAY189" s="673"/>
      <c r="WAZ189" s="674"/>
      <c r="WBA189" s="672"/>
      <c r="WBB189" s="673"/>
      <c r="WBC189" s="673"/>
      <c r="WBD189" s="673"/>
      <c r="WBE189" s="673"/>
      <c r="WBF189" s="674"/>
      <c r="WBG189" s="672"/>
      <c r="WBH189" s="673"/>
      <c r="WBI189" s="673"/>
      <c r="WBJ189" s="673"/>
      <c r="WBK189" s="673"/>
      <c r="WBL189" s="674"/>
      <c r="WBM189" s="672"/>
      <c r="WBN189" s="673"/>
      <c r="WBO189" s="673"/>
      <c r="WBP189" s="673"/>
      <c r="WBQ189" s="673"/>
      <c r="WBR189" s="674"/>
      <c r="WBS189" s="672"/>
      <c r="WBT189" s="673"/>
      <c r="WBU189" s="673"/>
      <c r="WBV189" s="673"/>
      <c r="WBW189" s="673"/>
      <c r="WBX189" s="674"/>
      <c r="WBY189" s="672"/>
      <c r="WBZ189" s="673"/>
      <c r="WCA189" s="673"/>
      <c r="WCB189" s="673"/>
      <c r="WCC189" s="673"/>
      <c r="WCD189" s="674"/>
      <c r="WCE189" s="672"/>
      <c r="WCF189" s="673"/>
      <c r="WCG189" s="673"/>
      <c r="WCH189" s="673"/>
      <c r="WCI189" s="673"/>
      <c r="WCJ189" s="674"/>
      <c r="WCK189" s="672"/>
      <c r="WCL189" s="673"/>
      <c r="WCM189" s="673"/>
      <c r="WCN189" s="673"/>
      <c r="WCO189" s="673"/>
      <c r="WCP189" s="674"/>
      <c r="WCQ189" s="672"/>
      <c r="WCR189" s="673"/>
      <c r="WCS189" s="673"/>
      <c r="WCT189" s="673"/>
      <c r="WCU189" s="673"/>
      <c r="WCV189" s="674"/>
      <c r="WCW189" s="672"/>
      <c r="WCX189" s="673"/>
      <c r="WCY189" s="673"/>
      <c r="WCZ189" s="673"/>
      <c r="WDA189" s="673"/>
      <c r="WDB189" s="674"/>
      <c r="WDC189" s="672"/>
      <c r="WDD189" s="673"/>
      <c r="WDE189" s="673"/>
      <c r="WDF189" s="673"/>
      <c r="WDG189" s="673"/>
      <c r="WDH189" s="674"/>
      <c r="WDI189" s="672"/>
      <c r="WDJ189" s="673"/>
      <c r="WDK189" s="673"/>
      <c r="WDL189" s="673"/>
      <c r="WDM189" s="673"/>
      <c r="WDN189" s="674"/>
      <c r="WDO189" s="672"/>
      <c r="WDP189" s="673"/>
      <c r="WDQ189" s="673"/>
      <c r="WDR189" s="673"/>
      <c r="WDS189" s="673"/>
      <c r="WDT189" s="674"/>
      <c r="WDU189" s="672"/>
      <c r="WDV189" s="673"/>
      <c r="WDW189" s="673"/>
      <c r="WDX189" s="673"/>
      <c r="WDY189" s="673"/>
      <c r="WDZ189" s="674"/>
      <c r="WEA189" s="672"/>
      <c r="WEB189" s="673"/>
      <c r="WEC189" s="673"/>
      <c r="WED189" s="673"/>
      <c r="WEE189" s="673"/>
      <c r="WEF189" s="674"/>
      <c r="WEG189" s="672"/>
      <c r="WEH189" s="673"/>
      <c r="WEI189" s="673"/>
      <c r="WEJ189" s="673"/>
      <c r="WEK189" s="673"/>
      <c r="WEL189" s="674"/>
      <c r="WEM189" s="672"/>
      <c r="WEN189" s="673"/>
      <c r="WEO189" s="673"/>
      <c r="WEP189" s="673"/>
      <c r="WEQ189" s="673"/>
      <c r="WER189" s="674"/>
      <c r="WES189" s="672"/>
      <c r="WET189" s="673"/>
      <c r="WEU189" s="673"/>
      <c r="WEV189" s="673"/>
      <c r="WEW189" s="673"/>
      <c r="WEX189" s="674"/>
      <c r="WEY189" s="672"/>
      <c r="WEZ189" s="673"/>
      <c r="WFA189" s="673"/>
      <c r="WFB189" s="673"/>
      <c r="WFC189" s="673"/>
      <c r="WFD189" s="674"/>
      <c r="WFE189" s="672"/>
      <c r="WFF189" s="673"/>
      <c r="WFG189" s="673"/>
      <c r="WFH189" s="673"/>
      <c r="WFI189" s="673"/>
      <c r="WFJ189" s="674"/>
      <c r="WFK189" s="672"/>
      <c r="WFL189" s="673"/>
      <c r="WFM189" s="673"/>
      <c r="WFN189" s="673"/>
      <c r="WFO189" s="673"/>
      <c r="WFP189" s="674"/>
      <c r="WFQ189" s="672"/>
      <c r="WFR189" s="673"/>
      <c r="WFS189" s="673"/>
      <c r="WFT189" s="673"/>
      <c r="WFU189" s="673"/>
      <c r="WFV189" s="674"/>
      <c r="WFW189" s="672"/>
      <c r="WFX189" s="673"/>
      <c r="WFY189" s="673"/>
      <c r="WFZ189" s="673"/>
      <c r="WGA189" s="673"/>
      <c r="WGB189" s="674"/>
      <c r="WGC189" s="672"/>
      <c r="WGD189" s="673"/>
      <c r="WGE189" s="673"/>
      <c r="WGF189" s="673"/>
      <c r="WGG189" s="673"/>
      <c r="WGH189" s="674"/>
      <c r="WGI189" s="672"/>
      <c r="WGJ189" s="673"/>
      <c r="WGK189" s="673"/>
      <c r="WGL189" s="673"/>
      <c r="WGM189" s="673"/>
      <c r="WGN189" s="674"/>
      <c r="WGO189" s="672"/>
      <c r="WGP189" s="673"/>
      <c r="WGQ189" s="673"/>
      <c r="WGR189" s="673"/>
      <c r="WGS189" s="673"/>
      <c r="WGT189" s="674"/>
      <c r="WGU189" s="672"/>
      <c r="WGV189" s="673"/>
      <c r="WGW189" s="673"/>
      <c r="WGX189" s="673"/>
      <c r="WGY189" s="673"/>
      <c r="WGZ189" s="674"/>
      <c r="WHA189" s="672"/>
      <c r="WHB189" s="673"/>
      <c r="WHC189" s="673"/>
      <c r="WHD189" s="673"/>
      <c r="WHE189" s="673"/>
      <c r="WHF189" s="674"/>
      <c r="WHG189" s="672"/>
      <c r="WHH189" s="673"/>
      <c r="WHI189" s="673"/>
      <c r="WHJ189" s="673"/>
      <c r="WHK189" s="673"/>
      <c r="WHL189" s="674"/>
      <c r="WHM189" s="672"/>
      <c r="WHN189" s="673"/>
      <c r="WHO189" s="673"/>
      <c r="WHP189" s="673"/>
      <c r="WHQ189" s="673"/>
      <c r="WHR189" s="674"/>
      <c r="WHS189" s="672"/>
      <c r="WHT189" s="673"/>
      <c r="WHU189" s="673"/>
      <c r="WHV189" s="673"/>
      <c r="WHW189" s="673"/>
      <c r="WHX189" s="674"/>
      <c r="WHY189" s="672"/>
      <c r="WHZ189" s="673"/>
      <c r="WIA189" s="673"/>
      <c r="WIB189" s="673"/>
      <c r="WIC189" s="673"/>
      <c r="WID189" s="674"/>
      <c r="WIE189" s="672"/>
      <c r="WIF189" s="673"/>
      <c r="WIG189" s="673"/>
      <c r="WIH189" s="673"/>
      <c r="WII189" s="673"/>
      <c r="WIJ189" s="674"/>
      <c r="WIK189" s="672"/>
      <c r="WIL189" s="673"/>
      <c r="WIM189" s="673"/>
      <c r="WIN189" s="673"/>
      <c r="WIO189" s="673"/>
      <c r="WIP189" s="674"/>
      <c r="WIQ189" s="672"/>
      <c r="WIR189" s="673"/>
      <c r="WIS189" s="673"/>
      <c r="WIT189" s="673"/>
      <c r="WIU189" s="673"/>
      <c r="WIV189" s="674"/>
      <c r="WIW189" s="672"/>
      <c r="WIX189" s="673"/>
      <c r="WIY189" s="673"/>
      <c r="WIZ189" s="673"/>
      <c r="WJA189" s="673"/>
      <c r="WJB189" s="674"/>
      <c r="WJC189" s="672"/>
      <c r="WJD189" s="673"/>
      <c r="WJE189" s="673"/>
      <c r="WJF189" s="673"/>
      <c r="WJG189" s="673"/>
      <c r="WJH189" s="674"/>
      <c r="WJI189" s="672"/>
      <c r="WJJ189" s="673"/>
      <c r="WJK189" s="673"/>
      <c r="WJL189" s="673"/>
      <c r="WJM189" s="673"/>
      <c r="WJN189" s="674"/>
      <c r="WJO189" s="672"/>
      <c r="WJP189" s="673"/>
      <c r="WJQ189" s="673"/>
      <c r="WJR189" s="673"/>
      <c r="WJS189" s="673"/>
      <c r="WJT189" s="674"/>
      <c r="WJU189" s="672"/>
      <c r="WJV189" s="673"/>
      <c r="WJW189" s="673"/>
      <c r="WJX189" s="673"/>
      <c r="WJY189" s="673"/>
      <c r="WJZ189" s="674"/>
      <c r="WKA189" s="672"/>
      <c r="WKB189" s="673"/>
      <c r="WKC189" s="673"/>
      <c r="WKD189" s="673"/>
      <c r="WKE189" s="673"/>
      <c r="WKF189" s="674"/>
      <c r="WKG189" s="672"/>
      <c r="WKH189" s="673"/>
      <c r="WKI189" s="673"/>
      <c r="WKJ189" s="673"/>
      <c r="WKK189" s="673"/>
      <c r="WKL189" s="674"/>
      <c r="WKM189" s="672"/>
      <c r="WKN189" s="673"/>
      <c r="WKO189" s="673"/>
      <c r="WKP189" s="673"/>
      <c r="WKQ189" s="673"/>
      <c r="WKR189" s="674"/>
      <c r="WKS189" s="672"/>
      <c r="WKT189" s="673"/>
      <c r="WKU189" s="673"/>
      <c r="WKV189" s="673"/>
      <c r="WKW189" s="673"/>
      <c r="WKX189" s="674"/>
      <c r="WKY189" s="672"/>
      <c r="WKZ189" s="673"/>
      <c r="WLA189" s="673"/>
      <c r="WLB189" s="673"/>
      <c r="WLC189" s="673"/>
      <c r="WLD189" s="674"/>
      <c r="WLE189" s="672"/>
      <c r="WLF189" s="673"/>
      <c r="WLG189" s="673"/>
      <c r="WLH189" s="673"/>
      <c r="WLI189" s="673"/>
      <c r="WLJ189" s="674"/>
      <c r="WLK189" s="672"/>
      <c r="WLL189" s="673"/>
      <c r="WLM189" s="673"/>
      <c r="WLN189" s="673"/>
      <c r="WLO189" s="673"/>
      <c r="WLP189" s="674"/>
      <c r="WLQ189" s="672"/>
      <c r="WLR189" s="673"/>
      <c r="WLS189" s="673"/>
      <c r="WLT189" s="673"/>
      <c r="WLU189" s="673"/>
      <c r="WLV189" s="674"/>
      <c r="WLW189" s="672"/>
      <c r="WLX189" s="673"/>
      <c r="WLY189" s="673"/>
      <c r="WLZ189" s="673"/>
      <c r="WMA189" s="673"/>
      <c r="WMB189" s="674"/>
      <c r="WMC189" s="672"/>
      <c r="WMD189" s="673"/>
      <c r="WME189" s="673"/>
      <c r="WMF189" s="673"/>
      <c r="WMG189" s="673"/>
      <c r="WMH189" s="674"/>
      <c r="WMI189" s="672"/>
      <c r="WMJ189" s="673"/>
      <c r="WMK189" s="673"/>
      <c r="WML189" s="673"/>
      <c r="WMM189" s="673"/>
      <c r="WMN189" s="674"/>
      <c r="WMO189" s="672"/>
      <c r="WMP189" s="673"/>
      <c r="WMQ189" s="673"/>
      <c r="WMR189" s="673"/>
      <c r="WMS189" s="673"/>
      <c r="WMT189" s="674"/>
      <c r="WMU189" s="672"/>
      <c r="WMV189" s="673"/>
      <c r="WMW189" s="673"/>
      <c r="WMX189" s="673"/>
      <c r="WMY189" s="673"/>
      <c r="WMZ189" s="674"/>
      <c r="WNA189" s="672"/>
      <c r="WNB189" s="673"/>
      <c r="WNC189" s="673"/>
      <c r="WND189" s="673"/>
      <c r="WNE189" s="673"/>
      <c r="WNF189" s="674"/>
      <c r="WNG189" s="672"/>
      <c r="WNH189" s="673"/>
      <c r="WNI189" s="673"/>
      <c r="WNJ189" s="673"/>
      <c r="WNK189" s="673"/>
      <c r="WNL189" s="674"/>
      <c r="WNM189" s="672"/>
      <c r="WNN189" s="673"/>
      <c r="WNO189" s="673"/>
      <c r="WNP189" s="673"/>
      <c r="WNQ189" s="673"/>
      <c r="WNR189" s="674"/>
      <c r="WNS189" s="672"/>
      <c r="WNT189" s="673"/>
      <c r="WNU189" s="673"/>
      <c r="WNV189" s="673"/>
      <c r="WNW189" s="673"/>
      <c r="WNX189" s="674"/>
      <c r="WNY189" s="672"/>
      <c r="WNZ189" s="673"/>
      <c r="WOA189" s="673"/>
      <c r="WOB189" s="673"/>
      <c r="WOC189" s="673"/>
      <c r="WOD189" s="674"/>
      <c r="WOE189" s="672"/>
      <c r="WOF189" s="673"/>
      <c r="WOG189" s="673"/>
      <c r="WOH189" s="673"/>
      <c r="WOI189" s="673"/>
      <c r="WOJ189" s="674"/>
      <c r="WOK189" s="672"/>
      <c r="WOL189" s="673"/>
      <c r="WOM189" s="673"/>
      <c r="WON189" s="673"/>
      <c r="WOO189" s="673"/>
      <c r="WOP189" s="674"/>
      <c r="WOQ189" s="672"/>
      <c r="WOR189" s="673"/>
      <c r="WOS189" s="673"/>
      <c r="WOT189" s="673"/>
      <c r="WOU189" s="673"/>
      <c r="WOV189" s="674"/>
      <c r="WOW189" s="672"/>
      <c r="WOX189" s="673"/>
      <c r="WOY189" s="673"/>
      <c r="WOZ189" s="673"/>
      <c r="WPA189" s="673"/>
      <c r="WPB189" s="674"/>
      <c r="WPC189" s="672"/>
      <c r="WPD189" s="673"/>
      <c r="WPE189" s="673"/>
      <c r="WPF189" s="673"/>
      <c r="WPG189" s="673"/>
      <c r="WPH189" s="674"/>
      <c r="WPI189" s="672"/>
      <c r="WPJ189" s="673"/>
      <c r="WPK189" s="673"/>
      <c r="WPL189" s="673"/>
      <c r="WPM189" s="673"/>
      <c r="WPN189" s="674"/>
      <c r="WPO189" s="672"/>
      <c r="WPP189" s="673"/>
      <c r="WPQ189" s="673"/>
      <c r="WPR189" s="673"/>
      <c r="WPS189" s="673"/>
      <c r="WPT189" s="674"/>
      <c r="WPU189" s="672"/>
      <c r="WPV189" s="673"/>
      <c r="WPW189" s="673"/>
      <c r="WPX189" s="673"/>
      <c r="WPY189" s="673"/>
      <c r="WPZ189" s="674"/>
      <c r="WQA189" s="672"/>
      <c r="WQB189" s="673"/>
      <c r="WQC189" s="673"/>
      <c r="WQD189" s="673"/>
      <c r="WQE189" s="673"/>
      <c r="WQF189" s="674"/>
      <c r="WQG189" s="672"/>
      <c r="WQH189" s="673"/>
      <c r="WQI189" s="673"/>
      <c r="WQJ189" s="673"/>
      <c r="WQK189" s="673"/>
      <c r="WQL189" s="674"/>
      <c r="WQM189" s="672"/>
      <c r="WQN189" s="673"/>
      <c r="WQO189" s="673"/>
      <c r="WQP189" s="673"/>
      <c r="WQQ189" s="673"/>
      <c r="WQR189" s="674"/>
      <c r="WQS189" s="672"/>
      <c r="WQT189" s="673"/>
      <c r="WQU189" s="673"/>
      <c r="WQV189" s="673"/>
      <c r="WQW189" s="673"/>
      <c r="WQX189" s="674"/>
      <c r="WQY189" s="672"/>
      <c r="WQZ189" s="673"/>
      <c r="WRA189" s="673"/>
      <c r="WRB189" s="673"/>
      <c r="WRC189" s="673"/>
      <c r="WRD189" s="674"/>
      <c r="WRE189" s="672"/>
      <c r="WRF189" s="673"/>
      <c r="WRG189" s="673"/>
      <c r="WRH189" s="673"/>
      <c r="WRI189" s="673"/>
      <c r="WRJ189" s="674"/>
      <c r="WRK189" s="672"/>
      <c r="WRL189" s="673"/>
      <c r="WRM189" s="673"/>
      <c r="WRN189" s="673"/>
      <c r="WRO189" s="673"/>
      <c r="WRP189" s="674"/>
      <c r="WRQ189" s="672"/>
      <c r="WRR189" s="673"/>
      <c r="WRS189" s="673"/>
      <c r="WRT189" s="673"/>
      <c r="WRU189" s="673"/>
      <c r="WRV189" s="674"/>
      <c r="WRW189" s="672"/>
      <c r="WRX189" s="673"/>
      <c r="WRY189" s="673"/>
      <c r="WRZ189" s="673"/>
      <c r="WSA189" s="673"/>
      <c r="WSB189" s="674"/>
      <c r="WSC189" s="672"/>
      <c r="WSD189" s="673"/>
      <c r="WSE189" s="673"/>
      <c r="WSF189" s="673"/>
      <c r="WSG189" s="673"/>
      <c r="WSH189" s="674"/>
      <c r="WSI189" s="672"/>
      <c r="WSJ189" s="673"/>
      <c r="WSK189" s="673"/>
      <c r="WSL189" s="673"/>
      <c r="WSM189" s="673"/>
      <c r="WSN189" s="674"/>
      <c r="WSO189" s="672"/>
      <c r="WSP189" s="673"/>
      <c r="WSQ189" s="673"/>
      <c r="WSR189" s="673"/>
      <c r="WSS189" s="673"/>
      <c r="WST189" s="674"/>
      <c r="WSU189" s="672"/>
      <c r="WSV189" s="673"/>
      <c r="WSW189" s="673"/>
      <c r="WSX189" s="673"/>
      <c r="WSY189" s="673"/>
      <c r="WSZ189" s="674"/>
      <c r="WTA189" s="672"/>
      <c r="WTB189" s="673"/>
      <c r="WTC189" s="673"/>
      <c r="WTD189" s="673"/>
      <c r="WTE189" s="673"/>
      <c r="WTF189" s="674"/>
      <c r="WTG189" s="672"/>
      <c r="WTH189" s="673"/>
      <c r="WTI189" s="673"/>
      <c r="WTJ189" s="673"/>
      <c r="WTK189" s="673"/>
      <c r="WTL189" s="674"/>
      <c r="WTM189" s="672"/>
      <c r="WTN189" s="673"/>
      <c r="WTO189" s="673"/>
      <c r="WTP189" s="673"/>
      <c r="WTQ189" s="673"/>
      <c r="WTR189" s="674"/>
      <c r="WTS189" s="672"/>
      <c r="WTT189" s="673"/>
      <c r="WTU189" s="673"/>
      <c r="WTV189" s="673"/>
      <c r="WTW189" s="673"/>
      <c r="WTX189" s="674"/>
      <c r="WTY189" s="672"/>
      <c r="WTZ189" s="673"/>
      <c r="WUA189" s="673"/>
      <c r="WUB189" s="673"/>
      <c r="WUC189" s="673"/>
      <c r="WUD189" s="674"/>
      <c r="WUE189" s="672"/>
      <c r="WUF189" s="673"/>
      <c r="WUG189" s="673"/>
      <c r="WUH189" s="673"/>
      <c r="WUI189" s="673"/>
      <c r="WUJ189" s="674"/>
      <c r="WUK189" s="672"/>
      <c r="WUL189" s="673"/>
      <c r="WUM189" s="673"/>
      <c r="WUN189" s="673"/>
      <c r="WUO189" s="673"/>
      <c r="WUP189" s="674"/>
      <c r="WUQ189" s="672"/>
      <c r="WUR189" s="673"/>
      <c r="WUS189" s="673"/>
      <c r="WUT189" s="673"/>
      <c r="WUU189" s="673"/>
      <c r="WUV189" s="674"/>
      <c r="WUW189" s="672"/>
      <c r="WUX189" s="673"/>
      <c r="WUY189" s="673"/>
      <c r="WUZ189" s="673"/>
      <c r="WVA189" s="673"/>
      <c r="WVB189" s="674"/>
      <c r="WVC189" s="672"/>
      <c r="WVD189" s="673"/>
      <c r="WVE189" s="673"/>
      <c r="WVF189" s="673"/>
      <c r="WVG189" s="673"/>
      <c r="WVH189" s="674"/>
      <c r="WVI189" s="672"/>
      <c r="WVJ189" s="673"/>
      <c r="WVK189" s="673"/>
      <c r="WVL189" s="673"/>
      <c r="WVM189" s="673"/>
      <c r="WVN189" s="674"/>
      <c r="WVO189" s="672"/>
      <c r="WVP189" s="673"/>
      <c r="WVQ189" s="673"/>
      <c r="WVR189" s="673"/>
      <c r="WVS189" s="673"/>
      <c r="WVT189" s="674"/>
      <c r="WVU189" s="672"/>
      <c r="WVV189" s="673"/>
      <c r="WVW189" s="673"/>
      <c r="WVX189" s="673"/>
      <c r="WVY189" s="673"/>
      <c r="WVZ189" s="674"/>
      <c r="WWA189" s="672"/>
      <c r="WWB189" s="673"/>
      <c r="WWC189" s="673"/>
      <c r="WWD189" s="673"/>
      <c r="WWE189" s="673"/>
      <c r="WWF189" s="674"/>
      <c r="WWG189" s="672"/>
      <c r="WWH189" s="673"/>
      <c r="WWI189" s="673"/>
      <c r="WWJ189" s="673"/>
      <c r="WWK189" s="673"/>
      <c r="WWL189" s="674"/>
      <c r="WWM189" s="672"/>
      <c r="WWN189" s="673"/>
      <c r="WWO189" s="673"/>
      <c r="WWP189" s="673"/>
      <c r="WWQ189" s="673"/>
      <c r="WWR189" s="674"/>
      <c r="WWS189" s="672"/>
      <c r="WWT189" s="673"/>
      <c r="WWU189" s="673"/>
      <c r="WWV189" s="673"/>
      <c r="WWW189" s="673"/>
      <c r="WWX189" s="674"/>
      <c r="WWY189" s="672"/>
      <c r="WWZ189" s="673"/>
      <c r="WXA189" s="673"/>
      <c r="WXB189" s="673"/>
      <c r="WXC189" s="673"/>
      <c r="WXD189" s="674"/>
      <c r="WXE189" s="672"/>
      <c r="WXF189" s="673"/>
      <c r="WXG189" s="673"/>
      <c r="WXH189" s="673"/>
      <c r="WXI189" s="673"/>
      <c r="WXJ189" s="674"/>
      <c r="WXK189" s="672"/>
      <c r="WXL189" s="673"/>
      <c r="WXM189" s="673"/>
      <c r="WXN189" s="673"/>
      <c r="WXO189" s="673"/>
      <c r="WXP189" s="674"/>
      <c r="WXQ189" s="672"/>
      <c r="WXR189" s="673"/>
      <c r="WXS189" s="673"/>
      <c r="WXT189" s="673"/>
      <c r="WXU189" s="673"/>
      <c r="WXV189" s="674"/>
      <c r="WXW189" s="672"/>
      <c r="WXX189" s="673"/>
      <c r="WXY189" s="673"/>
      <c r="WXZ189" s="673"/>
      <c r="WYA189" s="673"/>
      <c r="WYB189" s="674"/>
      <c r="WYC189" s="672"/>
      <c r="WYD189" s="673"/>
      <c r="WYE189" s="673"/>
      <c r="WYF189" s="673"/>
      <c r="WYG189" s="673"/>
      <c r="WYH189" s="674"/>
      <c r="WYI189" s="672"/>
      <c r="WYJ189" s="673"/>
      <c r="WYK189" s="673"/>
      <c r="WYL189" s="673"/>
      <c r="WYM189" s="673"/>
      <c r="WYN189" s="674"/>
      <c r="WYO189" s="672"/>
      <c r="WYP189" s="673"/>
      <c r="WYQ189" s="673"/>
      <c r="WYR189" s="673"/>
      <c r="WYS189" s="673"/>
      <c r="WYT189" s="674"/>
      <c r="WYU189" s="672"/>
      <c r="WYV189" s="673"/>
      <c r="WYW189" s="673"/>
      <c r="WYX189" s="673"/>
      <c r="WYY189" s="673"/>
      <c r="WYZ189" s="674"/>
      <c r="WZA189" s="672"/>
      <c r="WZB189" s="673"/>
      <c r="WZC189" s="673"/>
      <c r="WZD189" s="673"/>
      <c r="WZE189" s="673"/>
      <c r="WZF189" s="674"/>
      <c r="WZG189" s="672"/>
      <c r="WZH189" s="673"/>
      <c r="WZI189" s="673"/>
      <c r="WZJ189" s="673"/>
      <c r="WZK189" s="673"/>
      <c r="WZL189" s="674"/>
      <c r="WZM189" s="672"/>
      <c r="WZN189" s="673"/>
      <c r="WZO189" s="673"/>
      <c r="WZP189" s="673"/>
      <c r="WZQ189" s="673"/>
      <c r="WZR189" s="674"/>
      <c r="WZS189" s="672"/>
      <c r="WZT189" s="673"/>
      <c r="WZU189" s="673"/>
      <c r="WZV189" s="673"/>
      <c r="WZW189" s="673"/>
      <c r="WZX189" s="674"/>
      <c r="WZY189" s="672"/>
      <c r="WZZ189" s="673"/>
      <c r="XAA189" s="673"/>
      <c r="XAB189" s="673"/>
      <c r="XAC189" s="673"/>
      <c r="XAD189" s="674"/>
      <c r="XAE189" s="672"/>
      <c r="XAF189" s="673"/>
      <c r="XAG189" s="673"/>
      <c r="XAH189" s="673"/>
      <c r="XAI189" s="673"/>
      <c r="XAJ189" s="674"/>
      <c r="XAK189" s="672"/>
      <c r="XAL189" s="673"/>
      <c r="XAM189" s="673"/>
      <c r="XAN189" s="673"/>
      <c r="XAO189" s="673"/>
      <c r="XAP189" s="674"/>
      <c r="XAQ189" s="672"/>
      <c r="XAR189" s="673"/>
      <c r="XAS189" s="673"/>
      <c r="XAT189" s="673"/>
      <c r="XAU189" s="673"/>
      <c r="XAV189" s="674"/>
      <c r="XAW189" s="672"/>
      <c r="XAX189" s="673"/>
      <c r="XAY189" s="673"/>
      <c r="XAZ189" s="673"/>
      <c r="XBA189" s="673"/>
      <c r="XBB189" s="674"/>
      <c r="XBC189" s="672"/>
      <c r="XBD189" s="673"/>
      <c r="XBE189" s="673"/>
      <c r="XBF189" s="673"/>
      <c r="XBG189" s="673"/>
      <c r="XBH189" s="674"/>
      <c r="XBI189" s="672"/>
      <c r="XBJ189" s="673"/>
      <c r="XBK189" s="673"/>
      <c r="XBL189" s="673"/>
      <c r="XBM189" s="673"/>
      <c r="XBN189" s="674"/>
      <c r="XBO189" s="672"/>
      <c r="XBP189" s="673"/>
      <c r="XBQ189" s="673"/>
      <c r="XBR189" s="673"/>
      <c r="XBS189" s="673"/>
      <c r="XBT189" s="674"/>
      <c r="XBU189" s="672"/>
      <c r="XBV189" s="673"/>
      <c r="XBW189" s="673"/>
      <c r="XBX189" s="673"/>
      <c r="XBY189" s="673"/>
      <c r="XBZ189" s="674"/>
      <c r="XCA189" s="672"/>
      <c r="XCB189" s="673"/>
      <c r="XCC189" s="673"/>
      <c r="XCD189" s="673"/>
      <c r="XCE189" s="673"/>
      <c r="XCF189" s="674"/>
      <c r="XCG189" s="672"/>
      <c r="XCH189" s="673"/>
      <c r="XCI189" s="673"/>
      <c r="XCJ189" s="673"/>
      <c r="XCK189" s="673"/>
      <c r="XCL189" s="674"/>
      <c r="XCM189" s="672"/>
      <c r="XCN189" s="673"/>
      <c r="XCO189" s="673"/>
      <c r="XCP189" s="673"/>
      <c r="XCQ189" s="673"/>
      <c r="XCR189" s="674"/>
      <c r="XCS189" s="672"/>
      <c r="XCT189" s="673"/>
      <c r="XCU189" s="673"/>
      <c r="XCV189" s="673"/>
      <c r="XCW189" s="673"/>
      <c r="XCX189" s="674"/>
      <c r="XCY189" s="672"/>
      <c r="XCZ189" s="673"/>
      <c r="XDA189" s="673"/>
      <c r="XDB189" s="673"/>
      <c r="XDC189" s="673"/>
      <c r="XDD189" s="674"/>
      <c r="XDE189" s="672"/>
      <c r="XDF189" s="673"/>
      <c r="XDG189" s="673"/>
      <c r="XDH189" s="673"/>
      <c r="XDI189" s="673"/>
      <c r="XDJ189" s="674"/>
      <c r="XDK189" s="672"/>
      <c r="XDL189" s="673"/>
      <c r="XDM189" s="673"/>
      <c r="XDN189" s="673"/>
      <c r="XDO189" s="673"/>
      <c r="XDP189" s="674"/>
      <c r="XDQ189" s="672"/>
      <c r="XDR189" s="673"/>
      <c r="XDS189" s="673"/>
      <c r="XDT189" s="673"/>
      <c r="XDU189" s="673"/>
      <c r="XDV189" s="674"/>
      <c r="XDW189" s="672"/>
      <c r="XDX189" s="673"/>
      <c r="XDY189" s="673"/>
      <c r="XDZ189" s="673"/>
      <c r="XEA189" s="673"/>
      <c r="XEB189" s="674"/>
      <c r="XEC189" s="672"/>
      <c r="XED189" s="673"/>
      <c r="XEE189" s="673"/>
      <c r="XEF189" s="673"/>
      <c r="XEG189" s="673"/>
      <c r="XEH189" s="674"/>
      <c r="XEI189" s="672"/>
      <c r="XEJ189" s="673"/>
      <c r="XEK189" s="673"/>
      <c r="XEL189" s="673"/>
      <c r="XEM189" s="673"/>
      <c r="XEN189" s="674"/>
      <c r="XEO189" s="672"/>
      <c r="XEP189" s="673"/>
      <c r="XEQ189" s="673"/>
      <c r="XER189" s="673"/>
      <c r="XES189" s="673"/>
      <c r="XET189" s="674"/>
      <c r="XEU189" s="672"/>
      <c r="XEV189" s="673"/>
      <c r="XEW189" s="673"/>
      <c r="XEX189" s="673"/>
      <c r="XEY189" s="673"/>
      <c r="XEZ189" s="674"/>
      <c r="XFA189" s="672"/>
      <c r="XFB189" s="673"/>
      <c r="XFC189" s="673"/>
      <c r="XFD189" s="673"/>
    </row>
    <row r="190" spans="1:16384" ht="18">
      <c r="B190" s="753" t="s">
        <v>310</v>
      </c>
      <c r="C190" s="754"/>
      <c r="D190" s="754"/>
      <c r="E190" s="754"/>
      <c r="F190" s="754"/>
      <c r="G190" s="755"/>
    </row>
    <row r="191" spans="1:16384" s="7" customFormat="1" ht="21.75" customHeight="1">
      <c r="B191" s="725" t="s">
        <v>384</v>
      </c>
      <c r="C191" s="726"/>
      <c r="D191" s="726"/>
      <c r="E191" s="726"/>
      <c r="F191" s="726"/>
      <c r="G191" s="727"/>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row>
    <row r="192" spans="1:16384" ht="18" customHeight="1">
      <c r="B192" s="751" t="s">
        <v>734</v>
      </c>
      <c r="C192" s="752"/>
      <c r="D192" s="290"/>
      <c r="E192" s="752" t="s">
        <v>311</v>
      </c>
      <c r="F192" s="752"/>
      <c r="G192" s="756"/>
    </row>
    <row r="193" spans="2:70" s="2" customFormat="1" ht="18">
      <c r="B193" s="742"/>
      <c r="C193" s="743"/>
      <c r="D193" s="744"/>
      <c r="E193" s="724"/>
      <c r="F193" s="724"/>
      <c r="G193" s="724"/>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row>
    <row r="194" spans="2:70" s="2" customFormat="1" ht="18">
      <c r="B194" s="742"/>
      <c r="C194" s="743"/>
      <c r="D194" s="744"/>
      <c r="E194" s="724"/>
      <c r="F194" s="724"/>
      <c r="G194" s="72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row>
    <row r="195" spans="2:70" s="2" customFormat="1" ht="18">
      <c r="B195" s="742"/>
      <c r="C195" s="743"/>
      <c r="D195" s="744"/>
      <c r="E195" s="724"/>
      <c r="F195" s="724"/>
      <c r="G195" s="724"/>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row>
    <row r="196" spans="2:70" s="2" customFormat="1" ht="18">
      <c r="B196" s="742"/>
      <c r="C196" s="743"/>
      <c r="D196" s="744"/>
      <c r="E196" s="724"/>
      <c r="F196" s="724"/>
      <c r="G196" s="724"/>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row>
    <row r="197" spans="2:70" s="2" customFormat="1" ht="18">
      <c r="B197" s="742"/>
      <c r="C197" s="743"/>
      <c r="D197" s="744"/>
      <c r="E197" s="724"/>
      <c r="F197" s="724"/>
      <c r="G197" s="724"/>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row>
    <row r="198" spans="2:70" s="2" customFormat="1" ht="18">
      <c r="B198" s="742"/>
      <c r="C198" s="743"/>
      <c r="D198" s="744"/>
      <c r="E198" s="724"/>
      <c r="F198" s="724"/>
      <c r="G198" s="724"/>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row>
    <row r="199" spans="2:70" s="2" customFormat="1" ht="18">
      <c r="B199" s="742"/>
      <c r="C199" s="743"/>
      <c r="D199" s="744"/>
      <c r="E199" s="724"/>
      <c r="F199" s="724"/>
      <c r="G199" s="724"/>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row>
    <row r="200" spans="2:70" s="2" customFormat="1" ht="18">
      <c r="B200" s="742"/>
      <c r="C200" s="743"/>
      <c r="D200" s="744"/>
      <c r="E200" s="724"/>
      <c r="F200" s="724"/>
      <c r="G200" s="724"/>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row>
    <row r="201" spans="2:70" s="2" customFormat="1" ht="18">
      <c r="B201" s="742"/>
      <c r="C201" s="743"/>
      <c r="D201" s="744"/>
      <c r="E201" s="724"/>
      <c r="F201" s="724"/>
      <c r="G201" s="724"/>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row>
    <row r="202" spans="2:70" s="2" customFormat="1" ht="18">
      <c r="B202" s="742"/>
      <c r="C202" s="743"/>
      <c r="D202" s="744"/>
      <c r="E202" s="724"/>
      <c r="F202" s="724"/>
      <c r="G202" s="724"/>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row>
    <row r="203" spans="2:70" s="2" customFormat="1" ht="18">
      <c r="B203" s="742"/>
      <c r="C203" s="743"/>
      <c r="D203" s="744"/>
      <c r="E203" s="724"/>
      <c r="F203" s="724"/>
      <c r="G203" s="724"/>
      <c r="H203" s="54"/>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row>
    <row r="204" spans="2:70" s="58" customFormat="1" ht="18">
      <c r="B204" s="742"/>
      <c r="C204" s="743"/>
      <c r="D204" s="744"/>
      <c r="E204" s="724"/>
      <c r="F204" s="724"/>
      <c r="G204" s="72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row>
    <row r="205" spans="2:70" s="2" customFormat="1" ht="18">
      <c r="B205" s="742"/>
      <c r="C205" s="743"/>
      <c r="D205" s="744"/>
      <c r="E205" s="724"/>
      <c r="F205" s="724"/>
      <c r="G205" s="724"/>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row>
    <row r="206" spans="2:70" s="2" customFormat="1" ht="18">
      <c r="B206" s="742"/>
      <c r="C206" s="743"/>
      <c r="D206" s="744"/>
      <c r="E206" s="724"/>
      <c r="F206" s="724"/>
      <c r="G206" s="724"/>
      <c r="H206" s="54"/>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row>
    <row r="207" spans="2:70" s="2" customFormat="1" ht="18">
      <c r="B207" s="742"/>
      <c r="C207" s="743"/>
      <c r="D207" s="744"/>
      <c r="E207" s="724"/>
      <c r="F207" s="724"/>
      <c r="G207" s="724"/>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row>
    <row r="208" spans="2:70" s="2" customFormat="1" ht="18">
      <c r="B208" s="742"/>
      <c r="C208" s="743"/>
      <c r="D208" s="744"/>
      <c r="E208" s="724"/>
      <c r="F208" s="724"/>
      <c r="G208" s="724"/>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row>
    <row r="209" spans="2:70" s="59" customFormat="1" ht="18">
      <c r="B209" s="742"/>
      <c r="C209" s="743"/>
      <c r="D209" s="744"/>
      <c r="E209" s="724"/>
      <c r="F209" s="724"/>
      <c r="G209" s="724"/>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row>
    <row r="210" spans="2:70" s="2" customFormat="1" ht="18">
      <c r="B210" s="742"/>
      <c r="C210" s="743"/>
      <c r="D210" s="744"/>
      <c r="E210" s="724"/>
      <c r="F210" s="724"/>
      <c r="G210" s="724"/>
      <c r="H210" s="54"/>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row>
    <row r="211" spans="2:70" s="2" customFormat="1" ht="18">
      <c r="B211" s="742"/>
      <c r="C211" s="743"/>
      <c r="D211" s="744"/>
      <c r="E211" s="724"/>
      <c r="F211" s="724"/>
      <c r="G211" s="724"/>
      <c r="H211" s="54"/>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2:70" s="2" customFormat="1" ht="18">
      <c r="B212" s="742"/>
      <c r="C212" s="743"/>
      <c r="D212" s="744"/>
      <c r="E212" s="724"/>
      <c r="F212" s="724"/>
      <c r="G212" s="724"/>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2:70" ht="38.25" customHeight="1">
      <c r="B213" s="712" t="s">
        <v>312</v>
      </c>
      <c r="C213" s="713"/>
      <c r="D213" s="714"/>
      <c r="E213" s="714"/>
      <c r="F213" s="714"/>
      <c r="G213" s="715"/>
    </row>
    <row r="214" spans="2:70" ht="15" hidden="1">
      <c r="B214" s="732"/>
      <c r="C214" s="732"/>
      <c r="D214" s="732"/>
      <c r="E214" s="732"/>
      <c r="F214" s="732"/>
      <c r="G214" s="732"/>
    </row>
    <row r="215" spans="2:70" ht="24.75" customHeight="1">
      <c r="B215" s="736"/>
      <c r="C215" s="736"/>
      <c r="D215" s="736"/>
      <c r="E215" s="279"/>
      <c r="F215" s="739" t="s">
        <v>744</v>
      </c>
      <c r="G215" s="739"/>
    </row>
    <row r="216" spans="2:70" ht="19.5" customHeight="1">
      <c r="B216" s="745" t="s">
        <v>313</v>
      </c>
      <c r="C216" s="745"/>
      <c r="D216" s="745"/>
      <c r="E216" s="279"/>
      <c r="F216" s="739"/>
      <c r="G216" s="739"/>
    </row>
    <row r="217" spans="2:70" ht="15">
      <c r="B217" s="277"/>
      <c r="C217" s="277"/>
      <c r="D217" s="277"/>
      <c r="E217" s="277"/>
      <c r="F217" s="739"/>
      <c r="G217" s="739"/>
    </row>
    <row r="218" spans="2:70" ht="18">
      <c r="B218" s="280" t="s">
        <v>4</v>
      </c>
      <c r="C218" s="280"/>
      <c r="D218" s="280"/>
      <c r="E218" s="280"/>
      <c r="F218" s="280"/>
      <c r="G218" s="280"/>
    </row>
    <row r="219" spans="2:70" ht="30" customHeight="1">
      <c r="B219" s="734">
        <f>'Cover Page'!H19</f>
        <v>0</v>
      </c>
      <c r="C219" s="735"/>
      <c r="D219" s="289"/>
      <c r="E219" s="281"/>
      <c r="F219" s="282"/>
      <c r="G219" s="283"/>
    </row>
    <row r="220" spans="2:70" ht="30" customHeight="1">
      <c r="B220" s="737" t="s">
        <v>314</v>
      </c>
      <c r="C220" s="738"/>
      <c r="D220" s="284" t="s">
        <v>315</v>
      </c>
      <c r="E220" s="284" t="s">
        <v>316</v>
      </c>
      <c r="F220" s="285"/>
      <c r="G220" s="286"/>
    </row>
    <row r="221" spans="2:70" ht="33.75" customHeight="1">
      <c r="B221" s="288"/>
      <c r="C221" s="730" t="s">
        <v>362</v>
      </c>
      <c r="D221" s="731"/>
      <c r="E221" s="287"/>
      <c r="F221" s="287"/>
      <c r="G221" s="287"/>
    </row>
    <row r="222" spans="2:70" ht="23.25" customHeight="1">
      <c r="B222" s="732"/>
      <c r="C222" s="732"/>
      <c r="D222" s="732"/>
      <c r="E222" s="732"/>
      <c r="F222" s="732"/>
      <c r="G222" s="732"/>
    </row>
    <row r="223" spans="2:70" ht="18">
      <c r="B223" s="733" t="s">
        <v>5</v>
      </c>
      <c r="C223" s="733"/>
      <c r="D223" s="733"/>
      <c r="E223" s="733"/>
      <c r="F223" s="733"/>
      <c r="G223" s="733"/>
    </row>
    <row r="224" spans="2:70" ht="30" customHeight="1">
      <c r="B224" s="734">
        <f>'Cover Page'!H21</f>
        <v>0</v>
      </c>
      <c r="C224" s="735"/>
      <c r="D224" s="289"/>
      <c r="E224" s="278"/>
      <c r="F224" s="282"/>
      <c r="G224" s="283"/>
    </row>
    <row r="225" spans="2:7" ht="30" customHeight="1">
      <c r="B225" s="737" t="s">
        <v>314</v>
      </c>
      <c r="C225" s="738"/>
      <c r="D225" s="284" t="s">
        <v>315</v>
      </c>
      <c r="E225" s="284" t="s">
        <v>316</v>
      </c>
      <c r="F225" s="285"/>
      <c r="G225" s="286"/>
    </row>
    <row r="226" spans="2:7" ht="38.25" customHeight="1">
      <c r="B226" s="288"/>
      <c r="C226" s="730" t="s">
        <v>362</v>
      </c>
      <c r="D226" s="731"/>
      <c r="E226" s="287"/>
      <c r="F226" s="287"/>
      <c r="G226" s="287"/>
    </row>
    <row r="227" spans="2:7">
      <c r="B227" s="233"/>
      <c r="C227" s="233"/>
      <c r="D227" s="233"/>
      <c r="E227" s="233"/>
      <c r="F227" s="233"/>
      <c r="G227" s="233"/>
    </row>
    <row r="228" spans="2:7">
      <c r="B228" s="233"/>
      <c r="C228" s="233"/>
      <c r="D228" s="233"/>
      <c r="E228" s="233"/>
      <c r="F228" s="233"/>
      <c r="G228" s="233"/>
    </row>
    <row r="229" spans="2:7" ht="18">
      <c r="B229" s="733" t="s">
        <v>375</v>
      </c>
      <c r="C229" s="733"/>
      <c r="D229" s="733"/>
      <c r="E229" s="733"/>
      <c r="F229" s="733"/>
      <c r="G229" s="733"/>
    </row>
    <row r="230" spans="2:7" ht="30" customHeight="1">
      <c r="B230" s="734" t="str">
        <f>IF('Cover Page'!H23&lt;&gt;"",'Cover Page'!H23,"N/A")</f>
        <v>N/A</v>
      </c>
      <c r="C230" s="735"/>
      <c r="D230" s="289"/>
      <c r="E230" s="278"/>
      <c r="F230" s="282"/>
      <c r="G230" s="283"/>
    </row>
    <row r="231" spans="2:7" ht="30" customHeight="1">
      <c r="B231" s="737" t="s">
        <v>314</v>
      </c>
      <c r="C231" s="738"/>
      <c r="D231" s="284" t="s">
        <v>315</v>
      </c>
      <c r="E231" s="284" t="s">
        <v>316</v>
      </c>
      <c r="F231" s="285"/>
      <c r="G231" s="286"/>
    </row>
    <row r="232" spans="2:7" ht="39" customHeight="1">
      <c r="B232" s="288"/>
      <c r="C232" s="730" t="s">
        <v>362</v>
      </c>
      <c r="D232" s="731"/>
      <c r="E232" s="287"/>
      <c r="F232" s="287"/>
      <c r="G232" s="287"/>
    </row>
    <row r="233" spans="2:7">
      <c r="B233" s="233"/>
      <c r="C233" s="233"/>
      <c r="D233" s="233"/>
      <c r="E233" s="233"/>
      <c r="F233" s="233"/>
      <c r="G233" s="233"/>
    </row>
    <row r="234" spans="2:7">
      <c r="B234" s="233"/>
      <c r="C234" s="233"/>
      <c r="D234" s="233"/>
      <c r="E234" s="233"/>
      <c r="F234" s="233"/>
      <c r="G234" s="233"/>
    </row>
    <row r="235" spans="2:7" ht="18">
      <c r="B235" s="733" t="s">
        <v>375</v>
      </c>
      <c r="C235" s="733"/>
      <c r="D235" s="733"/>
      <c r="E235" s="733"/>
      <c r="F235" s="733"/>
      <c r="G235" s="733"/>
    </row>
    <row r="236" spans="2:7" ht="30" customHeight="1">
      <c r="B236" s="734" t="str">
        <f>IF('Cover Page'!H25&lt;&gt;"",'Cover Page'!H25,"N/A")</f>
        <v>N/A</v>
      </c>
      <c r="C236" s="735"/>
      <c r="D236" s="289"/>
      <c r="E236" s="278"/>
      <c r="F236" s="282"/>
      <c r="G236" s="283"/>
    </row>
    <row r="237" spans="2:7" ht="30" customHeight="1">
      <c r="B237" s="737" t="s">
        <v>314</v>
      </c>
      <c r="C237" s="738"/>
      <c r="D237" s="284" t="s">
        <v>315</v>
      </c>
      <c r="E237" s="284" t="s">
        <v>316</v>
      </c>
      <c r="F237" s="285"/>
      <c r="G237" s="286"/>
    </row>
    <row r="238" spans="2:7" ht="44.25" customHeight="1">
      <c r="B238" s="288"/>
      <c r="C238" s="730" t="s">
        <v>362</v>
      </c>
      <c r="D238" s="731"/>
      <c r="E238" s="287"/>
      <c r="F238" s="287"/>
      <c r="G238" s="287"/>
    </row>
    <row r="239" spans="2:7">
      <c r="B239" s="233"/>
      <c r="C239" s="233"/>
      <c r="D239" s="233"/>
      <c r="E239" s="233"/>
      <c r="F239" s="233"/>
      <c r="G239" s="233"/>
    </row>
    <row r="240" spans="2:7">
      <c r="B240" s="233"/>
      <c r="C240" s="233"/>
      <c r="D240" s="233"/>
      <c r="E240" s="233"/>
      <c r="F240" s="233"/>
      <c r="G240" s="233"/>
    </row>
    <row r="241" spans="2:7">
      <c r="B241" s="233"/>
      <c r="C241" s="233"/>
      <c r="D241" s="233"/>
      <c r="E241" s="233"/>
      <c r="F241" s="233"/>
      <c r="G241" s="233"/>
    </row>
    <row r="242" spans="2:7">
      <c r="B242" s="233"/>
      <c r="C242" s="233"/>
      <c r="D242" s="233"/>
      <c r="E242" s="233"/>
      <c r="F242" s="233"/>
      <c r="G242" s="233"/>
    </row>
    <row r="243" spans="2:7">
      <c r="B243" s="233"/>
      <c r="C243" s="233"/>
      <c r="D243" s="233"/>
      <c r="E243" s="233"/>
      <c r="F243" s="233"/>
      <c r="G243" s="233"/>
    </row>
    <row r="244" spans="2:7">
      <c r="B244" s="233"/>
      <c r="C244" s="233"/>
      <c r="D244" s="233"/>
      <c r="E244" s="233"/>
      <c r="F244" s="233"/>
      <c r="G244" s="233"/>
    </row>
    <row r="245" spans="2:7">
      <c r="B245" s="233"/>
      <c r="C245" s="233"/>
      <c r="D245" s="233"/>
      <c r="E245" s="233"/>
      <c r="F245" s="233"/>
      <c r="G245" s="233"/>
    </row>
    <row r="246" spans="2:7">
      <c r="B246" s="233"/>
      <c r="C246" s="233"/>
      <c r="D246" s="233"/>
      <c r="E246" s="233"/>
      <c r="F246" s="233"/>
      <c r="G246" s="233"/>
    </row>
    <row r="247" spans="2:7">
      <c r="B247" s="233"/>
      <c r="C247" s="233"/>
      <c r="D247" s="233"/>
      <c r="E247" s="233"/>
      <c r="F247" s="233"/>
      <c r="G247" s="233"/>
    </row>
    <row r="248" spans="2:7">
      <c r="B248" s="233"/>
      <c r="C248" s="233"/>
      <c r="D248" s="233"/>
      <c r="E248" s="233"/>
      <c r="F248" s="233"/>
      <c r="G248" s="233"/>
    </row>
    <row r="249" spans="2:7">
      <c r="B249" s="233"/>
      <c r="C249" s="233"/>
      <c r="D249" s="233"/>
      <c r="E249" s="233"/>
      <c r="F249" s="233"/>
      <c r="G249" s="233"/>
    </row>
    <row r="250" spans="2:7">
      <c r="B250" s="233"/>
      <c r="C250" s="233"/>
      <c r="D250" s="233"/>
      <c r="E250" s="233"/>
      <c r="F250" s="233"/>
      <c r="G250" s="233"/>
    </row>
    <row r="251" spans="2:7">
      <c r="B251" s="233"/>
      <c r="C251" s="233"/>
      <c r="D251" s="233"/>
      <c r="E251" s="233"/>
      <c r="F251" s="233"/>
      <c r="G251" s="233"/>
    </row>
    <row r="252" spans="2:7">
      <c r="B252" s="233"/>
      <c r="C252" s="233"/>
      <c r="D252" s="233"/>
      <c r="E252" s="233"/>
      <c r="F252" s="233"/>
      <c r="G252" s="233"/>
    </row>
    <row r="253" spans="2:7">
      <c r="B253" s="233"/>
      <c r="C253" s="233"/>
      <c r="D253" s="233"/>
      <c r="E253" s="233"/>
      <c r="F253" s="233"/>
      <c r="G253" s="233"/>
    </row>
    <row r="254" spans="2:7">
      <c r="B254" s="233"/>
      <c r="C254" s="233"/>
      <c r="D254" s="233"/>
      <c r="E254" s="233"/>
      <c r="F254" s="233"/>
      <c r="G254" s="233"/>
    </row>
    <row r="255" spans="2:7">
      <c r="B255" s="233"/>
      <c r="C255" s="233"/>
      <c r="D255" s="233"/>
      <c r="E255" s="233"/>
      <c r="F255" s="233"/>
      <c r="G255" s="233"/>
    </row>
    <row r="256" spans="2:7">
      <c r="B256" s="233"/>
      <c r="C256" s="233"/>
      <c r="D256" s="233"/>
      <c r="E256" s="233"/>
      <c r="F256" s="233"/>
      <c r="G256" s="233"/>
    </row>
    <row r="257" spans="2:7">
      <c r="B257" s="233"/>
      <c r="C257" s="233"/>
      <c r="D257" s="233"/>
      <c r="E257" s="233"/>
      <c r="F257" s="233"/>
      <c r="G257" s="233"/>
    </row>
    <row r="258" spans="2:7">
      <c r="B258" s="233"/>
      <c r="C258" s="233"/>
      <c r="D258" s="233"/>
      <c r="E258" s="233"/>
      <c r="F258" s="233"/>
      <c r="G258" s="233"/>
    </row>
    <row r="259" spans="2:7">
      <c r="B259" s="233"/>
      <c r="C259" s="233"/>
      <c r="D259" s="233"/>
      <c r="E259" s="233"/>
      <c r="F259" s="233"/>
      <c r="G259" s="233"/>
    </row>
    <row r="260" spans="2:7">
      <c r="B260" s="233"/>
      <c r="C260" s="233"/>
      <c r="D260" s="233"/>
      <c r="E260" s="233"/>
      <c r="F260" s="233"/>
      <c r="G260" s="233"/>
    </row>
    <row r="261" spans="2:7">
      <c r="B261" s="233"/>
      <c r="C261" s="233"/>
      <c r="D261" s="233"/>
      <c r="E261" s="233"/>
      <c r="F261" s="233"/>
      <c r="G261" s="233"/>
    </row>
    <row r="262" spans="2:7">
      <c r="B262" s="233"/>
      <c r="C262" s="233"/>
      <c r="D262" s="233"/>
      <c r="E262" s="233"/>
      <c r="F262" s="233"/>
      <c r="G262" s="233"/>
    </row>
    <row r="263" spans="2:7">
      <c r="B263" s="233"/>
      <c r="C263" s="233"/>
      <c r="D263" s="233"/>
      <c r="E263" s="233"/>
      <c r="F263" s="233"/>
      <c r="G263" s="233"/>
    </row>
    <row r="264" spans="2:7">
      <c r="B264" s="233"/>
      <c r="C264" s="233"/>
      <c r="D264" s="233"/>
      <c r="E264" s="233"/>
      <c r="F264" s="233"/>
      <c r="G264" s="233"/>
    </row>
    <row r="265" spans="2:7">
      <c r="B265" s="233"/>
      <c r="C265" s="233"/>
      <c r="D265" s="233"/>
      <c r="E265" s="233"/>
      <c r="F265" s="233"/>
      <c r="G265" s="233"/>
    </row>
    <row r="266" spans="2:7">
      <c r="B266" s="233"/>
      <c r="C266" s="233"/>
      <c r="D266" s="233"/>
      <c r="E266" s="233"/>
      <c r="F266" s="233"/>
      <c r="G266" s="233"/>
    </row>
    <row r="267" spans="2:7">
      <c r="B267" s="233"/>
      <c r="C267" s="233"/>
      <c r="D267" s="233"/>
      <c r="E267" s="233"/>
      <c r="F267" s="233"/>
      <c r="G267" s="233"/>
    </row>
    <row r="268" spans="2:7">
      <c r="B268" s="233"/>
      <c r="C268" s="233"/>
      <c r="D268" s="233"/>
      <c r="E268" s="233"/>
      <c r="F268" s="233"/>
      <c r="G268" s="233"/>
    </row>
    <row r="269" spans="2:7">
      <c r="B269" s="233"/>
      <c r="C269" s="233"/>
      <c r="D269" s="233"/>
      <c r="E269" s="233"/>
      <c r="F269" s="233"/>
      <c r="G269" s="233"/>
    </row>
    <row r="270" spans="2:7">
      <c r="B270" s="233"/>
      <c r="C270" s="233"/>
      <c r="D270" s="233"/>
      <c r="E270" s="233"/>
      <c r="F270" s="233"/>
      <c r="G270" s="233"/>
    </row>
    <row r="271" spans="2:7">
      <c r="B271" s="233"/>
      <c r="C271" s="233"/>
      <c r="D271" s="233"/>
      <c r="E271" s="233"/>
      <c r="F271" s="233"/>
      <c r="G271" s="233"/>
    </row>
    <row r="272" spans="2:7">
      <c r="B272" s="233"/>
      <c r="C272" s="233"/>
      <c r="D272" s="233"/>
      <c r="E272" s="233"/>
      <c r="F272" s="233"/>
      <c r="G272" s="233"/>
    </row>
    <row r="273" spans="2:7">
      <c r="B273" s="233"/>
      <c r="C273" s="233"/>
      <c r="D273" s="233"/>
      <c r="E273" s="233"/>
      <c r="F273" s="233"/>
      <c r="G273" s="233"/>
    </row>
    <row r="274" spans="2:7">
      <c r="B274" s="233"/>
      <c r="C274" s="233"/>
      <c r="D274" s="233"/>
      <c r="E274" s="233"/>
      <c r="F274" s="233"/>
      <c r="G274" s="233"/>
    </row>
    <row r="275" spans="2:7">
      <c r="B275" s="233"/>
      <c r="C275" s="233"/>
      <c r="D275" s="233"/>
      <c r="E275" s="233"/>
      <c r="F275" s="233"/>
      <c r="G275" s="233"/>
    </row>
    <row r="276" spans="2:7">
      <c r="B276" s="233"/>
      <c r="C276" s="233"/>
      <c r="D276" s="233"/>
      <c r="E276" s="233"/>
      <c r="F276" s="233"/>
      <c r="G276" s="233"/>
    </row>
    <row r="277" spans="2:7">
      <c r="B277" s="233"/>
      <c r="C277" s="233"/>
      <c r="D277" s="233"/>
      <c r="E277" s="233"/>
      <c r="F277" s="233"/>
      <c r="G277" s="233"/>
    </row>
    <row r="278" spans="2:7">
      <c r="B278" s="233"/>
      <c r="C278" s="233"/>
      <c r="D278" s="233"/>
      <c r="E278" s="233"/>
      <c r="F278" s="233"/>
      <c r="G278" s="233"/>
    </row>
    <row r="279" spans="2:7">
      <c r="B279" s="233"/>
      <c r="C279" s="233"/>
      <c r="D279" s="233"/>
      <c r="E279" s="233"/>
      <c r="F279" s="233"/>
      <c r="G279" s="233"/>
    </row>
    <row r="280" spans="2:7">
      <c r="B280" s="233"/>
      <c r="C280" s="233"/>
      <c r="D280" s="233"/>
      <c r="E280" s="233"/>
      <c r="F280" s="233"/>
      <c r="G280" s="233"/>
    </row>
    <row r="281" spans="2:7">
      <c r="B281" s="233"/>
      <c r="C281" s="233"/>
      <c r="D281" s="233"/>
      <c r="E281" s="233"/>
      <c r="F281" s="233"/>
      <c r="G281" s="233"/>
    </row>
    <row r="282" spans="2:7">
      <c r="B282" s="233"/>
      <c r="C282" s="233"/>
      <c r="D282" s="233"/>
      <c r="E282" s="233"/>
      <c r="F282" s="233"/>
      <c r="G282" s="233"/>
    </row>
    <row r="283" spans="2:7">
      <c r="B283" s="233"/>
      <c r="C283" s="233"/>
      <c r="D283" s="233"/>
      <c r="E283" s="233"/>
      <c r="F283" s="233"/>
      <c r="G283" s="233"/>
    </row>
    <row r="284" spans="2:7">
      <c r="B284" s="233"/>
      <c r="C284" s="233"/>
      <c r="D284" s="233"/>
      <c r="E284" s="233"/>
      <c r="F284" s="233"/>
      <c r="G284" s="233"/>
    </row>
    <row r="285" spans="2:7">
      <c r="B285" s="233"/>
      <c r="C285" s="233"/>
      <c r="D285" s="233"/>
      <c r="E285" s="233"/>
      <c r="F285" s="233"/>
      <c r="G285" s="233"/>
    </row>
    <row r="286" spans="2:7">
      <c r="B286" s="233"/>
      <c r="C286" s="233"/>
      <c r="D286" s="233"/>
      <c r="E286" s="233"/>
      <c r="F286" s="233"/>
      <c r="G286" s="233"/>
    </row>
    <row r="287" spans="2:7">
      <c r="B287" s="233"/>
      <c r="C287" s="233"/>
      <c r="D287" s="233"/>
      <c r="E287" s="233"/>
      <c r="F287" s="233"/>
      <c r="G287" s="233"/>
    </row>
    <row r="288" spans="2:7">
      <c r="B288" s="233"/>
      <c r="C288" s="233"/>
      <c r="D288" s="233"/>
      <c r="E288" s="233"/>
      <c r="F288" s="233"/>
      <c r="G288" s="233"/>
    </row>
    <row r="289" spans="2:7">
      <c r="B289" s="233"/>
      <c r="C289" s="233"/>
      <c r="D289" s="233"/>
      <c r="E289" s="233"/>
      <c r="F289" s="233"/>
      <c r="G289" s="233"/>
    </row>
    <row r="290" spans="2:7">
      <c r="B290" s="233"/>
      <c r="C290" s="233"/>
      <c r="D290" s="233"/>
      <c r="E290" s="233"/>
      <c r="F290" s="233"/>
      <c r="G290" s="233"/>
    </row>
    <row r="291" spans="2:7">
      <c r="B291" s="233"/>
      <c r="C291" s="233"/>
      <c r="D291" s="233"/>
      <c r="E291" s="233"/>
      <c r="F291" s="233"/>
      <c r="G291" s="233"/>
    </row>
    <row r="292" spans="2:7">
      <c r="B292" s="233"/>
      <c r="C292" s="233"/>
      <c r="D292" s="233"/>
      <c r="E292" s="233"/>
      <c r="F292" s="233"/>
      <c r="G292" s="233"/>
    </row>
    <row r="293" spans="2:7">
      <c r="B293" s="233"/>
      <c r="C293" s="233"/>
      <c r="D293" s="233"/>
      <c r="E293" s="233"/>
      <c r="F293" s="233"/>
      <c r="G293" s="233"/>
    </row>
    <row r="294" spans="2:7">
      <c r="B294" s="233"/>
      <c r="C294" s="233"/>
      <c r="D294" s="233"/>
      <c r="E294" s="233"/>
      <c r="F294" s="233"/>
      <c r="G294" s="233"/>
    </row>
    <row r="295" spans="2:7">
      <c r="B295" s="233"/>
      <c r="C295" s="233"/>
      <c r="D295" s="233"/>
      <c r="E295" s="233"/>
      <c r="F295" s="233"/>
      <c r="G295" s="233"/>
    </row>
  </sheetData>
  <sheetProtection algorithmName="SHA-512" hashValue="Bn2Rw8iGpHwztpIBFahdO1eeC8OWGcKIzyGUQ8acuTdteBrhFytvT25fVFdUbornlv2/MwJ55+pIR9vw0x/Q7A==" saltValue="EsKYb0XuRXDqol6BXXF8hA==" spinCount="100000" sheet="1" formatRows="0" deleteRows="0" selectLockedCells="1"/>
  <protectedRanges>
    <protectedRange sqref="A65:XFD69 A136:XFD138 A156:XFD159 A167:XFD170 A29:XFD39 A61:XFD63" name="Range1"/>
  </protectedRanges>
  <customSheetViews>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132">
    <mergeCell ref="B201:D201"/>
    <mergeCell ref="B211:D211"/>
    <mergeCell ref="B212:D212"/>
    <mergeCell ref="B202:D202"/>
    <mergeCell ref="B203:D203"/>
    <mergeCell ref="B204:D204"/>
    <mergeCell ref="B205:D205"/>
    <mergeCell ref="B206:D206"/>
    <mergeCell ref="B207:D207"/>
    <mergeCell ref="B208:D208"/>
    <mergeCell ref="B209:D209"/>
    <mergeCell ref="B210:D210"/>
    <mergeCell ref="B153:C153"/>
    <mergeCell ref="D153:F153"/>
    <mergeCell ref="B166:C166"/>
    <mergeCell ref="D166:F166"/>
    <mergeCell ref="D158:F158"/>
    <mergeCell ref="B159:C159"/>
    <mergeCell ref="D159:F159"/>
    <mergeCell ref="E205:G205"/>
    <mergeCell ref="E206:G206"/>
    <mergeCell ref="E207:G207"/>
    <mergeCell ref="B167:C167"/>
    <mergeCell ref="D167:F167"/>
    <mergeCell ref="E192:G192"/>
    <mergeCell ref="E196:G196"/>
    <mergeCell ref="E197:G197"/>
    <mergeCell ref="E198:G198"/>
    <mergeCell ref="E199:G199"/>
    <mergeCell ref="E200:G200"/>
    <mergeCell ref="E201:G201"/>
    <mergeCell ref="E202:G202"/>
    <mergeCell ref="B149:C149"/>
    <mergeCell ref="D149:F149"/>
    <mergeCell ref="B150:C150"/>
    <mergeCell ref="D150:F150"/>
    <mergeCell ref="B151:C151"/>
    <mergeCell ref="D151:F151"/>
    <mergeCell ref="B152:C152"/>
    <mergeCell ref="D152:F152"/>
    <mergeCell ref="B154:C154"/>
    <mergeCell ref="D154:F154"/>
    <mergeCell ref="B165:C165"/>
    <mergeCell ref="D165:F165"/>
    <mergeCell ref="D162:F162"/>
    <mergeCell ref="B163:C163"/>
    <mergeCell ref="D163:F163"/>
    <mergeCell ref="B164:C164"/>
    <mergeCell ref="D164:F164"/>
    <mergeCell ref="B155:C155"/>
    <mergeCell ref="D155:F155"/>
    <mergeCell ref="B156:C156"/>
    <mergeCell ref="D156:F156"/>
    <mergeCell ref="B157:C157"/>
    <mergeCell ref="D157:F157"/>
    <mergeCell ref="B158:C158"/>
    <mergeCell ref="B160:C160"/>
    <mergeCell ref="D160:F160"/>
    <mergeCell ref="B161:C161"/>
    <mergeCell ref="D161:F161"/>
    <mergeCell ref="B162:C162"/>
    <mergeCell ref="E203:G203"/>
    <mergeCell ref="E204:G204"/>
    <mergeCell ref="C174:G174"/>
    <mergeCell ref="C175:G175"/>
    <mergeCell ref="B168:C168"/>
    <mergeCell ref="D168:F168"/>
    <mergeCell ref="B193:D193"/>
    <mergeCell ref="B194:D194"/>
    <mergeCell ref="B195:D195"/>
    <mergeCell ref="B196:D196"/>
    <mergeCell ref="B197:D197"/>
    <mergeCell ref="B198:D198"/>
    <mergeCell ref="B199:D199"/>
    <mergeCell ref="B200:D200"/>
    <mergeCell ref="B225:C225"/>
    <mergeCell ref="B224:C224"/>
    <mergeCell ref="B222:G222"/>
    <mergeCell ref="B216:D216"/>
    <mergeCell ref="E212:G212"/>
    <mergeCell ref="B169:C169"/>
    <mergeCell ref="D169:F169"/>
    <mergeCell ref="B170:C170"/>
    <mergeCell ref="D170:F170"/>
    <mergeCell ref="B171:G171"/>
    <mergeCell ref="C184:G184"/>
    <mergeCell ref="C181:G181"/>
    <mergeCell ref="B192:C192"/>
    <mergeCell ref="C185:G185"/>
    <mergeCell ref="B190:G190"/>
    <mergeCell ref="B188:G188"/>
    <mergeCell ref="C173:G173"/>
    <mergeCell ref="C176:G176"/>
    <mergeCell ref="C238:D238"/>
    <mergeCell ref="B214:G214"/>
    <mergeCell ref="B223:G223"/>
    <mergeCell ref="B219:C219"/>
    <mergeCell ref="B215:D215"/>
    <mergeCell ref="B213:G213"/>
    <mergeCell ref="C226:D226"/>
    <mergeCell ref="C221:D221"/>
    <mergeCell ref="B220:C220"/>
    <mergeCell ref="F215:G217"/>
    <mergeCell ref="B229:G229"/>
    <mergeCell ref="B230:C230"/>
    <mergeCell ref="B231:C231"/>
    <mergeCell ref="C232:D232"/>
    <mergeCell ref="B235:G235"/>
    <mergeCell ref="B236:C236"/>
    <mergeCell ref="B237:C237"/>
    <mergeCell ref="C179:G179"/>
    <mergeCell ref="C180:G180"/>
    <mergeCell ref="C177:G177"/>
    <mergeCell ref="C178:G178"/>
    <mergeCell ref="B134:C134"/>
    <mergeCell ref="D134:F134"/>
    <mergeCell ref="B135:C135"/>
    <mergeCell ref="D135:F135"/>
    <mergeCell ref="B136:C136"/>
    <mergeCell ref="D136:F136"/>
    <mergeCell ref="B137:C137"/>
    <mergeCell ref="D137:F137"/>
    <mergeCell ref="B138:C138"/>
    <mergeCell ref="D138:F138"/>
    <mergeCell ref="D146:F146"/>
    <mergeCell ref="B147:C147"/>
    <mergeCell ref="D147:F147"/>
    <mergeCell ref="B148:C148"/>
    <mergeCell ref="D148:F148"/>
    <mergeCell ref="B139:C139"/>
    <mergeCell ref="D139:F139"/>
    <mergeCell ref="B140:C140"/>
    <mergeCell ref="D140:F140"/>
    <mergeCell ref="B141:C141"/>
    <mergeCell ref="D141:F141"/>
    <mergeCell ref="B142:C142"/>
    <mergeCell ref="D142:F142"/>
    <mergeCell ref="B143:C143"/>
    <mergeCell ref="D143:F143"/>
    <mergeCell ref="B144:C144"/>
    <mergeCell ref="D144:F144"/>
    <mergeCell ref="B145:C145"/>
    <mergeCell ref="D145:F145"/>
    <mergeCell ref="B146:C146"/>
    <mergeCell ref="B129:C129"/>
    <mergeCell ref="D129:F129"/>
    <mergeCell ref="B131:C131"/>
    <mergeCell ref="D131:F131"/>
    <mergeCell ref="B132:C132"/>
    <mergeCell ref="D132:F132"/>
    <mergeCell ref="B133:C133"/>
    <mergeCell ref="D133:F133"/>
    <mergeCell ref="B112:C112"/>
    <mergeCell ref="D112:F112"/>
    <mergeCell ref="B114:C114"/>
    <mergeCell ref="D114:F114"/>
    <mergeCell ref="B116:C116"/>
    <mergeCell ref="D116:F116"/>
    <mergeCell ref="B117:C117"/>
    <mergeCell ref="D117:F117"/>
    <mergeCell ref="B128:C128"/>
    <mergeCell ref="D128:F128"/>
    <mergeCell ref="B127:C127"/>
    <mergeCell ref="D127:F127"/>
    <mergeCell ref="B119:C119"/>
    <mergeCell ref="D119:F119"/>
    <mergeCell ref="B124:C124"/>
    <mergeCell ref="D124:F124"/>
    <mergeCell ref="B130:C130"/>
    <mergeCell ref="D130:F130"/>
    <mergeCell ref="B118:C118"/>
    <mergeCell ref="D118:F118"/>
    <mergeCell ref="B120:C120"/>
    <mergeCell ref="D120:F120"/>
    <mergeCell ref="B125:C125"/>
    <mergeCell ref="D125:F125"/>
    <mergeCell ref="B126:C126"/>
    <mergeCell ref="D126:F126"/>
    <mergeCell ref="B99:C99"/>
    <mergeCell ref="D99:F99"/>
    <mergeCell ref="B94:C94"/>
    <mergeCell ref="D94:F94"/>
    <mergeCell ref="B95:C95"/>
    <mergeCell ref="D95:F95"/>
    <mergeCell ref="B96:C96"/>
    <mergeCell ref="D96:F96"/>
    <mergeCell ref="B97:C97"/>
    <mergeCell ref="D97:F97"/>
    <mergeCell ref="B98:C98"/>
    <mergeCell ref="D98:F98"/>
    <mergeCell ref="B100:C100"/>
    <mergeCell ref="D100:F100"/>
    <mergeCell ref="B101:C101"/>
    <mergeCell ref="D101:F101"/>
    <mergeCell ref="B102:C102"/>
    <mergeCell ref="D102:F102"/>
    <mergeCell ref="B104:C104"/>
    <mergeCell ref="D104:F104"/>
    <mergeCell ref="B113:C113"/>
    <mergeCell ref="D113:F113"/>
    <mergeCell ref="B103:C103"/>
    <mergeCell ref="D103:F103"/>
    <mergeCell ref="B122:C122"/>
    <mergeCell ref="D122:F122"/>
    <mergeCell ref="B121:C121"/>
    <mergeCell ref="D121:F121"/>
    <mergeCell ref="B123:C123"/>
    <mergeCell ref="D123:F123"/>
    <mergeCell ref="B105:C105"/>
    <mergeCell ref="D105:F105"/>
    <mergeCell ref="B106:C106"/>
    <mergeCell ref="D106:F106"/>
    <mergeCell ref="B107:C107"/>
    <mergeCell ref="D107:F107"/>
    <mergeCell ref="B108:C108"/>
    <mergeCell ref="D108:F108"/>
    <mergeCell ref="B109:C109"/>
    <mergeCell ref="D109:F109"/>
    <mergeCell ref="B110:C110"/>
    <mergeCell ref="D110:F110"/>
    <mergeCell ref="B111:C111"/>
    <mergeCell ref="D111:F111"/>
    <mergeCell ref="B115:C115"/>
    <mergeCell ref="D115:F115"/>
    <mergeCell ref="B42:C42"/>
    <mergeCell ref="B43:C43"/>
    <mergeCell ref="B44:C44"/>
    <mergeCell ref="B51:C51"/>
    <mergeCell ref="B84:C84"/>
    <mergeCell ref="D84:F84"/>
    <mergeCell ref="B85:C85"/>
    <mergeCell ref="D85:F85"/>
    <mergeCell ref="B86:C86"/>
    <mergeCell ref="D86:F86"/>
    <mergeCell ref="B67:C67"/>
    <mergeCell ref="D67:F67"/>
    <mergeCell ref="B82:C82"/>
    <mergeCell ref="D82:F82"/>
    <mergeCell ref="B79:C79"/>
    <mergeCell ref="D79:F79"/>
    <mergeCell ref="B80:C80"/>
    <mergeCell ref="D80:F80"/>
    <mergeCell ref="B78:C78"/>
    <mergeCell ref="B69:C69"/>
    <mergeCell ref="D69:F69"/>
    <mergeCell ref="B70:C70"/>
    <mergeCell ref="D70:F70"/>
    <mergeCell ref="B71:C71"/>
    <mergeCell ref="B77:C77"/>
    <mergeCell ref="D77:F77"/>
    <mergeCell ref="B50:C50"/>
    <mergeCell ref="B45:C45"/>
    <mergeCell ref="D51:F51"/>
    <mergeCell ref="B58:C58"/>
    <mergeCell ref="D58:F58"/>
    <mergeCell ref="B61:C61"/>
    <mergeCell ref="E210:G210"/>
    <mergeCell ref="E211:G211"/>
    <mergeCell ref="B191:G191"/>
    <mergeCell ref="C186:G186"/>
    <mergeCell ref="C187:G187"/>
    <mergeCell ref="E193:G193"/>
    <mergeCell ref="E194:G194"/>
    <mergeCell ref="E195:G195"/>
    <mergeCell ref="C182:G182"/>
    <mergeCell ref="C183:G183"/>
    <mergeCell ref="E208:G208"/>
    <mergeCell ref="E209:G209"/>
    <mergeCell ref="D42:F42"/>
    <mergeCell ref="D43:F43"/>
    <mergeCell ref="D44:F44"/>
    <mergeCell ref="B46:C46"/>
    <mergeCell ref="B68:C68"/>
    <mergeCell ref="D68:F68"/>
    <mergeCell ref="B59:C59"/>
    <mergeCell ref="D52:F52"/>
    <mergeCell ref="B52:C52"/>
    <mergeCell ref="D61:F61"/>
    <mergeCell ref="B62:C62"/>
    <mergeCell ref="D62:F62"/>
    <mergeCell ref="D59:F59"/>
    <mergeCell ref="D60:F60"/>
    <mergeCell ref="D53:F53"/>
    <mergeCell ref="D57:F57"/>
    <mergeCell ref="B64:C64"/>
    <mergeCell ref="D64:F64"/>
    <mergeCell ref="D45:F45"/>
    <mergeCell ref="D46:F46"/>
    <mergeCell ref="D3:G3"/>
    <mergeCell ref="B4:G4"/>
    <mergeCell ref="B5:G5"/>
    <mergeCell ref="B10:G10"/>
    <mergeCell ref="B26:G26"/>
    <mergeCell ref="B6:G6"/>
    <mergeCell ref="B8:G8"/>
    <mergeCell ref="B9:G9"/>
    <mergeCell ref="B28:C28"/>
    <mergeCell ref="D28:F28"/>
    <mergeCell ref="C21:G21"/>
    <mergeCell ref="C22:G22"/>
    <mergeCell ref="C23:G23"/>
    <mergeCell ref="C24:G24"/>
    <mergeCell ref="C25:G25"/>
    <mergeCell ref="C17:G17"/>
    <mergeCell ref="C18:G18"/>
    <mergeCell ref="B3:C3"/>
    <mergeCell ref="C12:G12"/>
    <mergeCell ref="C13:G13"/>
    <mergeCell ref="C14:G14"/>
    <mergeCell ref="C15:G15"/>
    <mergeCell ref="C16:G16"/>
    <mergeCell ref="C11:G11"/>
    <mergeCell ref="B7:G7"/>
    <mergeCell ref="D40:F40"/>
    <mergeCell ref="D41:F41"/>
    <mergeCell ref="D38:F38"/>
    <mergeCell ref="C19:G19"/>
    <mergeCell ref="C20:G20"/>
    <mergeCell ref="D35:F35"/>
    <mergeCell ref="B27:G27"/>
    <mergeCell ref="D33:F33"/>
    <mergeCell ref="B29:C29"/>
    <mergeCell ref="D29:F29"/>
    <mergeCell ref="B30:C30"/>
    <mergeCell ref="D30:F30"/>
    <mergeCell ref="B31:C31"/>
    <mergeCell ref="D31:F31"/>
    <mergeCell ref="B37:C37"/>
    <mergeCell ref="D37:F37"/>
    <mergeCell ref="D78:F78"/>
    <mergeCell ref="B65:C65"/>
    <mergeCell ref="D65:F65"/>
    <mergeCell ref="B66:C66"/>
    <mergeCell ref="D66:F66"/>
    <mergeCell ref="D54:F54"/>
    <mergeCell ref="B55:C55"/>
    <mergeCell ref="D55:F55"/>
    <mergeCell ref="D47:F47"/>
    <mergeCell ref="D48:F48"/>
    <mergeCell ref="B60:C60"/>
    <mergeCell ref="B53:C53"/>
    <mergeCell ref="B57:C57"/>
    <mergeCell ref="B47:C47"/>
    <mergeCell ref="B48:C48"/>
    <mergeCell ref="B49:C49"/>
    <mergeCell ref="B172:G172"/>
    <mergeCell ref="B81:C81"/>
    <mergeCell ref="D81:F81"/>
    <mergeCell ref="B63:C63"/>
    <mergeCell ref="D63:F63"/>
    <mergeCell ref="B72:C72"/>
    <mergeCell ref="D72:F72"/>
    <mergeCell ref="B73:C73"/>
    <mergeCell ref="D73:F73"/>
    <mergeCell ref="D71:F71"/>
    <mergeCell ref="B74:C74"/>
    <mergeCell ref="D74:F74"/>
    <mergeCell ref="B75:C75"/>
    <mergeCell ref="D75:F75"/>
    <mergeCell ref="B76:C76"/>
    <mergeCell ref="D76:F76"/>
    <mergeCell ref="B83:C83"/>
    <mergeCell ref="D83:F83"/>
    <mergeCell ref="B87:C87"/>
    <mergeCell ref="D87:F87"/>
    <mergeCell ref="B88:C88"/>
    <mergeCell ref="D88:F88"/>
    <mergeCell ref="B89:C89"/>
    <mergeCell ref="D89:F89"/>
    <mergeCell ref="B90:C90"/>
    <mergeCell ref="D90:F90"/>
    <mergeCell ref="B91:C91"/>
    <mergeCell ref="D91:F91"/>
    <mergeCell ref="B92:C92"/>
    <mergeCell ref="D92:F92"/>
    <mergeCell ref="B93:C93"/>
    <mergeCell ref="D93:F93"/>
    <mergeCell ref="B2:G2"/>
    <mergeCell ref="A189:F189"/>
    <mergeCell ref="G189:L189"/>
    <mergeCell ref="M189:R189"/>
    <mergeCell ref="S189:X189"/>
    <mergeCell ref="Y189:AD189"/>
    <mergeCell ref="AE189:AJ189"/>
    <mergeCell ref="AK189:AP189"/>
    <mergeCell ref="AQ189:AV189"/>
    <mergeCell ref="H28:K28"/>
    <mergeCell ref="L28:O28"/>
    <mergeCell ref="H27:O27"/>
    <mergeCell ref="H29:K29"/>
    <mergeCell ref="B35:C35"/>
    <mergeCell ref="B38:C38"/>
    <mergeCell ref="B39:C39"/>
    <mergeCell ref="B40:C40"/>
    <mergeCell ref="B41:C41"/>
    <mergeCell ref="B32:C32"/>
    <mergeCell ref="D32:F32"/>
    <mergeCell ref="B33:C33"/>
    <mergeCell ref="B34:C34"/>
    <mergeCell ref="D34:F34"/>
    <mergeCell ref="D39:F39"/>
    <mergeCell ref="B36:C36"/>
    <mergeCell ref="D36:F36"/>
    <mergeCell ref="H45:K60"/>
    <mergeCell ref="D49:F49"/>
    <mergeCell ref="D50:F50"/>
    <mergeCell ref="B56:C56"/>
    <mergeCell ref="D56:F56"/>
    <mergeCell ref="B54:C54"/>
    <mergeCell ref="CY189:DD189"/>
    <mergeCell ref="DE189:DJ189"/>
    <mergeCell ref="DK189:DP189"/>
    <mergeCell ref="DQ189:DV189"/>
    <mergeCell ref="DW189:EB189"/>
    <mergeCell ref="EC189:EH189"/>
    <mergeCell ref="EI189:EN189"/>
    <mergeCell ref="EO189:ET189"/>
    <mergeCell ref="EU189:EZ189"/>
    <mergeCell ref="AW189:BB189"/>
    <mergeCell ref="BC189:BH189"/>
    <mergeCell ref="BI189:BN189"/>
    <mergeCell ref="BO189:BT189"/>
    <mergeCell ref="BU189:BZ189"/>
    <mergeCell ref="CA189:CF189"/>
    <mergeCell ref="CG189:CL189"/>
    <mergeCell ref="CM189:CR189"/>
    <mergeCell ref="CS189:CX189"/>
    <mergeCell ref="HC189:HH189"/>
    <mergeCell ref="HI189:HN189"/>
    <mergeCell ref="HO189:HT189"/>
    <mergeCell ref="HU189:HZ189"/>
    <mergeCell ref="IA189:IF189"/>
    <mergeCell ref="IG189:IL189"/>
    <mergeCell ref="IM189:IR189"/>
    <mergeCell ref="IS189:IX189"/>
    <mergeCell ref="IY189:JD189"/>
    <mergeCell ref="FA189:FF189"/>
    <mergeCell ref="FG189:FL189"/>
    <mergeCell ref="FM189:FR189"/>
    <mergeCell ref="FS189:FX189"/>
    <mergeCell ref="FY189:GD189"/>
    <mergeCell ref="GE189:GJ189"/>
    <mergeCell ref="GK189:GP189"/>
    <mergeCell ref="GQ189:GV189"/>
    <mergeCell ref="GW189:HB189"/>
    <mergeCell ref="LG189:LL189"/>
    <mergeCell ref="LM189:LR189"/>
    <mergeCell ref="LS189:LX189"/>
    <mergeCell ref="LY189:MD189"/>
    <mergeCell ref="ME189:MJ189"/>
    <mergeCell ref="MK189:MP189"/>
    <mergeCell ref="MQ189:MV189"/>
    <mergeCell ref="MW189:NB189"/>
    <mergeCell ref="NC189:NH189"/>
    <mergeCell ref="JE189:JJ189"/>
    <mergeCell ref="JK189:JP189"/>
    <mergeCell ref="JQ189:JV189"/>
    <mergeCell ref="JW189:KB189"/>
    <mergeCell ref="KC189:KH189"/>
    <mergeCell ref="KI189:KN189"/>
    <mergeCell ref="KO189:KT189"/>
    <mergeCell ref="KU189:KZ189"/>
    <mergeCell ref="LA189:LF189"/>
    <mergeCell ref="PK189:PP189"/>
    <mergeCell ref="PQ189:PV189"/>
    <mergeCell ref="PW189:QB189"/>
    <mergeCell ref="QC189:QH189"/>
    <mergeCell ref="QI189:QN189"/>
    <mergeCell ref="QO189:QT189"/>
    <mergeCell ref="QU189:QZ189"/>
    <mergeCell ref="RA189:RF189"/>
    <mergeCell ref="RG189:RL189"/>
    <mergeCell ref="NI189:NN189"/>
    <mergeCell ref="NO189:NT189"/>
    <mergeCell ref="NU189:NZ189"/>
    <mergeCell ref="OA189:OF189"/>
    <mergeCell ref="OG189:OL189"/>
    <mergeCell ref="OM189:OR189"/>
    <mergeCell ref="OS189:OX189"/>
    <mergeCell ref="OY189:PD189"/>
    <mergeCell ref="PE189:PJ189"/>
    <mergeCell ref="TO189:TT189"/>
    <mergeCell ref="TU189:TZ189"/>
    <mergeCell ref="UA189:UF189"/>
    <mergeCell ref="UG189:UL189"/>
    <mergeCell ref="UM189:UR189"/>
    <mergeCell ref="US189:UX189"/>
    <mergeCell ref="UY189:VD189"/>
    <mergeCell ref="VE189:VJ189"/>
    <mergeCell ref="VK189:VP189"/>
    <mergeCell ref="RM189:RR189"/>
    <mergeCell ref="RS189:RX189"/>
    <mergeCell ref="RY189:SD189"/>
    <mergeCell ref="SE189:SJ189"/>
    <mergeCell ref="SK189:SP189"/>
    <mergeCell ref="SQ189:SV189"/>
    <mergeCell ref="SW189:TB189"/>
    <mergeCell ref="TC189:TH189"/>
    <mergeCell ref="TI189:TN189"/>
    <mergeCell ref="XS189:XX189"/>
    <mergeCell ref="XY189:YD189"/>
    <mergeCell ref="YE189:YJ189"/>
    <mergeCell ref="YK189:YP189"/>
    <mergeCell ref="YQ189:YV189"/>
    <mergeCell ref="YW189:ZB189"/>
    <mergeCell ref="ZC189:ZH189"/>
    <mergeCell ref="ZI189:ZN189"/>
    <mergeCell ref="ZO189:ZT189"/>
    <mergeCell ref="VQ189:VV189"/>
    <mergeCell ref="VW189:WB189"/>
    <mergeCell ref="WC189:WH189"/>
    <mergeCell ref="WI189:WN189"/>
    <mergeCell ref="WO189:WT189"/>
    <mergeCell ref="WU189:WZ189"/>
    <mergeCell ref="XA189:XF189"/>
    <mergeCell ref="XG189:XL189"/>
    <mergeCell ref="XM189:XR189"/>
    <mergeCell ref="ABW189:ACB189"/>
    <mergeCell ref="ACC189:ACH189"/>
    <mergeCell ref="ACI189:ACN189"/>
    <mergeCell ref="ACO189:ACT189"/>
    <mergeCell ref="ACU189:ACZ189"/>
    <mergeCell ref="ADA189:ADF189"/>
    <mergeCell ref="ADG189:ADL189"/>
    <mergeCell ref="ADM189:ADR189"/>
    <mergeCell ref="ADS189:ADX189"/>
    <mergeCell ref="ZU189:ZZ189"/>
    <mergeCell ref="AAA189:AAF189"/>
    <mergeCell ref="AAG189:AAL189"/>
    <mergeCell ref="AAM189:AAR189"/>
    <mergeCell ref="AAS189:AAX189"/>
    <mergeCell ref="AAY189:ABD189"/>
    <mergeCell ref="ABE189:ABJ189"/>
    <mergeCell ref="ABK189:ABP189"/>
    <mergeCell ref="ABQ189:ABV189"/>
    <mergeCell ref="AGA189:AGF189"/>
    <mergeCell ref="AGG189:AGL189"/>
    <mergeCell ref="AGM189:AGR189"/>
    <mergeCell ref="AGS189:AGX189"/>
    <mergeCell ref="AGY189:AHD189"/>
    <mergeCell ref="AHE189:AHJ189"/>
    <mergeCell ref="AHK189:AHP189"/>
    <mergeCell ref="AHQ189:AHV189"/>
    <mergeCell ref="AHW189:AIB189"/>
    <mergeCell ref="ADY189:AED189"/>
    <mergeCell ref="AEE189:AEJ189"/>
    <mergeCell ref="AEK189:AEP189"/>
    <mergeCell ref="AEQ189:AEV189"/>
    <mergeCell ref="AEW189:AFB189"/>
    <mergeCell ref="AFC189:AFH189"/>
    <mergeCell ref="AFI189:AFN189"/>
    <mergeCell ref="AFO189:AFT189"/>
    <mergeCell ref="AFU189:AFZ189"/>
    <mergeCell ref="AKE189:AKJ189"/>
    <mergeCell ref="AKK189:AKP189"/>
    <mergeCell ref="AKQ189:AKV189"/>
    <mergeCell ref="AKW189:ALB189"/>
    <mergeCell ref="ALC189:ALH189"/>
    <mergeCell ref="ALI189:ALN189"/>
    <mergeCell ref="ALO189:ALT189"/>
    <mergeCell ref="ALU189:ALZ189"/>
    <mergeCell ref="AMA189:AMF189"/>
    <mergeCell ref="AIC189:AIH189"/>
    <mergeCell ref="AII189:AIN189"/>
    <mergeCell ref="AIO189:AIT189"/>
    <mergeCell ref="AIU189:AIZ189"/>
    <mergeCell ref="AJA189:AJF189"/>
    <mergeCell ref="AJG189:AJL189"/>
    <mergeCell ref="AJM189:AJR189"/>
    <mergeCell ref="AJS189:AJX189"/>
    <mergeCell ref="AJY189:AKD189"/>
    <mergeCell ref="AOI189:AON189"/>
    <mergeCell ref="AOO189:AOT189"/>
    <mergeCell ref="AOU189:AOZ189"/>
    <mergeCell ref="APA189:APF189"/>
    <mergeCell ref="APG189:APL189"/>
    <mergeCell ref="APM189:APR189"/>
    <mergeCell ref="APS189:APX189"/>
    <mergeCell ref="APY189:AQD189"/>
    <mergeCell ref="AQE189:AQJ189"/>
    <mergeCell ref="AMG189:AML189"/>
    <mergeCell ref="AMM189:AMR189"/>
    <mergeCell ref="AMS189:AMX189"/>
    <mergeCell ref="AMY189:AND189"/>
    <mergeCell ref="ANE189:ANJ189"/>
    <mergeCell ref="ANK189:ANP189"/>
    <mergeCell ref="ANQ189:ANV189"/>
    <mergeCell ref="ANW189:AOB189"/>
    <mergeCell ref="AOC189:AOH189"/>
    <mergeCell ref="ASM189:ASR189"/>
    <mergeCell ref="ASS189:ASX189"/>
    <mergeCell ref="ASY189:ATD189"/>
    <mergeCell ref="ATE189:ATJ189"/>
    <mergeCell ref="ATK189:ATP189"/>
    <mergeCell ref="ATQ189:ATV189"/>
    <mergeCell ref="ATW189:AUB189"/>
    <mergeCell ref="AUC189:AUH189"/>
    <mergeCell ref="AUI189:AUN189"/>
    <mergeCell ref="AQK189:AQP189"/>
    <mergeCell ref="AQQ189:AQV189"/>
    <mergeCell ref="AQW189:ARB189"/>
    <mergeCell ref="ARC189:ARH189"/>
    <mergeCell ref="ARI189:ARN189"/>
    <mergeCell ref="ARO189:ART189"/>
    <mergeCell ref="ARU189:ARZ189"/>
    <mergeCell ref="ASA189:ASF189"/>
    <mergeCell ref="ASG189:ASL189"/>
    <mergeCell ref="AWQ189:AWV189"/>
    <mergeCell ref="AWW189:AXB189"/>
    <mergeCell ref="AXC189:AXH189"/>
    <mergeCell ref="AXI189:AXN189"/>
    <mergeCell ref="AXO189:AXT189"/>
    <mergeCell ref="AXU189:AXZ189"/>
    <mergeCell ref="AYA189:AYF189"/>
    <mergeCell ref="AYG189:AYL189"/>
    <mergeCell ref="AYM189:AYR189"/>
    <mergeCell ref="AUO189:AUT189"/>
    <mergeCell ref="AUU189:AUZ189"/>
    <mergeCell ref="AVA189:AVF189"/>
    <mergeCell ref="AVG189:AVL189"/>
    <mergeCell ref="AVM189:AVR189"/>
    <mergeCell ref="AVS189:AVX189"/>
    <mergeCell ref="AVY189:AWD189"/>
    <mergeCell ref="AWE189:AWJ189"/>
    <mergeCell ref="AWK189:AWP189"/>
    <mergeCell ref="BAU189:BAZ189"/>
    <mergeCell ref="BBA189:BBF189"/>
    <mergeCell ref="BBG189:BBL189"/>
    <mergeCell ref="BBM189:BBR189"/>
    <mergeCell ref="BBS189:BBX189"/>
    <mergeCell ref="BBY189:BCD189"/>
    <mergeCell ref="BCE189:BCJ189"/>
    <mergeCell ref="BCK189:BCP189"/>
    <mergeCell ref="BCQ189:BCV189"/>
    <mergeCell ref="AYS189:AYX189"/>
    <mergeCell ref="AYY189:AZD189"/>
    <mergeCell ref="AZE189:AZJ189"/>
    <mergeCell ref="AZK189:AZP189"/>
    <mergeCell ref="AZQ189:AZV189"/>
    <mergeCell ref="AZW189:BAB189"/>
    <mergeCell ref="BAC189:BAH189"/>
    <mergeCell ref="BAI189:BAN189"/>
    <mergeCell ref="BAO189:BAT189"/>
    <mergeCell ref="BEY189:BFD189"/>
    <mergeCell ref="BFE189:BFJ189"/>
    <mergeCell ref="BFK189:BFP189"/>
    <mergeCell ref="BFQ189:BFV189"/>
    <mergeCell ref="BFW189:BGB189"/>
    <mergeCell ref="BGC189:BGH189"/>
    <mergeCell ref="BGI189:BGN189"/>
    <mergeCell ref="BGO189:BGT189"/>
    <mergeCell ref="BGU189:BGZ189"/>
    <mergeCell ref="BCW189:BDB189"/>
    <mergeCell ref="BDC189:BDH189"/>
    <mergeCell ref="BDI189:BDN189"/>
    <mergeCell ref="BDO189:BDT189"/>
    <mergeCell ref="BDU189:BDZ189"/>
    <mergeCell ref="BEA189:BEF189"/>
    <mergeCell ref="BEG189:BEL189"/>
    <mergeCell ref="BEM189:BER189"/>
    <mergeCell ref="BES189:BEX189"/>
    <mergeCell ref="BJC189:BJH189"/>
    <mergeCell ref="BJI189:BJN189"/>
    <mergeCell ref="BJO189:BJT189"/>
    <mergeCell ref="BJU189:BJZ189"/>
    <mergeCell ref="BKA189:BKF189"/>
    <mergeCell ref="BKG189:BKL189"/>
    <mergeCell ref="BKM189:BKR189"/>
    <mergeCell ref="BKS189:BKX189"/>
    <mergeCell ref="BKY189:BLD189"/>
    <mergeCell ref="BHA189:BHF189"/>
    <mergeCell ref="BHG189:BHL189"/>
    <mergeCell ref="BHM189:BHR189"/>
    <mergeCell ref="BHS189:BHX189"/>
    <mergeCell ref="BHY189:BID189"/>
    <mergeCell ref="BIE189:BIJ189"/>
    <mergeCell ref="BIK189:BIP189"/>
    <mergeCell ref="BIQ189:BIV189"/>
    <mergeCell ref="BIW189:BJB189"/>
    <mergeCell ref="BNG189:BNL189"/>
    <mergeCell ref="BNM189:BNR189"/>
    <mergeCell ref="BNS189:BNX189"/>
    <mergeCell ref="BNY189:BOD189"/>
    <mergeCell ref="BOE189:BOJ189"/>
    <mergeCell ref="BOK189:BOP189"/>
    <mergeCell ref="BOQ189:BOV189"/>
    <mergeCell ref="BOW189:BPB189"/>
    <mergeCell ref="BPC189:BPH189"/>
    <mergeCell ref="BLE189:BLJ189"/>
    <mergeCell ref="BLK189:BLP189"/>
    <mergeCell ref="BLQ189:BLV189"/>
    <mergeCell ref="BLW189:BMB189"/>
    <mergeCell ref="BMC189:BMH189"/>
    <mergeCell ref="BMI189:BMN189"/>
    <mergeCell ref="BMO189:BMT189"/>
    <mergeCell ref="BMU189:BMZ189"/>
    <mergeCell ref="BNA189:BNF189"/>
    <mergeCell ref="BRK189:BRP189"/>
    <mergeCell ref="BRQ189:BRV189"/>
    <mergeCell ref="BRW189:BSB189"/>
    <mergeCell ref="BSC189:BSH189"/>
    <mergeCell ref="BSI189:BSN189"/>
    <mergeCell ref="BSO189:BST189"/>
    <mergeCell ref="BSU189:BSZ189"/>
    <mergeCell ref="BTA189:BTF189"/>
    <mergeCell ref="BTG189:BTL189"/>
    <mergeCell ref="BPI189:BPN189"/>
    <mergeCell ref="BPO189:BPT189"/>
    <mergeCell ref="BPU189:BPZ189"/>
    <mergeCell ref="BQA189:BQF189"/>
    <mergeCell ref="BQG189:BQL189"/>
    <mergeCell ref="BQM189:BQR189"/>
    <mergeCell ref="BQS189:BQX189"/>
    <mergeCell ref="BQY189:BRD189"/>
    <mergeCell ref="BRE189:BRJ189"/>
    <mergeCell ref="BVO189:BVT189"/>
    <mergeCell ref="BVU189:BVZ189"/>
    <mergeCell ref="BWA189:BWF189"/>
    <mergeCell ref="BWG189:BWL189"/>
    <mergeCell ref="BWM189:BWR189"/>
    <mergeCell ref="BWS189:BWX189"/>
    <mergeCell ref="BWY189:BXD189"/>
    <mergeCell ref="BXE189:BXJ189"/>
    <mergeCell ref="BXK189:BXP189"/>
    <mergeCell ref="BTM189:BTR189"/>
    <mergeCell ref="BTS189:BTX189"/>
    <mergeCell ref="BTY189:BUD189"/>
    <mergeCell ref="BUE189:BUJ189"/>
    <mergeCell ref="BUK189:BUP189"/>
    <mergeCell ref="BUQ189:BUV189"/>
    <mergeCell ref="BUW189:BVB189"/>
    <mergeCell ref="BVC189:BVH189"/>
    <mergeCell ref="BVI189:BVN189"/>
    <mergeCell ref="BZS189:BZX189"/>
    <mergeCell ref="BZY189:CAD189"/>
    <mergeCell ref="CAE189:CAJ189"/>
    <mergeCell ref="CAK189:CAP189"/>
    <mergeCell ref="CAQ189:CAV189"/>
    <mergeCell ref="CAW189:CBB189"/>
    <mergeCell ref="CBC189:CBH189"/>
    <mergeCell ref="CBI189:CBN189"/>
    <mergeCell ref="CBO189:CBT189"/>
    <mergeCell ref="BXQ189:BXV189"/>
    <mergeCell ref="BXW189:BYB189"/>
    <mergeCell ref="BYC189:BYH189"/>
    <mergeCell ref="BYI189:BYN189"/>
    <mergeCell ref="BYO189:BYT189"/>
    <mergeCell ref="BYU189:BYZ189"/>
    <mergeCell ref="BZA189:BZF189"/>
    <mergeCell ref="BZG189:BZL189"/>
    <mergeCell ref="BZM189:BZR189"/>
    <mergeCell ref="CDW189:CEB189"/>
    <mergeCell ref="CEC189:CEH189"/>
    <mergeCell ref="CEI189:CEN189"/>
    <mergeCell ref="CEO189:CET189"/>
    <mergeCell ref="CEU189:CEZ189"/>
    <mergeCell ref="CFA189:CFF189"/>
    <mergeCell ref="CFG189:CFL189"/>
    <mergeCell ref="CFM189:CFR189"/>
    <mergeCell ref="CFS189:CFX189"/>
    <mergeCell ref="CBU189:CBZ189"/>
    <mergeCell ref="CCA189:CCF189"/>
    <mergeCell ref="CCG189:CCL189"/>
    <mergeCell ref="CCM189:CCR189"/>
    <mergeCell ref="CCS189:CCX189"/>
    <mergeCell ref="CCY189:CDD189"/>
    <mergeCell ref="CDE189:CDJ189"/>
    <mergeCell ref="CDK189:CDP189"/>
    <mergeCell ref="CDQ189:CDV189"/>
    <mergeCell ref="CIA189:CIF189"/>
    <mergeCell ref="CIG189:CIL189"/>
    <mergeCell ref="CIM189:CIR189"/>
    <mergeCell ref="CIS189:CIX189"/>
    <mergeCell ref="CIY189:CJD189"/>
    <mergeCell ref="CJE189:CJJ189"/>
    <mergeCell ref="CJK189:CJP189"/>
    <mergeCell ref="CJQ189:CJV189"/>
    <mergeCell ref="CJW189:CKB189"/>
    <mergeCell ref="CFY189:CGD189"/>
    <mergeCell ref="CGE189:CGJ189"/>
    <mergeCell ref="CGK189:CGP189"/>
    <mergeCell ref="CGQ189:CGV189"/>
    <mergeCell ref="CGW189:CHB189"/>
    <mergeCell ref="CHC189:CHH189"/>
    <mergeCell ref="CHI189:CHN189"/>
    <mergeCell ref="CHO189:CHT189"/>
    <mergeCell ref="CHU189:CHZ189"/>
    <mergeCell ref="CME189:CMJ189"/>
    <mergeCell ref="CMK189:CMP189"/>
    <mergeCell ref="CMQ189:CMV189"/>
    <mergeCell ref="CMW189:CNB189"/>
    <mergeCell ref="CNC189:CNH189"/>
    <mergeCell ref="CNI189:CNN189"/>
    <mergeCell ref="CNO189:CNT189"/>
    <mergeCell ref="CNU189:CNZ189"/>
    <mergeCell ref="COA189:COF189"/>
    <mergeCell ref="CKC189:CKH189"/>
    <mergeCell ref="CKI189:CKN189"/>
    <mergeCell ref="CKO189:CKT189"/>
    <mergeCell ref="CKU189:CKZ189"/>
    <mergeCell ref="CLA189:CLF189"/>
    <mergeCell ref="CLG189:CLL189"/>
    <mergeCell ref="CLM189:CLR189"/>
    <mergeCell ref="CLS189:CLX189"/>
    <mergeCell ref="CLY189:CMD189"/>
    <mergeCell ref="CQI189:CQN189"/>
    <mergeCell ref="CQO189:CQT189"/>
    <mergeCell ref="CQU189:CQZ189"/>
    <mergeCell ref="CRA189:CRF189"/>
    <mergeCell ref="CRG189:CRL189"/>
    <mergeCell ref="CRM189:CRR189"/>
    <mergeCell ref="CRS189:CRX189"/>
    <mergeCell ref="CRY189:CSD189"/>
    <mergeCell ref="CSE189:CSJ189"/>
    <mergeCell ref="COG189:COL189"/>
    <mergeCell ref="COM189:COR189"/>
    <mergeCell ref="COS189:COX189"/>
    <mergeCell ref="COY189:CPD189"/>
    <mergeCell ref="CPE189:CPJ189"/>
    <mergeCell ref="CPK189:CPP189"/>
    <mergeCell ref="CPQ189:CPV189"/>
    <mergeCell ref="CPW189:CQB189"/>
    <mergeCell ref="CQC189:CQH189"/>
    <mergeCell ref="CUM189:CUR189"/>
    <mergeCell ref="CUS189:CUX189"/>
    <mergeCell ref="CUY189:CVD189"/>
    <mergeCell ref="CVE189:CVJ189"/>
    <mergeCell ref="CVK189:CVP189"/>
    <mergeCell ref="CVQ189:CVV189"/>
    <mergeCell ref="CVW189:CWB189"/>
    <mergeCell ref="CWC189:CWH189"/>
    <mergeCell ref="CWI189:CWN189"/>
    <mergeCell ref="CSK189:CSP189"/>
    <mergeCell ref="CSQ189:CSV189"/>
    <mergeCell ref="CSW189:CTB189"/>
    <mergeCell ref="CTC189:CTH189"/>
    <mergeCell ref="CTI189:CTN189"/>
    <mergeCell ref="CTO189:CTT189"/>
    <mergeCell ref="CTU189:CTZ189"/>
    <mergeCell ref="CUA189:CUF189"/>
    <mergeCell ref="CUG189:CUL189"/>
    <mergeCell ref="CYQ189:CYV189"/>
    <mergeCell ref="CYW189:CZB189"/>
    <mergeCell ref="CZC189:CZH189"/>
    <mergeCell ref="CZI189:CZN189"/>
    <mergeCell ref="CZO189:CZT189"/>
    <mergeCell ref="CZU189:CZZ189"/>
    <mergeCell ref="DAA189:DAF189"/>
    <mergeCell ref="DAG189:DAL189"/>
    <mergeCell ref="DAM189:DAR189"/>
    <mergeCell ref="CWO189:CWT189"/>
    <mergeCell ref="CWU189:CWZ189"/>
    <mergeCell ref="CXA189:CXF189"/>
    <mergeCell ref="CXG189:CXL189"/>
    <mergeCell ref="CXM189:CXR189"/>
    <mergeCell ref="CXS189:CXX189"/>
    <mergeCell ref="CXY189:CYD189"/>
    <mergeCell ref="CYE189:CYJ189"/>
    <mergeCell ref="CYK189:CYP189"/>
    <mergeCell ref="DCU189:DCZ189"/>
    <mergeCell ref="DDA189:DDF189"/>
    <mergeCell ref="DDG189:DDL189"/>
    <mergeCell ref="DDM189:DDR189"/>
    <mergeCell ref="DDS189:DDX189"/>
    <mergeCell ref="DDY189:DED189"/>
    <mergeCell ref="DEE189:DEJ189"/>
    <mergeCell ref="DEK189:DEP189"/>
    <mergeCell ref="DEQ189:DEV189"/>
    <mergeCell ref="DAS189:DAX189"/>
    <mergeCell ref="DAY189:DBD189"/>
    <mergeCell ref="DBE189:DBJ189"/>
    <mergeCell ref="DBK189:DBP189"/>
    <mergeCell ref="DBQ189:DBV189"/>
    <mergeCell ref="DBW189:DCB189"/>
    <mergeCell ref="DCC189:DCH189"/>
    <mergeCell ref="DCI189:DCN189"/>
    <mergeCell ref="DCO189:DCT189"/>
    <mergeCell ref="DGY189:DHD189"/>
    <mergeCell ref="DHE189:DHJ189"/>
    <mergeCell ref="DHK189:DHP189"/>
    <mergeCell ref="DHQ189:DHV189"/>
    <mergeCell ref="DHW189:DIB189"/>
    <mergeCell ref="DIC189:DIH189"/>
    <mergeCell ref="DII189:DIN189"/>
    <mergeCell ref="DIO189:DIT189"/>
    <mergeCell ref="DIU189:DIZ189"/>
    <mergeCell ref="DEW189:DFB189"/>
    <mergeCell ref="DFC189:DFH189"/>
    <mergeCell ref="DFI189:DFN189"/>
    <mergeCell ref="DFO189:DFT189"/>
    <mergeCell ref="DFU189:DFZ189"/>
    <mergeCell ref="DGA189:DGF189"/>
    <mergeCell ref="DGG189:DGL189"/>
    <mergeCell ref="DGM189:DGR189"/>
    <mergeCell ref="DGS189:DGX189"/>
    <mergeCell ref="DLC189:DLH189"/>
    <mergeCell ref="DLI189:DLN189"/>
    <mergeCell ref="DLO189:DLT189"/>
    <mergeCell ref="DLU189:DLZ189"/>
    <mergeCell ref="DMA189:DMF189"/>
    <mergeCell ref="DMG189:DML189"/>
    <mergeCell ref="DMM189:DMR189"/>
    <mergeCell ref="DMS189:DMX189"/>
    <mergeCell ref="DMY189:DND189"/>
    <mergeCell ref="DJA189:DJF189"/>
    <mergeCell ref="DJG189:DJL189"/>
    <mergeCell ref="DJM189:DJR189"/>
    <mergeCell ref="DJS189:DJX189"/>
    <mergeCell ref="DJY189:DKD189"/>
    <mergeCell ref="DKE189:DKJ189"/>
    <mergeCell ref="DKK189:DKP189"/>
    <mergeCell ref="DKQ189:DKV189"/>
    <mergeCell ref="DKW189:DLB189"/>
    <mergeCell ref="DPG189:DPL189"/>
    <mergeCell ref="DPM189:DPR189"/>
    <mergeCell ref="DPS189:DPX189"/>
    <mergeCell ref="DPY189:DQD189"/>
    <mergeCell ref="DQE189:DQJ189"/>
    <mergeCell ref="DQK189:DQP189"/>
    <mergeCell ref="DQQ189:DQV189"/>
    <mergeCell ref="DQW189:DRB189"/>
    <mergeCell ref="DRC189:DRH189"/>
    <mergeCell ref="DNE189:DNJ189"/>
    <mergeCell ref="DNK189:DNP189"/>
    <mergeCell ref="DNQ189:DNV189"/>
    <mergeCell ref="DNW189:DOB189"/>
    <mergeCell ref="DOC189:DOH189"/>
    <mergeCell ref="DOI189:DON189"/>
    <mergeCell ref="DOO189:DOT189"/>
    <mergeCell ref="DOU189:DOZ189"/>
    <mergeCell ref="DPA189:DPF189"/>
    <mergeCell ref="DTK189:DTP189"/>
    <mergeCell ref="DTQ189:DTV189"/>
    <mergeCell ref="DTW189:DUB189"/>
    <mergeCell ref="DUC189:DUH189"/>
    <mergeCell ref="DUI189:DUN189"/>
    <mergeCell ref="DUO189:DUT189"/>
    <mergeCell ref="DUU189:DUZ189"/>
    <mergeCell ref="DVA189:DVF189"/>
    <mergeCell ref="DVG189:DVL189"/>
    <mergeCell ref="DRI189:DRN189"/>
    <mergeCell ref="DRO189:DRT189"/>
    <mergeCell ref="DRU189:DRZ189"/>
    <mergeCell ref="DSA189:DSF189"/>
    <mergeCell ref="DSG189:DSL189"/>
    <mergeCell ref="DSM189:DSR189"/>
    <mergeCell ref="DSS189:DSX189"/>
    <mergeCell ref="DSY189:DTD189"/>
    <mergeCell ref="DTE189:DTJ189"/>
    <mergeCell ref="DXO189:DXT189"/>
    <mergeCell ref="DXU189:DXZ189"/>
    <mergeCell ref="DYA189:DYF189"/>
    <mergeCell ref="DYG189:DYL189"/>
    <mergeCell ref="DYM189:DYR189"/>
    <mergeCell ref="DYS189:DYX189"/>
    <mergeCell ref="DYY189:DZD189"/>
    <mergeCell ref="DZE189:DZJ189"/>
    <mergeCell ref="DZK189:DZP189"/>
    <mergeCell ref="DVM189:DVR189"/>
    <mergeCell ref="DVS189:DVX189"/>
    <mergeCell ref="DVY189:DWD189"/>
    <mergeCell ref="DWE189:DWJ189"/>
    <mergeCell ref="DWK189:DWP189"/>
    <mergeCell ref="DWQ189:DWV189"/>
    <mergeCell ref="DWW189:DXB189"/>
    <mergeCell ref="DXC189:DXH189"/>
    <mergeCell ref="DXI189:DXN189"/>
    <mergeCell ref="EBS189:EBX189"/>
    <mergeCell ref="EBY189:ECD189"/>
    <mergeCell ref="ECE189:ECJ189"/>
    <mergeCell ref="ECK189:ECP189"/>
    <mergeCell ref="ECQ189:ECV189"/>
    <mergeCell ref="ECW189:EDB189"/>
    <mergeCell ref="EDC189:EDH189"/>
    <mergeCell ref="EDI189:EDN189"/>
    <mergeCell ref="EDO189:EDT189"/>
    <mergeCell ref="DZQ189:DZV189"/>
    <mergeCell ref="DZW189:EAB189"/>
    <mergeCell ref="EAC189:EAH189"/>
    <mergeCell ref="EAI189:EAN189"/>
    <mergeCell ref="EAO189:EAT189"/>
    <mergeCell ref="EAU189:EAZ189"/>
    <mergeCell ref="EBA189:EBF189"/>
    <mergeCell ref="EBG189:EBL189"/>
    <mergeCell ref="EBM189:EBR189"/>
    <mergeCell ref="EFW189:EGB189"/>
    <mergeCell ref="EGC189:EGH189"/>
    <mergeCell ref="EGI189:EGN189"/>
    <mergeCell ref="EGO189:EGT189"/>
    <mergeCell ref="EGU189:EGZ189"/>
    <mergeCell ref="EHA189:EHF189"/>
    <mergeCell ref="EHG189:EHL189"/>
    <mergeCell ref="EHM189:EHR189"/>
    <mergeCell ref="EHS189:EHX189"/>
    <mergeCell ref="EDU189:EDZ189"/>
    <mergeCell ref="EEA189:EEF189"/>
    <mergeCell ref="EEG189:EEL189"/>
    <mergeCell ref="EEM189:EER189"/>
    <mergeCell ref="EES189:EEX189"/>
    <mergeCell ref="EEY189:EFD189"/>
    <mergeCell ref="EFE189:EFJ189"/>
    <mergeCell ref="EFK189:EFP189"/>
    <mergeCell ref="EFQ189:EFV189"/>
    <mergeCell ref="EKA189:EKF189"/>
    <mergeCell ref="EKG189:EKL189"/>
    <mergeCell ref="EKM189:EKR189"/>
    <mergeCell ref="EKS189:EKX189"/>
    <mergeCell ref="EKY189:ELD189"/>
    <mergeCell ref="ELE189:ELJ189"/>
    <mergeCell ref="ELK189:ELP189"/>
    <mergeCell ref="ELQ189:ELV189"/>
    <mergeCell ref="ELW189:EMB189"/>
    <mergeCell ref="EHY189:EID189"/>
    <mergeCell ref="EIE189:EIJ189"/>
    <mergeCell ref="EIK189:EIP189"/>
    <mergeCell ref="EIQ189:EIV189"/>
    <mergeCell ref="EIW189:EJB189"/>
    <mergeCell ref="EJC189:EJH189"/>
    <mergeCell ref="EJI189:EJN189"/>
    <mergeCell ref="EJO189:EJT189"/>
    <mergeCell ref="EJU189:EJZ189"/>
    <mergeCell ref="EOE189:EOJ189"/>
    <mergeCell ref="EOK189:EOP189"/>
    <mergeCell ref="EOQ189:EOV189"/>
    <mergeCell ref="EOW189:EPB189"/>
    <mergeCell ref="EPC189:EPH189"/>
    <mergeCell ref="EPI189:EPN189"/>
    <mergeCell ref="EPO189:EPT189"/>
    <mergeCell ref="EPU189:EPZ189"/>
    <mergeCell ref="EQA189:EQF189"/>
    <mergeCell ref="EMC189:EMH189"/>
    <mergeCell ref="EMI189:EMN189"/>
    <mergeCell ref="EMO189:EMT189"/>
    <mergeCell ref="EMU189:EMZ189"/>
    <mergeCell ref="ENA189:ENF189"/>
    <mergeCell ref="ENG189:ENL189"/>
    <mergeCell ref="ENM189:ENR189"/>
    <mergeCell ref="ENS189:ENX189"/>
    <mergeCell ref="ENY189:EOD189"/>
    <mergeCell ref="ESI189:ESN189"/>
    <mergeCell ref="ESO189:EST189"/>
    <mergeCell ref="ESU189:ESZ189"/>
    <mergeCell ref="ETA189:ETF189"/>
    <mergeCell ref="ETG189:ETL189"/>
    <mergeCell ref="ETM189:ETR189"/>
    <mergeCell ref="ETS189:ETX189"/>
    <mergeCell ref="ETY189:EUD189"/>
    <mergeCell ref="EUE189:EUJ189"/>
    <mergeCell ref="EQG189:EQL189"/>
    <mergeCell ref="EQM189:EQR189"/>
    <mergeCell ref="EQS189:EQX189"/>
    <mergeCell ref="EQY189:ERD189"/>
    <mergeCell ref="ERE189:ERJ189"/>
    <mergeCell ref="ERK189:ERP189"/>
    <mergeCell ref="ERQ189:ERV189"/>
    <mergeCell ref="ERW189:ESB189"/>
    <mergeCell ref="ESC189:ESH189"/>
    <mergeCell ref="EWM189:EWR189"/>
    <mergeCell ref="EWS189:EWX189"/>
    <mergeCell ref="EWY189:EXD189"/>
    <mergeCell ref="EXE189:EXJ189"/>
    <mergeCell ref="EXK189:EXP189"/>
    <mergeCell ref="EXQ189:EXV189"/>
    <mergeCell ref="EXW189:EYB189"/>
    <mergeCell ref="EYC189:EYH189"/>
    <mergeCell ref="EYI189:EYN189"/>
    <mergeCell ref="EUK189:EUP189"/>
    <mergeCell ref="EUQ189:EUV189"/>
    <mergeCell ref="EUW189:EVB189"/>
    <mergeCell ref="EVC189:EVH189"/>
    <mergeCell ref="EVI189:EVN189"/>
    <mergeCell ref="EVO189:EVT189"/>
    <mergeCell ref="EVU189:EVZ189"/>
    <mergeCell ref="EWA189:EWF189"/>
    <mergeCell ref="EWG189:EWL189"/>
    <mergeCell ref="FAQ189:FAV189"/>
    <mergeCell ref="FAW189:FBB189"/>
    <mergeCell ref="FBC189:FBH189"/>
    <mergeCell ref="FBI189:FBN189"/>
    <mergeCell ref="FBO189:FBT189"/>
    <mergeCell ref="FBU189:FBZ189"/>
    <mergeCell ref="FCA189:FCF189"/>
    <mergeCell ref="FCG189:FCL189"/>
    <mergeCell ref="FCM189:FCR189"/>
    <mergeCell ref="EYO189:EYT189"/>
    <mergeCell ref="EYU189:EYZ189"/>
    <mergeCell ref="EZA189:EZF189"/>
    <mergeCell ref="EZG189:EZL189"/>
    <mergeCell ref="EZM189:EZR189"/>
    <mergeCell ref="EZS189:EZX189"/>
    <mergeCell ref="EZY189:FAD189"/>
    <mergeCell ref="FAE189:FAJ189"/>
    <mergeCell ref="FAK189:FAP189"/>
    <mergeCell ref="FEU189:FEZ189"/>
    <mergeCell ref="FFA189:FFF189"/>
    <mergeCell ref="FFG189:FFL189"/>
    <mergeCell ref="FFM189:FFR189"/>
    <mergeCell ref="FFS189:FFX189"/>
    <mergeCell ref="FFY189:FGD189"/>
    <mergeCell ref="FGE189:FGJ189"/>
    <mergeCell ref="FGK189:FGP189"/>
    <mergeCell ref="FGQ189:FGV189"/>
    <mergeCell ref="FCS189:FCX189"/>
    <mergeCell ref="FCY189:FDD189"/>
    <mergeCell ref="FDE189:FDJ189"/>
    <mergeCell ref="FDK189:FDP189"/>
    <mergeCell ref="FDQ189:FDV189"/>
    <mergeCell ref="FDW189:FEB189"/>
    <mergeCell ref="FEC189:FEH189"/>
    <mergeCell ref="FEI189:FEN189"/>
    <mergeCell ref="FEO189:FET189"/>
    <mergeCell ref="FIY189:FJD189"/>
    <mergeCell ref="FJE189:FJJ189"/>
    <mergeCell ref="FJK189:FJP189"/>
    <mergeCell ref="FJQ189:FJV189"/>
    <mergeCell ref="FJW189:FKB189"/>
    <mergeCell ref="FKC189:FKH189"/>
    <mergeCell ref="FKI189:FKN189"/>
    <mergeCell ref="FKO189:FKT189"/>
    <mergeCell ref="FKU189:FKZ189"/>
    <mergeCell ref="FGW189:FHB189"/>
    <mergeCell ref="FHC189:FHH189"/>
    <mergeCell ref="FHI189:FHN189"/>
    <mergeCell ref="FHO189:FHT189"/>
    <mergeCell ref="FHU189:FHZ189"/>
    <mergeCell ref="FIA189:FIF189"/>
    <mergeCell ref="FIG189:FIL189"/>
    <mergeCell ref="FIM189:FIR189"/>
    <mergeCell ref="FIS189:FIX189"/>
    <mergeCell ref="FNC189:FNH189"/>
    <mergeCell ref="FNI189:FNN189"/>
    <mergeCell ref="FNO189:FNT189"/>
    <mergeCell ref="FNU189:FNZ189"/>
    <mergeCell ref="FOA189:FOF189"/>
    <mergeCell ref="FOG189:FOL189"/>
    <mergeCell ref="FOM189:FOR189"/>
    <mergeCell ref="FOS189:FOX189"/>
    <mergeCell ref="FOY189:FPD189"/>
    <mergeCell ref="FLA189:FLF189"/>
    <mergeCell ref="FLG189:FLL189"/>
    <mergeCell ref="FLM189:FLR189"/>
    <mergeCell ref="FLS189:FLX189"/>
    <mergeCell ref="FLY189:FMD189"/>
    <mergeCell ref="FME189:FMJ189"/>
    <mergeCell ref="FMK189:FMP189"/>
    <mergeCell ref="FMQ189:FMV189"/>
    <mergeCell ref="FMW189:FNB189"/>
    <mergeCell ref="FRG189:FRL189"/>
    <mergeCell ref="FRM189:FRR189"/>
    <mergeCell ref="FRS189:FRX189"/>
    <mergeCell ref="FRY189:FSD189"/>
    <mergeCell ref="FSE189:FSJ189"/>
    <mergeCell ref="FSK189:FSP189"/>
    <mergeCell ref="FSQ189:FSV189"/>
    <mergeCell ref="FSW189:FTB189"/>
    <mergeCell ref="FTC189:FTH189"/>
    <mergeCell ref="FPE189:FPJ189"/>
    <mergeCell ref="FPK189:FPP189"/>
    <mergeCell ref="FPQ189:FPV189"/>
    <mergeCell ref="FPW189:FQB189"/>
    <mergeCell ref="FQC189:FQH189"/>
    <mergeCell ref="FQI189:FQN189"/>
    <mergeCell ref="FQO189:FQT189"/>
    <mergeCell ref="FQU189:FQZ189"/>
    <mergeCell ref="FRA189:FRF189"/>
    <mergeCell ref="FVK189:FVP189"/>
    <mergeCell ref="FVQ189:FVV189"/>
    <mergeCell ref="FVW189:FWB189"/>
    <mergeCell ref="FWC189:FWH189"/>
    <mergeCell ref="FWI189:FWN189"/>
    <mergeCell ref="FWO189:FWT189"/>
    <mergeCell ref="FWU189:FWZ189"/>
    <mergeCell ref="FXA189:FXF189"/>
    <mergeCell ref="FXG189:FXL189"/>
    <mergeCell ref="FTI189:FTN189"/>
    <mergeCell ref="FTO189:FTT189"/>
    <mergeCell ref="FTU189:FTZ189"/>
    <mergeCell ref="FUA189:FUF189"/>
    <mergeCell ref="FUG189:FUL189"/>
    <mergeCell ref="FUM189:FUR189"/>
    <mergeCell ref="FUS189:FUX189"/>
    <mergeCell ref="FUY189:FVD189"/>
    <mergeCell ref="FVE189:FVJ189"/>
    <mergeCell ref="FZO189:FZT189"/>
    <mergeCell ref="FZU189:FZZ189"/>
    <mergeCell ref="GAA189:GAF189"/>
    <mergeCell ref="GAG189:GAL189"/>
    <mergeCell ref="GAM189:GAR189"/>
    <mergeCell ref="GAS189:GAX189"/>
    <mergeCell ref="GAY189:GBD189"/>
    <mergeCell ref="GBE189:GBJ189"/>
    <mergeCell ref="GBK189:GBP189"/>
    <mergeCell ref="FXM189:FXR189"/>
    <mergeCell ref="FXS189:FXX189"/>
    <mergeCell ref="FXY189:FYD189"/>
    <mergeCell ref="FYE189:FYJ189"/>
    <mergeCell ref="FYK189:FYP189"/>
    <mergeCell ref="FYQ189:FYV189"/>
    <mergeCell ref="FYW189:FZB189"/>
    <mergeCell ref="FZC189:FZH189"/>
    <mergeCell ref="FZI189:FZN189"/>
    <mergeCell ref="GDS189:GDX189"/>
    <mergeCell ref="GDY189:GED189"/>
    <mergeCell ref="GEE189:GEJ189"/>
    <mergeCell ref="GEK189:GEP189"/>
    <mergeCell ref="GEQ189:GEV189"/>
    <mergeCell ref="GEW189:GFB189"/>
    <mergeCell ref="GFC189:GFH189"/>
    <mergeCell ref="GFI189:GFN189"/>
    <mergeCell ref="GFO189:GFT189"/>
    <mergeCell ref="GBQ189:GBV189"/>
    <mergeCell ref="GBW189:GCB189"/>
    <mergeCell ref="GCC189:GCH189"/>
    <mergeCell ref="GCI189:GCN189"/>
    <mergeCell ref="GCO189:GCT189"/>
    <mergeCell ref="GCU189:GCZ189"/>
    <mergeCell ref="GDA189:GDF189"/>
    <mergeCell ref="GDG189:GDL189"/>
    <mergeCell ref="GDM189:GDR189"/>
    <mergeCell ref="GHW189:GIB189"/>
    <mergeCell ref="GIC189:GIH189"/>
    <mergeCell ref="GII189:GIN189"/>
    <mergeCell ref="GIO189:GIT189"/>
    <mergeCell ref="GIU189:GIZ189"/>
    <mergeCell ref="GJA189:GJF189"/>
    <mergeCell ref="GJG189:GJL189"/>
    <mergeCell ref="GJM189:GJR189"/>
    <mergeCell ref="GJS189:GJX189"/>
    <mergeCell ref="GFU189:GFZ189"/>
    <mergeCell ref="GGA189:GGF189"/>
    <mergeCell ref="GGG189:GGL189"/>
    <mergeCell ref="GGM189:GGR189"/>
    <mergeCell ref="GGS189:GGX189"/>
    <mergeCell ref="GGY189:GHD189"/>
    <mergeCell ref="GHE189:GHJ189"/>
    <mergeCell ref="GHK189:GHP189"/>
    <mergeCell ref="GHQ189:GHV189"/>
    <mergeCell ref="GMA189:GMF189"/>
    <mergeCell ref="GMG189:GML189"/>
    <mergeCell ref="GMM189:GMR189"/>
    <mergeCell ref="GMS189:GMX189"/>
    <mergeCell ref="GMY189:GND189"/>
    <mergeCell ref="GNE189:GNJ189"/>
    <mergeCell ref="GNK189:GNP189"/>
    <mergeCell ref="GNQ189:GNV189"/>
    <mergeCell ref="GNW189:GOB189"/>
    <mergeCell ref="GJY189:GKD189"/>
    <mergeCell ref="GKE189:GKJ189"/>
    <mergeCell ref="GKK189:GKP189"/>
    <mergeCell ref="GKQ189:GKV189"/>
    <mergeCell ref="GKW189:GLB189"/>
    <mergeCell ref="GLC189:GLH189"/>
    <mergeCell ref="GLI189:GLN189"/>
    <mergeCell ref="GLO189:GLT189"/>
    <mergeCell ref="GLU189:GLZ189"/>
    <mergeCell ref="GQE189:GQJ189"/>
    <mergeCell ref="GQK189:GQP189"/>
    <mergeCell ref="GQQ189:GQV189"/>
    <mergeCell ref="GQW189:GRB189"/>
    <mergeCell ref="GRC189:GRH189"/>
    <mergeCell ref="GRI189:GRN189"/>
    <mergeCell ref="GRO189:GRT189"/>
    <mergeCell ref="GRU189:GRZ189"/>
    <mergeCell ref="GSA189:GSF189"/>
    <mergeCell ref="GOC189:GOH189"/>
    <mergeCell ref="GOI189:GON189"/>
    <mergeCell ref="GOO189:GOT189"/>
    <mergeCell ref="GOU189:GOZ189"/>
    <mergeCell ref="GPA189:GPF189"/>
    <mergeCell ref="GPG189:GPL189"/>
    <mergeCell ref="GPM189:GPR189"/>
    <mergeCell ref="GPS189:GPX189"/>
    <mergeCell ref="GPY189:GQD189"/>
    <mergeCell ref="GUI189:GUN189"/>
    <mergeCell ref="GUO189:GUT189"/>
    <mergeCell ref="GUU189:GUZ189"/>
    <mergeCell ref="GVA189:GVF189"/>
    <mergeCell ref="GVG189:GVL189"/>
    <mergeCell ref="GVM189:GVR189"/>
    <mergeCell ref="GVS189:GVX189"/>
    <mergeCell ref="GVY189:GWD189"/>
    <mergeCell ref="GWE189:GWJ189"/>
    <mergeCell ref="GSG189:GSL189"/>
    <mergeCell ref="GSM189:GSR189"/>
    <mergeCell ref="GSS189:GSX189"/>
    <mergeCell ref="GSY189:GTD189"/>
    <mergeCell ref="GTE189:GTJ189"/>
    <mergeCell ref="GTK189:GTP189"/>
    <mergeCell ref="GTQ189:GTV189"/>
    <mergeCell ref="GTW189:GUB189"/>
    <mergeCell ref="GUC189:GUH189"/>
    <mergeCell ref="GYM189:GYR189"/>
    <mergeCell ref="GYS189:GYX189"/>
    <mergeCell ref="GYY189:GZD189"/>
    <mergeCell ref="GZE189:GZJ189"/>
    <mergeCell ref="GZK189:GZP189"/>
    <mergeCell ref="GZQ189:GZV189"/>
    <mergeCell ref="GZW189:HAB189"/>
    <mergeCell ref="HAC189:HAH189"/>
    <mergeCell ref="HAI189:HAN189"/>
    <mergeCell ref="GWK189:GWP189"/>
    <mergeCell ref="GWQ189:GWV189"/>
    <mergeCell ref="GWW189:GXB189"/>
    <mergeCell ref="GXC189:GXH189"/>
    <mergeCell ref="GXI189:GXN189"/>
    <mergeCell ref="GXO189:GXT189"/>
    <mergeCell ref="GXU189:GXZ189"/>
    <mergeCell ref="GYA189:GYF189"/>
    <mergeCell ref="GYG189:GYL189"/>
    <mergeCell ref="HCQ189:HCV189"/>
    <mergeCell ref="HCW189:HDB189"/>
    <mergeCell ref="HDC189:HDH189"/>
    <mergeCell ref="HDI189:HDN189"/>
    <mergeCell ref="HDO189:HDT189"/>
    <mergeCell ref="HDU189:HDZ189"/>
    <mergeCell ref="HEA189:HEF189"/>
    <mergeCell ref="HEG189:HEL189"/>
    <mergeCell ref="HEM189:HER189"/>
    <mergeCell ref="HAO189:HAT189"/>
    <mergeCell ref="HAU189:HAZ189"/>
    <mergeCell ref="HBA189:HBF189"/>
    <mergeCell ref="HBG189:HBL189"/>
    <mergeCell ref="HBM189:HBR189"/>
    <mergeCell ref="HBS189:HBX189"/>
    <mergeCell ref="HBY189:HCD189"/>
    <mergeCell ref="HCE189:HCJ189"/>
    <mergeCell ref="HCK189:HCP189"/>
    <mergeCell ref="HGU189:HGZ189"/>
    <mergeCell ref="HHA189:HHF189"/>
    <mergeCell ref="HHG189:HHL189"/>
    <mergeCell ref="HHM189:HHR189"/>
    <mergeCell ref="HHS189:HHX189"/>
    <mergeCell ref="HHY189:HID189"/>
    <mergeCell ref="HIE189:HIJ189"/>
    <mergeCell ref="HIK189:HIP189"/>
    <mergeCell ref="HIQ189:HIV189"/>
    <mergeCell ref="HES189:HEX189"/>
    <mergeCell ref="HEY189:HFD189"/>
    <mergeCell ref="HFE189:HFJ189"/>
    <mergeCell ref="HFK189:HFP189"/>
    <mergeCell ref="HFQ189:HFV189"/>
    <mergeCell ref="HFW189:HGB189"/>
    <mergeCell ref="HGC189:HGH189"/>
    <mergeCell ref="HGI189:HGN189"/>
    <mergeCell ref="HGO189:HGT189"/>
    <mergeCell ref="HKY189:HLD189"/>
    <mergeCell ref="HLE189:HLJ189"/>
    <mergeCell ref="HLK189:HLP189"/>
    <mergeCell ref="HLQ189:HLV189"/>
    <mergeCell ref="HLW189:HMB189"/>
    <mergeCell ref="HMC189:HMH189"/>
    <mergeCell ref="HMI189:HMN189"/>
    <mergeCell ref="HMO189:HMT189"/>
    <mergeCell ref="HMU189:HMZ189"/>
    <mergeCell ref="HIW189:HJB189"/>
    <mergeCell ref="HJC189:HJH189"/>
    <mergeCell ref="HJI189:HJN189"/>
    <mergeCell ref="HJO189:HJT189"/>
    <mergeCell ref="HJU189:HJZ189"/>
    <mergeCell ref="HKA189:HKF189"/>
    <mergeCell ref="HKG189:HKL189"/>
    <mergeCell ref="HKM189:HKR189"/>
    <mergeCell ref="HKS189:HKX189"/>
    <mergeCell ref="HPC189:HPH189"/>
    <mergeCell ref="HPI189:HPN189"/>
    <mergeCell ref="HPO189:HPT189"/>
    <mergeCell ref="HPU189:HPZ189"/>
    <mergeCell ref="HQA189:HQF189"/>
    <mergeCell ref="HQG189:HQL189"/>
    <mergeCell ref="HQM189:HQR189"/>
    <mergeCell ref="HQS189:HQX189"/>
    <mergeCell ref="HQY189:HRD189"/>
    <mergeCell ref="HNA189:HNF189"/>
    <mergeCell ref="HNG189:HNL189"/>
    <mergeCell ref="HNM189:HNR189"/>
    <mergeCell ref="HNS189:HNX189"/>
    <mergeCell ref="HNY189:HOD189"/>
    <mergeCell ref="HOE189:HOJ189"/>
    <mergeCell ref="HOK189:HOP189"/>
    <mergeCell ref="HOQ189:HOV189"/>
    <mergeCell ref="HOW189:HPB189"/>
    <mergeCell ref="HTG189:HTL189"/>
    <mergeCell ref="HTM189:HTR189"/>
    <mergeCell ref="HTS189:HTX189"/>
    <mergeCell ref="HTY189:HUD189"/>
    <mergeCell ref="HUE189:HUJ189"/>
    <mergeCell ref="HUK189:HUP189"/>
    <mergeCell ref="HUQ189:HUV189"/>
    <mergeCell ref="HUW189:HVB189"/>
    <mergeCell ref="HVC189:HVH189"/>
    <mergeCell ref="HRE189:HRJ189"/>
    <mergeCell ref="HRK189:HRP189"/>
    <mergeCell ref="HRQ189:HRV189"/>
    <mergeCell ref="HRW189:HSB189"/>
    <mergeCell ref="HSC189:HSH189"/>
    <mergeCell ref="HSI189:HSN189"/>
    <mergeCell ref="HSO189:HST189"/>
    <mergeCell ref="HSU189:HSZ189"/>
    <mergeCell ref="HTA189:HTF189"/>
    <mergeCell ref="HXK189:HXP189"/>
    <mergeCell ref="HXQ189:HXV189"/>
    <mergeCell ref="HXW189:HYB189"/>
    <mergeCell ref="HYC189:HYH189"/>
    <mergeCell ref="HYI189:HYN189"/>
    <mergeCell ref="HYO189:HYT189"/>
    <mergeCell ref="HYU189:HYZ189"/>
    <mergeCell ref="HZA189:HZF189"/>
    <mergeCell ref="HZG189:HZL189"/>
    <mergeCell ref="HVI189:HVN189"/>
    <mergeCell ref="HVO189:HVT189"/>
    <mergeCell ref="HVU189:HVZ189"/>
    <mergeCell ref="HWA189:HWF189"/>
    <mergeCell ref="HWG189:HWL189"/>
    <mergeCell ref="HWM189:HWR189"/>
    <mergeCell ref="HWS189:HWX189"/>
    <mergeCell ref="HWY189:HXD189"/>
    <mergeCell ref="HXE189:HXJ189"/>
    <mergeCell ref="IBO189:IBT189"/>
    <mergeCell ref="IBU189:IBZ189"/>
    <mergeCell ref="ICA189:ICF189"/>
    <mergeCell ref="ICG189:ICL189"/>
    <mergeCell ref="ICM189:ICR189"/>
    <mergeCell ref="ICS189:ICX189"/>
    <mergeCell ref="ICY189:IDD189"/>
    <mergeCell ref="IDE189:IDJ189"/>
    <mergeCell ref="IDK189:IDP189"/>
    <mergeCell ref="HZM189:HZR189"/>
    <mergeCell ref="HZS189:HZX189"/>
    <mergeCell ref="HZY189:IAD189"/>
    <mergeCell ref="IAE189:IAJ189"/>
    <mergeCell ref="IAK189:IAP189"/>
    <mergeCell ref="IAQ189:IAV189"/>
    <mergeCell ref="IAW189:IBB189"/>
    <mergeCell ref="IBC189:IBH189"/>
    <mergeCell ref="IBI189:IBN189"/>
    <mergeCell ref="IFS189:IFX189"/>
    <mergeCell ref="IFY189:IGD189"/>
    <mergeCell ref="IGE189:IGJ189"/>
    <mergeCell ref="IGK189:IGP189"/>
    <mergeCell ref="IGQ189:IGV189"/>
    <mergeCell ref="IGW189:IHB189"/>
    <mergeCell ref="IHC189:IHH189"/>
    <mergeCell ref="IHI189:IHN189"/>
    <mergeCell ref="IHO189:IHT189"/>
    <mergeCell ref="IDQ189:IDV189"/>
    <mergeCell ref="IDW189:IEB189"/>
    <mergeCell ref="IEC189:IEH189"/>
    <mergeCell ref="IEI189:IEN189"/>
    <mergeCell ref="IEO189:IET189"/>
    <mergeCell ref="IEU189:IEZ189"/>
    <mergeCell ref="IFA189:IFF189"/>
    <mergeCell ref="IFG189:IFL189"/>
    <mergeCell ref="IFM189:IFR189"/>
    <mergeCell ref="IJW189:IKB189"/>
    <mergeCell ref="IKC189:IKH189"/>
    <mergeCell ref="IKI189:IKN189"/>
    <mergeCell ref="IKO189:IKT189"/>
    <mergeCell ref="IKU189:IKZ189"/>
    <mergeCell ref="ILA189:ILF189"/>
    <mergeCell ref="ILG189:ILL189"/>
    <mergeCell ref="ILM189:ILR189"/>
    <mergeCell ref="ILS189:ILX189"/>
    <mergeCell ref="IHU189:IHZ189"/>
    <mergeCell ref="IIA189:IIF189"/>
    <mergeCell ref="IIG189:IIL189"/>
    <mergeCell ref="IIM189:IIR189"/>
    <mergeCell ref="IIS189:IIX189"/>
    <mergeCell ref="IIY189:IJD189"/>
    <mergeCell ref="IJE189:IJJ189"/>
    <mergeCell ref="IJK189:IJP189"/>
    <mergeCell ref="IJQ189:IJV189"/>
    <mergeCell ref="IOA189:IOF189"/>
    <mergeCell ref="IOG189:IOL189"/>
    <mergeCell ref="IOM189:IOR189"/>
    <mergeCell ref="IOS189:IOX189"/>
    <mergeCell ref="IOY189:IPD189"/>
    <mergeCell ref="IPE189:IPJ189"/>
    <mergeCell ref="IPK189:IPP189"/>
    <mergeCell ref="IPQ189:IPV189"/>
    <mergeCell ref="IPW189:IQB189"/>
    <mergeCell ref="ILY189:IMD189"/>
    <mergeCell ref="IME189:IMJ189"/>
    <mergeCell ref="IMK189:IMP189"/>
    <mergeCell ref="IMQ189:IMV189"/>
    <mergeCell ref="IMW189:INB189"/>
    <mergeCell ref="INC189:INH189"/>
    <mergeCell ref="INI189:INN189"/>
    <mergeCell ref="INO189:INT189"/>
    <mergeCell ref="INU189:INZ189"/>
    <mergeCell ref="ISE189:ISJ189"/>
    <mergeCell ref="ISK189:ISP189"/>
    <mergeCell ref="ISQ189:ISV189"/>
    <mergeCell ref="ISW189:ITB189"/>
    <mergeCell ref="ITC189:ITH189"/>
    <mergeCell ref="ITI189:ITN189"/>
    <mergeCell ref="ITO189:ITT189"/>
    <mergeCell ref="ITU189:ITZ189"/>
    <mergeCell ref="IUA189:IUF189"/>
    <mergeCell ref="IQC189:IQH189"/>
    <mergeCell ref="IQI189:IQN189"/>
    <mergeCell ref="IQO189:IQT189"/>
    <mergeCell ref="IQU189:IQZ189"/>
    <mergeCell ref="IRA189:IRF189"/>
    <mergeCell ref="IRG189:IRL189"/>
    <mergeCell ref="IRM189:IRR189"/>
    <mergeCell ref="IRS189:IRX189"/>
    <mergeCell ref="IRY189:ISD189"/>
    <mergeCell ref="IWI189:IWN189"/>
    <mergeCell ref="IWO189:IWT189"/>
    <mergeCell ref="IWU189:IWZ189"/>
    <mergeCell ref="IXA189:IXF189"/>
    <mergeCell ref="IXG189:IXL189"/>
    <mergeCell ref="IXM189:IXR189"/>
    <mergeCell ref="IXS189:IXX189"/>
    <mergeCell ref="IXY189:IYD189"/>
    <mergeCell ref="IYE189:IYJ189"/>
    <mergeCell ref="IUG189:IUL189"/>
    <mergeCell ref="IUM189:IUR189"/>
    <mergeCell ref="IUS189:IUX189"/>
    <mergeCell ref="IUY189:IVD189"/>
    <mergeCell ref="IVE189:IVJ189"/>
    <mergeCell ref="IVK189:IVP189"/>
    <mergeCell ref="IVQ189:IVV189"/>
    <mergeCell ref="IVW189:IWB189"/>
    <mergeCell ref="IWC189:IWH189"/>
    <mergeCell ref="JAM189:JAR189"/>
    <mergeCell ref="JAS189:JAX189"/>
    <mergeCell ref="JAY189:JBD189"/>
    <mergeCell ref="JBE189:JBJ189"/>
    <mergeCell ref="JBK189:JBP189"/>
    <mergeCell ref="JBQ189:JBV189"/>
    <mergeCell ref="JBW189:JCB189"/>
    <mergeCell ref="JCC189:JCH189"/>
    <mergeCell ref="JCI189:JCN189"/>
    <mergeCell ref="IYK189:IYP189"/>
    <mergeCell ref="IYQ189:IYV189"/>
    <mergeCell ref="IYW189:IZB189"/>
    <mergeCell ref="IZC189:IZH189"/>
    <mergeCell ref="IZI189:IZN189"/>
    <mergeCell ref="IZO189:IZT189"/>
    <mergeCell ref="IZU189:IZZ189"/>
    <mergeCell ref="JAA189:JAF189"/>
    <mergeCell ref="JAG189:JAL189"/>
    <mergeCell ref="JEQ189:JEV189"/>
    <mergeCell ref="JEW189:JFB189"/>
    <mergeCell ref="JFC189:JFH189"/>
    <mergeCell ref="JFI189:JFN189"/>
    <mergeCell ref="JFO189:JFT189"/>
    <mergeCell ref="JFU189:JFZ189"/>
    <mergeCell ref="JGA189:JGF189"/>
    <mergeCell ref="JGG189:JGL189"/>
    <mergeCell ref="JGM189:JGR189"/>
    <mergeCell ref="JCO189:JCT189"/>
    <mergeCell ref="JCU189:JCZ189"/>
    <mergeCell ref="JDA189:JDF189"/>
    <mergeCell ref="JDG189:JDL189"/>
    <mergeCell ref="JDM189:JDR189"/>
    <mergeCell ref="JDS189:JDX189"/>
    <mergeCell ref="JDY189:JED189"/>
    <mergeCell ref="JEE189:JEJ189"/>
    <mergeCell ref="JEK189:JEP189"/>
    <mergeCell ref="JIU189:JIZ189"/>
    <mergeCell ref="JJA189:JJF189"/>
    <mergeCell ref="JJG189:JJL189"/>
    <mergeCell ref="JJM189:JJR189"/>
    <mergeCell ref="JJS189:JJX189"/>
    <mergeCell ref="JJY189:JKD189"/>
    <mergeCell ref="JKE189:JKJ189"/>
    <mergeCell ref="JKK189:JKP189"/>
    <mergeCell ref="JKQ189:JKV189"/>
    <mergeCell ref="JGS189:JGX189"/>
    <mergeCell ref="JGY189:JHD189"/>
    <mergeCell ref="JHE189:JHJ189"/>
    <mergeCell ref="JHK189:JHP189"/>
    <mergeCell ref="JHQ189:JHV189"/>
    <mergeCell ref="JHW189:JIB189"/>
    <mergeCell ref="JIC189:JIH189"/>
    <mergeCell ref="JII189:JIN189"/>
    <mergeCell ref="JIO189:JIT189"/>
    <mergeCell ref="JMY189:JND189"/>
    <mergeCell ref="JNE189:JNJ189"/>
    <mergeCell ref="JNK189:JNP189"/>
    <mergeCell ref="JNQ189:JNV189"/>
    <mergeCell ref="JNW189:JOB189"/>
    <mergeCell ref="JOC189:JOH189"/>
    <mergeCell ref="JOI189:JON189"/>
    <mergeCell ref="JOO189:JOT189"/>
    <mergeCell ref="JOU189:JOZ189"/>
    <mergeCell ref="JKW189:JLB189"/>
    <mergeCell ref="JLC189:JLH189"/>
    <mergeCell ref="JLI189:JLN189"/>
    <mergeCell ref="JLO189:JLT189"/>
    <mergeCell ref="JLU189:JLZ189"/>
    <mergeCell ref="JMA189:JMF189"/>
    <mergeCell ref="JMG189:JML189"/>
    <mergeCell ref="JMM189:JMR189"/>
    <mergeCell ref="JMS189:JMX189"/>
    <mergeCell ref="JRC189:JRH189"/>
    <mergeCell ref="JRI189:JRN189"/>
    <mergeCell ref="JRO189:JRT189"/>
    <mergeCell ref="JRU189:JRZ189"/>
    <mergeCell ref="JSA189:JSF189"/>
    <mergeCell ref="JSG189:JSL189"/>
    <mergeCell ref="JSM189:JSR189"/>
    <mergeCell ref="JSS189:JSX189"/>
    <mergeCell ref="JSY189:JTD189"/>
    <mergeCell ref="JPA189:JPF189"/>
    <mergeCell ref="JPG189:JPL189"/>
    <mergeCell ref="JPM189:JPR189"/>
    <mergeCell ref="JPS189:JPX189"/>
    <mergeCell ref="JPY189:JQD189"/>
    <mergeCell ref="JQE189:JQJ189"/>
    <mergeCell ref="JQK189:JQP189"/>
    <mergeCell ref="JQQ189:JQV189"/>
    <mergeCell ref="JQW189:JRB189"/>
    <mergeCell ref="JVG189:JVL189"/>
    <mergeCell ref="JVM189:JVR189"/>
    <mergeCell ref="JVS189:JVX189"/>
    <mergeCell ref="JVY189:JWD189"/>
    <mergeCell ref="JWE189:JWJ189"/>
    <mergeCell ref="JWK189:JWP189"/>
    <mergeCell ref="JWQ189:JWV189"/>
    <mergeCell ref="JWW189:JXB189"/>
    <mergeCell ref="JXC189:JXH189"/>
    <mergeCell ref="JTE189:JTJ189"/>
    <mergeCell ref="JTK189:JTP189"/>
    <mergeCell ref="JTQ189:JTV189"/>
    <mergeCell ref="JTW189:JUB189"/>
    <mergeCell ref="JUC189:JUH189"/>
    <mergeCell ref="JUI189:JUN189"/>
    <mergeCell ref="JUO189:JUT189"/>
    <mergeCell ref="JUU189:JUZ189"/>
    <mergeCell ref="JVA189:JVF189"/>
    <mergeCell ref="JZK189:JZP189"/>
    <mergeCell ref="JZQ189:JZV189"/>
    <mergeCell ref="JZW189:KAB189"/>
    <mergeCell ref="KAC189:KAH189"/>
    <mergeCell ref="KAI189:KAN189"/>
    <mergeCell ref="KAO189:KAT189"/>
    <mergeCell ref="KAU189:KAZ189"/>
    <mergeCell ref="KBA189:KBF189"/>
    <mergeCell ref="KBG189:KBL189"/>
    <mergeCell ref="JXI189:JXN189"/>
    <mergeCell ref="JXO189:JXT189"/>
    <mergeCell ref="JXU189:JXZ189"/>
    <mergeCell ref="JYA189:JYF189"/>
    <mergeCell ref="JYG189:JYL189"/>
    <mergeCell ref="JYM189:JYR189"/>
    <mergeCell ref="JYS189:JYX189"/>
    <mergeCell ref="JYY189:JZD189"/>
    <mergeCell ref="JZE189:JZJ189"/>
    <mergeCell ref="KDO189:KDT189"/>
    <mergeCell ref="KDU189:KDZ189"/>
    <mergeCell ref="KEA189:KEF189"/>
    <mergeCell ref="KEG189:KEL189"/>
    <mergeCell ref="KEM189:KER189"/>
    <mergeCell ref="KES189:KEX189"/>
    <mergeCell ref="KEY189:KFD189"/>
    <mergeCell ref="KFE189:KFJ189"/>
    <mergeCell ref="KFK189:KFP189"/>
    <mergeCell ref="KBM189:KBR189"/>
    <mergeCell ref="KBS189:KBX189"/>
    <mergeCell ref="KBY189:KCD189"/>
    <mergeCell ref="KCE189:KCJ189"/>
    <mergeCell ref="KCK189:KCP189"/>
    <mergeCell ref="KCQ189:KCV189"/>
    <mergeCell ref="KCW189:KDB189"/>
    <mergeCell ref="KDC189:KDH189"/>
    <mergeCell ref="KDI189:KDN189"/>
    <mergeCell ref="KHS189:KHX189"/>
    <mergeCell ref="KHY189:KID189"/>
    <mergeCell ref="KIE189:KIJ189"/>
    <mergeCell ref="KIK189:KIP189"/>
    <mergeCell ref="KIQ189:KIV189"/>
    <mergeCell ref="KIW189:KJB189"/>
    <mergeCell ref="KJC189:KJH189"/>
    <mergeCell ref="KJI189:KJN189"/>
    <mergeCell ref="KJO189:KJT189"/>
    <mergeCell ref="KFQ189:KFV189"/>
    <mergeCell ref="KFW189:KGB189"/>
    <mergeCell ref="KGC189:KGH189"/>
    <mergeCell ref="KGI189:KGN189"/>
    <mergeCell ref="KGO189:KGT189"/>
    <mergeCell ref="KGU189:KGZ189"/>
    <mergeCell ref="KHA189:KHF189"/>
    <mergeCell ref="KHG189:KHL189"/>
    <mergeCell ref="KHM189:KHR189"/>
    <mergeCell ref="KLW189:KMB189"/>
    <mergeCell ref="KMC189:KMH189"/>
    <mergeCell ref="KMI189:KMN189"/>
    <mergeCell ref="KMO189:KMT189"/>
    <mergeCell ref="KMU189:KMZ189"/>
    <mergeCell ref="KNA189:KNF189"/>
    <mergeCell ref="KNG189:KNL189"/>
    <mergeCell ref="KNM189:KNR189"/>
    <mergeCell ref="KNS189:KNX189"/>
    <mergeCell ref="KJU189:KJZ189"/>
    <mergeCell ref="KKA189:KKF189"/>
    <mergeCell ref="KKG189:KKL189"/>
    <mergeCell ref="KKM189:KKR189"/>
    <mergeCell ref="KKS189:KKX189"/>
    <mergeCell ref="KKY189:KLD189"/>
    <mergeCell ref="KLE189:KLJ189"/>
    <mergeCell ref="KLK189:KLP189"/>
    <mergeCell ref="KLQ189:KLV189"/>
    <mergeCell ref="KQA189:KQF189"/>
    <mergeCell ref="KQG189:KQL189"/>
    <mergeCell ref="KQM189:KQR189"/>
    <mergeCell ref="KQS189:KQX189"/>
    <mergeCell ref="KQY189:KRD189"/>
    <mergeCell ref="KRE189:KRJ189"/>
    <mergeCell ref="KRK189:KRP189"/>
    <mergeCell ref="KRQ189:KRV189"/>
    <mergeCell ref="KRW189:KSB189"/>
    <mergeCell ref="KNY189:KOD189"/>
    <mergeCell ref="KOE189:KOJ189"/>
    <mergeCell ref="KOK189:KOP189"/>
    <mergeCell ref="KOQ189:KOV189"/>
    <mergeCell ref="KOW189:KPB189"/>
    <mergeCell ref="KPC189:KPH189"/>
    <mergeCell ref="KPI189:KPN189"/>
    <mergeCell ref="KPO189:KPT189"/>
    <mergeCell ref="KPU189:KPZ189"/>
    <mergeCell ref="KUE189:KUJ189"/>
    <mergeCell ref="KUK189:KUP189"/>
    <mergeCell ref="KUQ189:KUV189"/>
    <mergeCell ref="KUW189:KVB189"/>
    <mergeCell ref="KVC189:KVH189"/>
    <mergeCell ref="KVI189:KVN189"/>
    <mergeCell ref="KVO189:KVT189"/>
    <mergeCell ref="KVU189:KVZ189"/>
    <mergeCell ref="KWA189:KWF189"/>
    <mergeCell ref="KSC189:KSH189"/>
    <mergeCell ref="KSI189:KSN189"/>
    <mergeCell ref="KSO189:KST189"/>
    <mergeCell ref="KSU189:KSZ189"/>
    <mergeCell ref="KTA189:KTF189"/>
    <mergeCell ref="KTG189:KTL189"/>
    <mergeCell ref="KTM189:KTR189"/>
    <mergeCell ref="KTS189:KTX189"/>
    <mergeCell ref="KTY189:KUD189"/>
    <mergeCell ref="KYI189:KYN189"/>
    <mergeCell ref="KYO189:KYT189"/>
    <mergeCell ref="KYU189:KYZ189"/>
    <mergeCell ref="KZA189:KZF189"/>
    <mergeCell ref="KZG189:KZL189"/>
    <mergeCell ref="KZM189:KZR189"/>
    <mergeCell ref="KZS189:KZX189"/>
    <mergeCell ref="KZY189:LAD189"/>
    <mergeCell ref="LAE189:LAJ189"/>
    <mergeCell ref="KWG189:KWL189"/>
    <mergeCell ref="KWM189:KWR189"/>
    <mergeCell ref="KWS189:KWX189"/>
    <mergeCell ref="KWY189:KXD189"/>
    <mergeCell ref="KXE189:KXJ189"/>
    <mergeCell ref="KXK189:KXP189"/>
    <mergeCell ref="KXQ189:KXV189"/>
    <mergeCell ref="KXW189:KYB189"/>
    <mergeCell ref="KYC189:KYH189"/>
    <mergeCell ref="LCM189:LCR189"/>
    <mergeCell ref="LCS189:LCX189"/>
    <mergeCell ref="LCY189:LDD189"/>
    <mergeCell ref="LDE189:LDJ189"/>
    <mergeCell ref="LDK189:LDP189"/>
    <mergeCell ref="LDQ189:LDV189"/>
    <mergeCell ref="LDW189:LEB189"/>
    <mergeCell ref="LEC189:LEH189"/>
    <mergeCell ref="LEI189:LEN189"/>
    <mergeCell ref="LAK189:LAP189"/>
    <mergeCell ref="LAQ189:LAV189"/>
    <mergeCell ref="LAW189:LBB189"/>
    <mergeCell ref="LBC189:LBH189"/>
    <mergeCell ref="LBI189:LBN189"/>
    <mergeCell ref="LBO189:LBT189"/>
    <mergeCell ref="LBU189:LBZ189"/>
    <mergeCell ref="LCA189:LCF189"/>
    <mergeCell ref="LCG189:LCL189"/>
    <mergeCell ref="LGQ189:LGV189"/>
    <mergeCell ref="LGW189:LHB189"/>
    <mergeCell ref="LHC189:LHH189"/>
    <mergeCell ref="LHI189:LHN189"/>
    <mergeCell ref="LHO189:LHT189"/>
    <mergeCell ref="LHU189:LHZ189"/>
    <mergeCell ref="LIA189:LIF189"/>
    <mergeCell ref="LIG189:LIL189"/>
    <mergeCell ref="LIM189:LIR189"/>
    <mergeCell ref="LEO189:LET189"/>
    <mergeCell ref="LEU189:LEZ189"/>
    <mergeCell ref="LFA189:LFF189"/>
    <mergeCell ref="LFG189:LFL189"/>
    <mergeCell ref="LFM189:LFR189"/>
    <mergeCell ref="LFS189:LFX189"/>
    <mergeCell ref="LFY189:LGD189"/>
    <mergeCell ref="LGE189:LGJ189"/>
    <mergeCell ref="LGK189:LGP189"/>
    <mergeCell ref="LKU189:LKZ189"/>
    <mergeCell ref="LLA189:LLF189"/>
    <mergeCell ref="LLG189:LLL189"/>
    <mergeCell ref="LLM189:LLR189"/>
    <mergeCell ref="LLS189:LLX189"/>
    <mergeCell ref="LLY189:LMD189"/>
    <mergeCell ref="LME189:LMJ189"/>
    <mergeCell ref="LMK189:LMP189"/>
    <mergeCell ref="LMQ189:LMV189"/>
    <mergeCell ref="LIS189:LIX189"/>
    <mergeCell ref="LIY189:LJD189"/>
    <mergeCell ref="LJE189:LJJ189"/>
    <mergeCell ref="LJK189:LJP189"/>
    <mergeCell ref="LJQ189:LJV189"/>
    <mergeCell ref="LJW189:LKB189"/>
    <mergeCell ref="LKC189:LKH189"/>
    <mergeCell ref="LKI189:LKN189"/>
    <mergeCell ref="LKO189:LKT189"/>
    <mergeCell ref="LOY189:LPD189"/>
    <mergeCell ref="LPE189:LPJ189"/>
    <mergeCell ref="LPK189:LPP189"/>
    <mergeCell ref="LPQ189:LPV189"/>
    <mergeCell ref="LPW189:LQB189"/>
    <mergeCell ref="LQC189:LQH189"/>
    <mergeCell ref="LQI189:LQN189"/>
    <mergeCell ref="LQO189:LQT189"/>
    <mergeCell ref="LQU189:LQZ189"/>
    <mergeCell ref="LMW189:LNB189"/>
    <mergeCell ref="LNC189:LNH189"/>
    <mergeCell ref="LNI189:LNN189"/>
    <mergeCell ref="LNO189:LNT189"/>
    <mergeCell ref="LNU189:LNZ189"/>
    <mergeCell ref="LOA189:LOF189"/>
    <mergeCell ref="LOG189:LOL189"/>
    <mergeCell ref="LOM189:LOR189"/>
    <mergeCell ref="LOS189:LOX189"/>
    <mergeCell ref="LTC189:LTH189"/>
    <mergeCell ref="LTI189:LTN189"/>
    <mergeCell ref="LTO189:LTT189"/>
    <mergeCell ref="LTU189:LTZ189"/>
    <mergeCell ref="LUA189:LUF189"/>
    <mergeCell ref="LUG189:LUL189"/>
    <mergeCell ref="LUM189:LUR189"/>
    <mergeCell ref="LUS189:LUX189"/>
    <mergeCell ref="LUY189:LVD189"/>
    <mergeCell ref="LRA189:LRF189"/>
    <mergeCell ref="LRG189:LRL189"/>
    <mergeCell ref="LRM189:LRR189"/>
    <mergeCell ref="LRS189:LRX189"/>
    <mergeCell ref="LRY189:LSD189"/>
    <mergeCell ref="LSE189:LSJ189"/>
    <mergeCell ref="LSK189:LSP189"/>
    <mergeCell ref="LSQ189:LSV189"/>
    <mergeCell ref="LSW189:LTB189"/>
    <mergeCell ref="LXG189:LXL189"/>
    <mergeCell ref="LXM189:LXR189"/>
    <mergeCell ref="LXS189:LXX189"/>
    <mergeCell ref="LXY189:LYD189"/>
    <mergeCell ref="LYE189:LYJ189"/>
    <mergeCell ref="LYK189:LYP189"/>
    <mergeCell ref="LYQ189:LYV189"/>
    <mergeCell ref="LYW189:LZB189"/>
    <mergeCell ref="LZC189:LZH189"/>
    <mergeCell ref="LVE189:LVJ189"/>
    <mergeCell ref="LVK189:LVP189"/>
    <mergeCell ref="LVQ189:LVV189"/>
    <mergeCell ref="LVW189:LWB189"/>
    <mergeCell ref="LWC189:LWH189"/>
    <mergeCell ref="LWI189:LWN189"/>
    <mergeCell ref="LWO189:LWT189"/>
    <mergeCell ref="LWU189:LWZ189"/>
    <mergeCell ref="LXA189:LXF189"/>
    <mergeCell ref="MBK189:MBP189"/>
    <mergeCell ref="MBQ189:MBV189"/>
    <mergeCell ref="MBW189:MCB189"/>
    <mergeCell ref="MCC189:MCH189"/>
    <mergeCell ref="MCI189:MCN189"/>
    <mergeCell ref="MCO189:MCT189"/>
    <mergeCell ref="MCU189:MCZ189"/>
    <mergeCell ref="MDA189:MDF189"/>
    <mergeCell ref="MDG189:MDL189"/>
    <mergeCell ref="LZI189:LZN189"/>
    <mergeCell ref="LZO189:LZT189"/>
    <mergeCell ref="LZU189:LZZ189"/>
    <mergeCell ref="MAA189:MAF189"/>
    <mergeCell ref="MAG189:MAL189"/>
    <mergeCell ref="MAM189:MAR189"/>
    <mergeCell ref="MAS189:MAX189"/>
    <mergeCell ref="MAY189:MBD189"/>
    <mergeCell ref="MBE189:MBJ189"/>
    <mergeCell ref="MFO189:MFT189"/>
    <mergeCell ref="MFU189:MFZ189"/>
    <mergeCell ref="MGA189:MGF189"/>
    <mergeCell ref="MGG189:MGL189"/>
    <mergeCell ref="MGM189:MGR189"/>
    <mergeCell ref="MGS189:MGX189"/>
    <mergeCell ref="MGY189:MHD189"/>
    <mergeCell ref="MHE189:MHJ189"/>
    <mergeCell ref="MHK189:MHP189"/>
    <mergeCell ref="MDM189:MDR189"/>
    <mergeCell ref="MDS189:MDX189"/>
    <mergeCell ref="MDY189:MED189"/>
    <mergeCell ref="MEE189:MEJ189"/>
    <mergeCell ref="MEK189:MEP189"/>
    <mergeCell ref="MEQ189:MEV189"/>
    <mergeCell ref="MEW189:MFB189"/>
    <mergeCell ref="MFC189:MFH189"/>
    <mergeCell ref="MFI189:MFN189"/>
    <mergeCell ref="MJS189:MJX189"/>
    <mergeCell ref="MJY189:MKD189"/>
    <mergeCell ref="MKE189:MKJ189"/>
    <mergeCell ref="MKK189:MKP189"/>
    <mergeCell ref="MKQ189:MKV189"/>
    <mergeCell ref="MKW189:MLB189"/>
    <mergeCell ref="MLC189:MLH189"/>
    <mergeCell ref="MLI189:MLN189"/>
    <mergeCell ref="MLO189:MLT189"/>
    <mergeCell ref="MHQ189:MHV189"/>
    <mergeCell ref="MHW189:MIB189"/>
    <mergeCell ref="MIC189:MIH189"/>
    <mergeCell ref="MII189:MIN189"/>
    <mergeCell ref="MIO189:MIT189"/>
    <mergeCell ref="MIU189:MIZ189"/>
    <mergeCell ref="MJA189:MJF189"/>
    <mergeCell ref="MJG189:MJL189"/>
    <mergeCell ref="MJM189:MJR189"/>
    <mergeCell ref="MNW189:MOB189"/>
    <mergeCell ref="MOC189:MOH189"/>
    <mergeCell ref="MOI189:MON189"/>
    <mergeCell ref="MOO189:MOT189"/>
    <mergeCell ref="MOU189:MOZ189"/>
    <mergeCell ref="MPA189:MPF189"/>
    <mergeCell ref="MPG189:MPL189"/>
    <mergeCell ref="MPM189:MPR189"/>
    <mergeCell ref="MPS189:MPX189"/>
    <mergeCell ref="MLU189:MLZ189"/>
    <mergeCell ref="MMA189:MMF189"/>
    <mergeCell ref="MMG189:MML189"/>
    <mergeCell ref="MMM189:MMR189"/>
    <mergeCell ref="MMS189:MMX189"/>
    <mergeCell ref="MMY189:MND189"/>
    <mergeCell ref="MNE189:MNJ189"/>
    <mergeCell ref="MNK189:MNP189"/>
    <mergeCell ref="MNQ189:MNV189"/>
    <mergeCell ref="MSA189:MSF189"/>
    <mergeCell ref="MSG189:MSL189"/>
    <mergeCell ref="MSM189:MSR189"/>
    <mergeCell ref="MSS189:MSX189"/>
    <mergeCell ref="MSY189:MTD189"/>
    <mergeCell ref="MTE189:MTJ189"/>
    <mergeCell ref="MTK189:MTP189"/>
    <mergeCell ref="MTQ189:MTV189"/>
    <mergeCell ref="MTW189:MUB189"/>
    <mergeCell ref="MPY189:MQD189"/>
    <mergeCell ref="MQE189:MQJ189"/>
    <mergeCell ref="MQK189:MQP189"/>
    <mergeCell ref="MQQ189:MQV189"/>
    <mergeCell ref="MQW189:MRB189"/>
    <mergeCell ref="MRC189:MRH189"/>
    <mergeCell ref="MRI189:MRN189"/>
    <mergeCell ref="MRO189:MRT189"/>
    <mergeCell ref="MRU189:MRZ189"/>
    <mergeCell ref="MWE189:MWJ189"/>
    <mergeCell ref="MWK189:MWP189"/>
    <mergeCell ref="MWQ189:MWV189"/>
    <mergeCell ref="MWW189:MXB189"/>
    <mergeCell ref="MXC189:MXH189"/>
    <mergeCell ref="MXI189:MXN189"/>
    <mergeCell ref="MXO189:MXT189"/>
    <mergeCell ref="MXU189:MXZ189"/>
    <mergeCell ref="MYA189:MYF189"/>
    <mergeCell ref="MUC189:MUH189"/>
    <mergeCell ref="MUI189:MUN189"/>
    <mergeCell ref="MUO189:MUT189"/>
    <mergeCell ref="MUU189:MUZ189"/>
    <mergeCell ref="MVA189:MVF189"/>
    <mergeCell ref="MVG189:MVL189"/>
    <mergeCell ref="MVM189:MVR189"/>
    <mergeCell ref="MVS189:MVX189"/>
    <mergeCell ref="MVY189:MWD189"/>
    <mergeCell ref="NAI189:NAN189"/>
    <mergeCell ref="NAO189:NAT189"/>
    <mergeCell ref="NAU189:NAZ189"/>
    <mergeCell ref="NBA189:NBF189"/>
    <mergeCell ref="NBG189:NBL189"/>
    <mergeCell ref="NBM189:NBR189"/>
    <mergeCell ref="NBS189:NBX189"/>
    <mergeCell ref="NBY189:NCD189"/>
    <mergeCell ref="NCE189:NCJ189"/>
    <mergeCell ref="MYG189:MYL189"/>
    <mergeCell ref="MYM189:MYR189"/>
    <mergeCell ref="MYS189:MYX189"/>
    <mergeCell ref="MYY189:MZD189"/>
    <mergeCell ref="MZE189:MZJ189"/>
    <mergeCell ref="MZK189:MZP189"/>
    <mergeCell ref="MZQ189:MZV189"/>
    <mergeCell ref="MZW189:NAB189"/>
    <mergeCell ref="NAC189:NAH189"/>
    <mergeCell ref="NEM189:NER189"/>
    <mergeCell ref="NES189:NEX189"/>
    <mergeCell ref="NEY189:NFD189"/>
    <mergeCell ref="NFE189:NFJ189"/>
    <mergeCell ref="NFK189:NFP189"/>
    <mergeCell ref="NFQ189:NFV189"/>
    <mergeCell ref="NFW189:NGB189"/>
    <mergeCell ref="NGC189:NGH189"/>
    <mergeCell ref="NGI189:NGN189"/>
    <mergeCell ref="NCK189:NCP189"/>
    <mergeCell ref="NCQ189:NCV189"/>
    <mergeCell ref="NCW189:NDB189"/>
    <mergeCell ref="NDC189:NDH189"/>
    <mergeCell ref="NDI189:NDN189"/>
    <mergeCell ref="NDO189:NDT189"/>
    <mergeCell ref="NDU189:NDZ189"/>
    <mergeCell ref="NEA189:NEF189"/>
    <mergeCell ref="NEG189:NEL189"/>
    <mergeCell ref="NIQ189:NIV189"/>
    <mergeCell ref="NIW189:NJB189"/>
    <mergeCell ref="NJC189:NJH189"/>
    <mergeCell ref="NJI189:NJN189"/>
    <mergeCell ref="NJO189:NJT189"/>
    <mergeCell ref="NJU189:NJZ189"/>
    <mergeCell ref="NKA189:NKF189"/>
    <mergeCell ref="NKG189:NKL189"/>
    <mergeCell ref="NKM189:NKR189"/>
    <mergeCell ref="NGO189:NGT189"/>
    <mergeCell ref="NGU189:NGZ189"/>
    <mergeCell ref="NHA189:NHF189"/>
    <mergeCell ref="NHG189:NHL189"/>
    <mergeCell ref="NHM189:NHR189"/>
    <mergeCell ref="NHS189:NHX189"/>
    <mergeCell ref="NHY189:NID189"/>
    <mergeCell ref="NIE189:NIJ189"/>
    <mergeCell ref="NIK189:NIP189"/>
    <mergeCell ref="NMU189:NMZ189"/>
    <mergeCell ref="NNA189:NNF189"/>
    <mergeCell ref="NNG189:NNL189"/>
    <mergeCell ref="NNM189:NNR189"/>
    <mergeCell ref="NNS189:NNX189"/>
    <mergeCell ref="NNY189:NOD189"/>
    <mergeCell ref="NOE189:NOJ189"/>
    <mergeCell ref="NOK189:NOP189"/>
    <mergeCell ref="NOQ189:NOV189"/>
    <mergeCell ref="NKS189:NKX189"/>
    <mergeCell ref="NKY189:NLD189"/>
    <mergeCell ref="NLE189:NLJ189"/>
    <mergeCell ref="NLK189:NLP189"/>
    <mergeCell ref="NLQ189:NLV189"/>
    <mergeCell ref="NLW189:NMB189"/>
    <mergeCell ref="NMC189:NMH189"/>
    <mergeCell ref="NMI189:NMN189"/>
    <mergeCell ref="NMO189:NMT189"/>
    <mergeCell ref="NQY189:NRD189"/>
    <mergeCell ref="NRE189:NRJ189"/>
    <mergeCell ref="NRK189:NRP189"/>
    <mergeCell ref="NRQ189:NRV189"/>
    <mergeCell ref="NRW189:NSB189"/>
    <mergeCell ref="NSC189:NSH189"/>
    <mergeCell ref="NSI189:NSN189"/>
    <mergeCell ref="NSO189:NST189"/>
    <mergeCell ref="NSU189:NSZ189"/>
    <mergeCell ref="NOW189:NPB189"/>
    <mergeCell ref="NPC189:NPH189"/>
    <mergeCell ref="NPI189:NPN189"/>
    <mergeCell ref="NPO189:NPT189"/>
    <mergeCell ref="NPU189:NPZ189"/>
    <mergeCell ref="NQA189:NQF189"/>
    <mergeCell ref="NQG189:NQL189"/>
    <mergeCell ref="NQM189:NQR189"/>
    <mergeCell ref="NQS189:NQX189"/>
    <mergeCell ref="NVC189:NVH189"/>
    <mergeCell ref="NVI189:NVN189"/>
    <mergeCell ref="NVO189:NVT189"/>
    <mergeCell ref="NVU189:NVZ189"/>
    <mergeCell ref="NWA189:NWF189"/>
    <mergeCell ref="NWG189:NWL189"/>
    <mergeCell ref="NWM189:NWR189"/>
    <mergeCell ref="NWS189:NWX189"/>
    <mergeCell ref="NWY189:NXD189"/>
    <mergeCell ref="NTA189:NTF189"/>
    <mergeCell ref="NTG189:NTL189"/>
    <mergeCell ref="NTM189:NTR189"/>
    <mergeCell ref="NTS189:NTX189"/>
    <mergeCell ref="NTY189:NUD189"/>
    <mergeCell ref="NUE189:NUJ189"/>
    <mergeCell ref="NUK189:NUP189"/>
    <mergeCell ref="NUQ189:NUV189"/>
    <mergeCell ref="NUW189:NVB189"/>
    <mergeCell ref="NZG189:NZL189"/>
    <mergeCell ref="NZM189:NZR189"/>
    <mergeCell ref="NZS189:NZX189"/>
    <mergeCell ref="NZY189:OAD189"/>
    <mergeCell ref="OAE189:OAJ189"/>
    <mergeCell ref="OAK189:OAP189"/>
    <mergeCell ref="OAQ189:OAV189"/>
    <mergeCell ref="OAW189:OBB189"/>
    <mergeCell ref="OBC189:OBH189"/>
    <mergeCell ref="NXE189:NXJ189"/>
    <mergeCell ref="NXK189:NXP189"/>
    <mergeCell ref="NXQ189:NXV189"/>
    <mergeCell ref="NXW189:NYB189"/>
    <mergeCell ref="NYC189:NYH189"/>
    <mergeCell ref="NYI189:NYN189"/>
    <mergeCell ref="NYO189:NYT189"/>
    <mergeCell ref="NYU189:NYZ189"/>
    <mergeCell ref="NZA189:NZF189"/>
    <mergeCell ref="ODK189:ODP189"/>
    <mergeCell ref="ODQ189:ODV189"/>
    <mergeCell ref="ODW189:OEB189"/>
    <mergeCell ref="OEC189:OEH189"/>
    <mergeCell ref="OEI189:OEN189"/>
    <mergeCell ref="OEO189:OET189"/>
    <mergeCell ref="OEU189:OEZ189"/>
    <mergeCell ref="OFA189:OFF189"/>
    <mergeCell ref="OFG189:OFL189"/>
    <mergeCell ref="OBI189:OBN189"/>
    <mergeCell ref="OBO189:OBT189"/>
    <mergeCell ref="OBU189:OBZ189"/>
    <mergeCell ref="OCA189:OCF189"/>
    <mergeCell ref="OCG189:OCL189"/>
    <mergeCell ref="OCM189:OCR189"/>
    <mergeCell ref="OCS189:OCX189"/>
    <mergeCell ref="OCY189:ODD189"/>
    <mergeCell ref="ODE189:ODJ189"/>
    <mergeCell ref="OHO189:OHT189"/>
    <mergeCell ref="OHU189:OHZ189"/>
    <mergeCell ref="OIA189:OIF189"/>
    <mergeCell ref="OIG189:OIL189"/>
    <mergeCell ref="OIM189:OIR189"/>
    <mergeCell ref="OIS189:OIX189"/>
    <mergeCell ref="OIY189:OJD189"/>
    <mergeCell ref="OJE189:OJJ189"/>
    <mergeCell ref="OJK189:OJP189"/>
    <mergeCell ref="OFM189:OFR189"/>
    <mergeCell ref="OFS189:OFX189"/>
    <mergeCell ref="OFY189:OGD189"/>
    <mergeCell ref="OGE189:OGJ189"/>
    <mergeCell ref="OGK189:OGP189"/>
    <mergeCell ref="OGQ189:OGV189"/>
    <mergeCell ref="OGW189:OHB189"/>
    <mergeCell ref="OHC189:OHH189"/>
    <mergeCell ref="OHI189:OHN189"/>
    <mergeCell ref="OLS189:OLX189"/>
    <mergeCell ref="OLY189:OMD189"/>
    <mergeCell ref="OME189:OMJ189"/>
    <mergeCell ref="OMK189:OMP189"/>
    <mergeCell ref="OMQ189:OMV189"/>
    <mergeCell ref="OMW189:ONB189"/>
    <mergeCell ref="ONC189:ONH189"/>
    <mergeCell ref="ONI189:ONN189"/>
    <mergeCell ref="ONO189:ONT189"/>
    <mergeCell ref="OJQ189:OJV189"/>
    <mergeCell ref="OJW189:OKB189"/>
    <mergeCell ref="OKC189:OKH189"/>
    <mergeCell ref="OKI189:OKN189"/>
    <mergeCell ref="OKO189:OKT189"/>
    <mergeCell ref="OKU189:OKZ189"/>
    <mergeCell ref="OLA189:OLF189"/>
    <mergeCell ref="OLG189:OLL189"/>
    <mergeCell ref="OLM189:OLR189"/>
    <mergeCell ref="OPW189:OQB189"/>
    <mergeCell ref="OQC189:OQH189"/>
    <mergeCell ref="OQI189:OQN189"/>
    <mergeCell ref="OQO189:OQT189"/>
    <mergeCell ref="OQU189:OQZ189"/>
    <mergeCell ref="ORA189:ORF189"/>
    <mergeCell ref="ORG189:ORL189"/>
    <mergeCell ref="ORM189:ORR189"/>
    <mergeCell ref="ORS189:ORX189"/>
    <mergeCell ref="ONU189:ONZ189"/>
    <mergeCell ref="OOA189:OOF189"/>
    <mergeCell ref="OOG189:OOL189"/>
    <mergeCell ref="OOM189:OOR189"/>
    <mergeCell ref="OOS189:OOX189"/>
    <mergeCell ref="OOY189:OPD189"/>
    <mergeCell ref="OPE189:OPJ189"/>
    <mergeCell ref="OPK189:OPP189"/>
    <mergeCell ref="OPQ189:OPV189"/>
    <mergeCell ref="OUA189:OUF189"/>
    <mergeCell ref="OUG189:OUL189"/>
    <mergeCell ref="OUM189:OUR189"/>
    <mergeCell ref="OUS189:OUX189"/>
    <mergeCell ref="OUY189:OVD189"/>
    <mergeCell ref="OVE189:OVJ189"/>
    <mergeCell ref="OVK189:OVP189"/>
    <mergeCell ref="OVQ189:OVV189"/>
    <mergeCell ref="OVW189:OWB189"/>
    <mergeCell ref="ORY189:OSD189"/>
    <mergeCell ref="OSE189:OSJ189"/>
    <mergeCell ref="OSK189:OSP189"/>
    <mergeCell ref="OSQ189:OSV189"/>
    <mergeCell ref="OSW189:OTB189"/>
    <mergeCell ref="OTC189:OTH189"/>
    <mergeCell ref="OTI189:OTN189"/>
    <mergeCell ref="OTO189:OTT189"/>
    <mergeCell ref="OTU189:OTZ189"/>
    <mergeCell ref="OYE189:OYJ189"/>
    <mergeCell ref="OYK189:OYP189"/>
    <mergeCell ref="OYQ189:OYV189"/>
    <mergeCell ref="OYW189:OZB189"/>
    <mergeCell ref="OZC189:OZH189"/>
    <mergeCell ref="OZI189:OZN189"/>
    <mergeCell ref="OZO189:OZT189"/>
    <mergeCell ref="OZU189:OZZ189"/>
    <mergeCell ref="PAA189:PAF189"/>
    <mergeCell ref="OWC189:OWH189"/>
    <mergeCell ref="OWI189:OWN189"/>
    <mergeCell ref="OWO189:OWT189"/>
    <mergeCell ref="OWU189:OWZ189"/>
    <mergeCell ref="OXA189:OXF189"/>
    <mergeCell ref="OXG189:OXL189"/>
    <mergeCell ref="OXM189:OXR189"/>
    <mergeCell ref="OXS189:OXX189"/>
    <mergeCell ref="OXY189:OYD189"/>
    <mergeCell ref="PCI189:PCN189"/>
    <mergeCell ref="PCO189:PCT189"/>
    <mergeCell ref="PCU189:PCZ189"/>
    <mergeCell ref="PDA189:PDF189"/>
    <mergeCell ref="PDG189:PDL189"/>
    <mergeCell ref="PDM189:PDR189"/>
    <mergeCell ref="PDS189:PDX189"/>
    <mergeCell ref="PDY189:PED189"/>
    <mergeCell ref="PEE189:PEJ189"/>
    <mergeCell ref="PAG189:PAL189"/>
    <mergeCell ref="PAM189:PAR189"/>
    <mergeCell ref="PAS189:PAX189"/>
    <mergeCell ref="PAY189:PBD189"/>
    <mergeCell ref="PBE189:PBJ189"/>
    <mergeCell ref="PBK189:PBP189"/>
    <mergeCell ref="PBQ189:PBV189"/>
    <mergeCell ref="PBW189:PCB189"/>
    <mergeCell ref="PCC189:PCH189"/>
    <mergeCell ref="PGM189:PGR189"/>
    <mergeCell ref="PGS189:PGX189"/>
    <mergeCell ref="PGY189:PHD189"/>
    <mergeCell ref="PHE189:PHJ189"/>
    <mergeCell ref="PHK189:PHP189"/>
    <mergeCell ref="PHQ189:PHV189"/>
    <mergeCell ref="PHW189:PIB189"/>
    <mergeCell ref="PIC189:PIH189"/>
    <mergeCell ref="PII189:PIN189"/>
    <mergeCell ref="PEK189:PEP189"/>
    <mergeCell ref="PEQ189:PEV189"/>
    <mergeCell ref="PEW189:PFB189"/>
    <mergeCell ref="PFC189:PFH189"/>
    <mergeCell ref="PFI189:PFN189"/>
    <mergeCell ref="PFO189:PFT189"/>
    <mergeCell ref="PFU189:PFZ189"/>
    <mergeCell ref="PGA189:PGF189"/>
    <mergeCell ref="PGG189:PGL189"/>
    <mergeCell ref="PKQ189:PKV189"/>
    <mergeCell ref="PKW189:PLB189"/>
    <mergeCell ref="PLC189:PLH189"/>
    <mergeCell ref="PLI189:PLN189"/>
    <mergeCell ref="PLO189:PLT189"/>
    <mergeCell ref="PLU189:PLZ189"/>
    <mergeCell ref="PMA189:PMF189"/>
    <mergeCell ref="PMG189:PML189"/>
    <mergeCell ref="PMM189:PMR189"/>
    <mergeCell ref="PIO189:PIT189"/>
    <mergeCell ref="PIU189:PIZ189"/>
    <mergeCell ref="PJA189:PJF189"/>
    <mergeCell ref="PJG189:PJL189"/>
    <mergeCell ref="PJM189:PJR189"/>
    <mergeCell ref="PJS189:PJX189"/>
    <mergeCell ref="PJY189:PKD189"/>
    <mergeCell ref="PKE189:PKJ189"/>
    <mergeCell ref="PKK189:PKP189"/>
    <mergeCell ref="POU189:POZ189"/>
    <mergeCell ref="PPA189:PPF189"/>
    <mergeCell ref="PPG189:PPL189"/>
    <mergeCell ref="PPM189:PPR189"/>
    <mergeCell ref="PPS189:PPX189"/>
    <mergeCell ref="PPY189:PQD189"/>
    <mergeCell ref="PQE189:PQJ189"/>
    <mergeCell ref="PQK189:PQP189"/>
    <mergeCell ref="PQQ189:PQV189"/>
    <mergeCell ref="PMS189:PMX189"/>
    <mergeCell ref="PMY189:PND189"/>
    <mergeCell ref="PNE189:PNJ189"/>
    <mergeCell ref="PNK189:PNP189"/>
    <mergeCell ref="PNQ189:PNV189"/>
    <mergeCell ref="PNW189:POB189"/>
    <mergeCell ref="POC189:POH189"/>
    <mergeCell ref="POI189:PON189"/>
    <mergeCell ref="POO189:POT189"/>
    <mergeCell ref="PSY189:PTD189"/>
    <mergeCell ref="PTE189:PTJ189"/>
    <mergeCell ref="PTK189:PTP189"/>
    <mergeCell ref="PTQ189:PTV189"/>
    <mergeCell ref="PTW189:PUB189"/>
    <mergeCell ref="PUC189:PUH189"/>
    <mergeCell ref="PUI189:PUN189"/>
    <mergeCell ref="PUO189:PUT189"/>
    <mergeCell ref="PUU189:PUZ189"/>
    <mergeCell ref="PQW189:PRB189"/>
    <mergeCell ref="PRC189:PRH189"/>
    <mergeCell ref="PRI189:PRN189"/>
    <mergeCell ref="PRO189:PRT189"/>
    <mergeCell ref="PRU189:PRZ189"/>
    <mergeCell ref="PSA189:PSF189"/>
    <mergeCell ref="PSG189:PSL189"/>
    <mergeCell ref="PSM189:PSR189"/>
    <mergeCell ref="PSS189:PSX189"/>
    <mergeCell ref="PXC189:PXH189"/>
    <mergeCell ref="PXI189:PXN189"/>
    <mergeCell ref="PXO189:PXT189"/>
    <mergeCell ref="PXU189:PXZ189"/>
    <mergeCell ref="PYA189:PYF189"/>
    <mergeCell ref="PYG189:PYL189"/>
    <mergeCell ref="PYM189:PYR189"/>
    <mergeCell ref="PYS189:PYX189"/>
    <mergeCell ref="PYY189:PZD189"/>
    <mergeCell ref="PVA189:PVF189"/>
    <mergeCell ref="PVG189:PVL189"/>
    <mergeCell ref="PVM189:PVR189"/>
    <mergeCell ref="PVS189:PVX189"/>
    <mergeCell ref="PVY189:PWD189"/>
    <mergeCell ref="PWE189:PWJ189"/>
    <mergeCell ref="PWK189:PWP189"/>
    <mergeCell ref="PWQ189:PWV189"/>
    <mergeCell ref="PWW189:PXB189"/>
    <mergeCell ref="QBG189:QBL189"/>
    <mergeCell ref="QBM189:QBR189"/>
    <mergeCell ref="QBS189:QBX189"/>
    <mergeCell ref="QBY189:QCD189"/>
    <mergeCell ref="QCE189:QCJ189"/>
    <mergeCell ref="QCK189:QCP189"/>
    <mergeCell ref="QCQ189:QCV189"/>
    <mergeCell ref="QCW189:QDB189"/>
    <mergeCell ref="QDC189:QDH189"/>
    <mergeCell ref="PZE189:PZJ189"/>
    <mergeCell ref="PZK189:PZP189"/>
    <mergeCell ref="PZQ189:PZV189"/>
    <mergeCell ref="PZW189:QAB189"/>
    <mergeCell ref="QAC189:QAH189"/>
    <mergeCell ref="QAI189:QAN189"/>
    <mergeCell ref="QAO189:QAT189"/>
    <mergeCell ref="QAU189:QAZ189"/>
    <mergeCell ref="QBA189:QBF189"/>
    <mergeCell ref="QFK189:QFP189"/>
    <mergeCell ref="QFQ189:QFV189"/>
    <mergeCell ref="QFW189:QGB189"/>
    <mergeCell ref="QGC189:QGH189"/>
    <mergeCell ref="QGI189:QGN189"/>
    <mergeCell ref="QGO189:QGT189"/>
    <mergeCell ref="QGU189:QGZ189"/>
    <mergeCell ref="QHA189:QHF189"/>
    <mergeCell ref="QHG189:QHL189"/>
    <mergeCell ref="QDI189:QDN189"/>
    <mergeCell ref="QDO189:QDT189"/>
    <mergeCell ref="QDU189:QDZ189"/>
    <mergeCell ref="QEA189:QEF189"/>
    <mergeCell ref="QEG189:QEL189"/>
    <mergeCell ref="QEM189:QER189"/>
    <mergeCell ref="QES189:QEX189"/>
    <mergeCell ref="QEY189:QFD189"/>
    <mergeCell ref="QFE189:QFJ189"/>
    <mergeCell ref="QJO189:QJT189"/>
    <mergeCell ref="QJU189:QJZ189"/>
    <mergeCell ref="QKA189:QKF189"/>
    <mergeCell ref="QKG189:QKL189"/>
    <mergeCell ref="QKM189:QKR189"/>
    <mergeCell ref="QKS189:QKX189"/>
    <mergeCell ref="QKY189:QLD189"/>
    <mergeCell ref="QLE189:QLJ189"/>
    <mergeCell ref="QLK189:QLP189"/>
    <mergeCell ref="QHM189:QHR189"/>
    <mergeCell ref="QHS189:QHX189"/>
    <mergeCell ref="QHY189:QID189"/>
    <mergeCell ref="QIE189:QIJ189"/>
    <mergeCell ref="QIK189:QIP189"/>
    <mergeCell ref="QIQ189:QIV189"/>
    <mergeCell ref="QIW189:QJB189"/>
    <mergeCell ref="QJC189:QJH189"/>
    <mergeCell ref="QJI189:QJN189"/>
    <mergeCell ref="QNS189:QNX189"/>
    <mergeCell ref="QNY189:QOD189"/>
    <mergeCell ref="QOE189:QOJ189"/>
    <mergeCell ref="QOK189:QOP189"/>
    <mergeCell ref="QOQ189:QOV189"/>
    <mergeCell ref="QOW189:QPB189"/>
    <mergeCell ref="QPC189:QPH189"/>
    <mergeCell ref="QPI189:QPN189"/>
    <mergeCell ref="QPO189:QPT189"/>
    <mergeCell ref="QLQ189:QLV189"/>
    <mergeCell ref="QLW189:QMB189"/>
    <mergeCell ref="QMC189:QMH189"/>
    <mergeCell ref="QMI189:QMN189"/>
    <mergeCell ref="QMO189:QMT189"/>
    <mergeCell ref="QMU189:QMZ189"/>
    <mergeCell ref="QNA189:QNF189"/>
    <mergeCell ref="QNG189:QNL189"/>
    <mergeCell ref="QNM189:QNR189"/>
    <mergeCell ref="QRW189:QSB189"/>
    <mergeCell ref="QSC189:QSH189"/>
    <mergeCell ref="QSI189:QSN189"/>
    <mergeCell ref="QSO189:QST189"/>
    <mergeCell ref="QSU189:QSZ189"/>
    <mergeCell ref="QTA189:QTF189"/>
    <mergeCell ref="QTG189:QTL189"/>
    <mergeCell ref="QTM189:QTR189"/>
    <mergeCell ref="QTS189:QTX189"/>
    <mergeCell ref="QPU189:QPZ189"/>
    <mergeCell ref="QQA189:QQF189"/>
    <mergeCell ref="QQG189:QQL189"/>
    <mergeCell ref="QQM189:QQR189"/>
    <mergeCell ref="QQS189:QQX189"/>
    <mergeCell ref="QQY189:QRD189"/>
    <mergeCell ref="QRE189:QRJ189"/>
    <mergeCell ref="QRK189:QRP189"/>
    <mergeCell ref="QRQ189:QRV189"/>
    <mergeCell ref="QWA189:QWF189"/>
    <mergeCell ref="QWG189:QWL189"/>
    <mergeCell ref="QWM189:QWR189"/>
    <mergeCell ref="QWS189:QWX189"/>
    <mergeCell ref="QWY189:QXD189"/>
    <mergeCell ref="QXE189:QXJ189"/>
    <mergeCell ref="QXK189:QXP189"/>
    <mergeCell ref="QXQ189:QXV189"/>
    <mergeCell ref="QXW189:QYB189"/>
    <mergeCell ref="QTY189:QUD189"/>
    <mergeCell ref="QUE189:QUJ189"/>
    <mergeCell ref="QUK189:QUP189"/>
    <mergeCell ref="QUQ189:QUV189"/>
    <mergeCell ref="QUW189:QVB189"/>
    <mergeCell ref="QVC189:QVH189"/>
    <mergeCell ref="QVI189:QVN189"/>
    <mergeCell ref="QVO189:QVT189"/>
    <mergeCell ref="QVU189:QVZ189"/>
    <mergeCell ref="RAE189:RAJ189"/>
    <mergeCell ref="RAK189:RAP189"/>
    <mergeCell ref="RAQ189:RAV189"/>
    <mergeCell ref="RAW189:RBB189"/>
    <mergeCell ref="RBC189:RBH189"/>
    <mergeCell ref="RBI189:RBN189"/>
    <mergeCell ref="RBO189:RBT189"/>
    <mergeCell ref="RBU189:RBZ189"/>
    <mergeCell ref="RCA189:RCF189"/>
    <mergeCell ref="QYC189:QYH189"/>
    <mergeCell ref="QYI189:QYN189"/>
    <mergeCell ref="QYO189:QYT189"/>
    <mergeCell ref="QYU189:QYZ189"/>
    <mergeCell ref="QZA189:QZF189"/>
    <mergeCell ref="QZG189:QZL189"/>
    <mergeCell ref="QZM189:QZR189"/>
    <mergeCell ref="QZS189:QZX189"/>
    <mergeCell ref="QZY189:RAD189"/>
    <mergeCell ref="REI189:REN189"/>
    <mergeCell ref="REO189:RET189"/>
    <mergeCell ref="REU189:REZ189"/>
    <mergeCell ref="RFA189:RFF189"/>
    <mergeCell ref="RFG189:RFL189"/>
    <mergeCell ref="RFM189:RFR189"/>
    <mergeCell ref="RFS189:RFX189"/>
    <mergeCell ref="RFY189:RGD189"/>
    <mergeCell ref="RGE189:RGJ189"/>
    <mergeCell ref="RCG189:RCL189"/>
    <mergeCell ref="RCM189:RCR189"/>
    <mergeCell ref="RCS189:RCX189"/>
    <mergeCell ref="RCY189:RDD189"/>
    <mergeCell ref="RDE189:RDJ189"/>
    <mergeCell ref="RDK189:RDP189"/>
    <mergeCell ref="RDQ189:RDV189"/>
    <mergeCell ref="RDW189:REB189"/>
    <mergeCell ref="REC189:REH189"/>
    <mergeCell ref="RIM189:RIR189"/>
    <mergeCell ref="RIS189:RIX189"/>
    <mergeCell ref="RIY189:RJD189"/>
    <mergeCell ref="RJE189:RJJ189"/>
    <mergeCell ref="RJK189:RJP189"/>
    <mergeCell ref="RJQ189:RJV189"/>
    <mergeCell ref="RJW189:RKB189"/>
    <mergeCell ref="RKC189:RKH189"/>
    <mergeCell ref="RKI189:RKN189"/>
    <mergeCell ref="RGK189:RGP189"/>
    <mergeCell ref="RGQ189:RGV189"/>
    <mergeCell ref="RGW189:RHB189"/>
    <mergeCell ref="RHC189:RHH189"/>
    <mergeCell ref="RHI189:RHN189"/>
    <mergeCell ref="RHO189:RHT189"/>
    <mergeCell ref="RHU189:RHZ189"/>
    <mergeCell ref="RIA189:RIF189"/>
    <mergeCell ref="RIG189:RIL189"/>
    <mergeCell ref="RMQ189:RMV189"/>
    <mergeCell ref="RMW189:RNB189"/>
    <mergeCell ref="RNC189:RNH189"/>
    <mergeCell ref="RNI189:RNN189"/>
    <mergeCell ref="RNO189:RNT189"/>
    <mergeCell ref="RNU189:RNZ189"/>
    <mergeCell ref="ROA189:ROF189"/>
    <mergeCell ref="ROG189:ROL189"/>
    <mergeCell ref="ROM189:ROR189"/>
    <mergeCell ref="RKO189:RKT189"/>
    <mergeCell ref="RKU189:RKZ189"/>
    <mergeCell ref="RLA189:RLF189"/>
    <mergeCell ref="RLG189:RLL189"/>
    <mergeCell ref="RLM189:RLR189"/>
    <mergeCell ref="RLS189:RLX189"/>
    <mergeCell ref="RLY189:RMD189"/>
    <mergeCell ref="RME189:RMJ189"/>
    <mergeCell ref="RMK189:RMP189"/>
    <mergeCell ref="RQU189:RQZ189"/>
    <mergeCell ref="RRA189:RRF189"/>
    <mergeCell ref="RRG189:RRL189"/>
    <mergeCell ref="RRM189:RRR189"/>
    <mergeCell ref="RRS189:RRX189"/>
    <mergeCell ref="RRY189:RSD189"/>
    <mergeCell ref="RSE189:RSJ189"/>
    <mergeCell ref="RSK189:RSP189"/>
    <mergeCell ref="RSQ189:RSV189"/>
    <mergeCell ref="ROS189:ROX189"/>
    <mergeCell ref="ROY189:RPD189"/>
    <mergeCell ref="RPE189:RPJ189"/>
    <mergeCell ref="RPK189:RPP189"/>
    <mergeCell ref="RPQ189:RPV189"/>
    <mergeCell ref="RPW189:RQB189"/>
    <mergeCell ref="RQC189:RQH189"/>
    <mergeCell ref="RQI189:RQN189"/>
    <mergeCell ref="RQO189:RQT189"/>
    <mergeCell ref="RUY189:RVD189"/>
    <mergeCell ref="RVE189:RVJ189"/>
    <mergeCell ref="RVK189:RVP189"/>
    <mergeCell ref="RVQ189:RVV189"/>
    <mergeCell ref="RVW189:RWB189"/>
    <mergeCell ref="RWC189:RWH189"/>
    <mergeCell ref="RWI189:RWN189"/>
    <mergeCell ref="RWO189:RWT189"/>
    <mergeCell ref="RWU189:RWZ189"/>
    <mergeCell ref="RSW189:RTB189"/>
    <mergeCell ref="RTC189:RTH189"/>
    <mergeCell ref="RTI189:RTN189"/>
    <mergeCell ref="RTO189:RTT189"/>
    <mergeCell ref="RTU189:RTZ189"/>
    <mergeCell ref="RUA189:RUF189"/>
    <mergeCell ref="RUG189:RUL189"/>
    <mergeCell ref="RUM189:RUR189"/>
    <mergeCell ref="RUS189:RUX189"/>
    <mergeCell ref="RZC189:RZH189"/>
    <mergeCell ref="RZI189:RZN189"/>
    <mergeCell ref="RZO189:RZT189"/>
    <mergeCell ref="RZU189:RZZ189"/>
    <mergeCell ref="SAA189:SAF189"/>
    <mergeCell ref="SAG189:SAL189"/>
    <mergeCell ref="SAM189:SAR189"/>
    <mergeCell ref="SAS189:SAX189"/>
    <mergeCell ref="SAY189:SBD189"/>
    <mergeCell ref="RXA189:RXF189"/>
    <mergeCell ref="RXG189:RXL189"/>
    <mergeCell ref="RXM189:RXR189"/>
    <mergeCell ref="RXS189:RXX189"/>
    <mergeCell ref="RXY189:RYD189"/>
    <mergeCell ref="RYE189:RYJ189"/>
    <mergeCell ref="RYK189:RYP189"/>
    <mergeCell ref="RYQ189:RYV189"/>
    <mergeCell ref="RYW189:RZB189"/>
    <mergeCell ref="SDG189:SDL189"/>
    <mergeCell ref="SDM189:SDR189"/>
    <mergeCell ref="SDS189:SDX189"/>
    <mergeCell ref="SDY189:SED189"/>
    <mergeCell ref="SEE189:SEJ189"/>
    <mergeCell ref="SEK189:SEP189"/>
    <mergeCell ref="SEQ189:SEV189"/>
    <mergeCell ref="SEW189:SFB189"/>
    <mergeCell ref="SFC189:SFH189"/>
    <mergeCell ref="SBE189:SBJ189"/>
    <mergeCell ref="SBK189:SBP189"/>
    <mergeCell ref="SBQ189:SBV189"/>
    <mergeCell ref="SBW189:SCB189"/>
    <mergeCell ref="SCC189:SCH189"/>
    <mergeCell ref="SCI189:SCN189"/>
    <mergeCell ref="SCO189:SCT189"/>
    <mergeCell ref="SCU189:SCZ189"/>
    <mergeCell ref="SDA189:SDF189"/>
    <mergeCell ref="SHK189:SHP189"/>
    <mergeCell ref="SHQ189:SHV189"/>
    <mergeCell ref="SHW189:SIB189"/>
    <mergeCell ref="SIC189:SIH189"/>
    <mergeCell ref="SII189:SIN189"/>
    <mergeCell ref="SIO189:SIT189"/>
    <mergeCell ref="SIU189:SIZ189"/>
    <mergeCell ref="SJA189:SJF189"/>
    <mergeCell ref="SJG189:SJL189"/>
    <mergeCell ref="SFI189:SFN189"/>
    <mergeCell ref="SFO189:SFT189"/>
    <mergeCell ref="SFU189:SFZ189"/>
    <mergeCell ref="SGA189:SGF189"/>
    <mergeCell ref="SGG189:SGL189"/>
    <mergeCell ref="SGM189:SGR189"/>
    <mergeCell ref="SGS189:SGX189"/>
    <mergeCell ref="SGY189:SHD189"/>
    <mergeCell ref="SHE189:SHJ189"/>
    <mergeCell ref="SLO189:SLT189"/>
    <mergeCell ref="SLU189:SLZ189"/>
    <mergeCell ref="SMA189:SMF189"/>
    <mergeCell ref="SMG189:SML189"/>
    <mergeCell ref="SMM189:SMR189"/>
    <mergeCell ref="SMS189:SMX189"/>
    <mergeCell ref="SMY189:SND189"/>
    <mergeCell ref="SNE189:SNJ189"/>
    <mergeCell ref="SNK189:SNP189"/>
    <mergeCell ref="SJM189:SJR189"/>
    <mergeCell ref="SJS189:SJX189"/>
    <mergeCell ref="SJY189:SKD189"/>
    <mergeCell ref="SKE189:SKJ189"/>
    <mergeCell ref="SKK189:SKP189"/>
    <mergeCell ref="SKQ189:SKV189"/>
    <mergeCell ref="SKW189:SLB189"/>
    <mergeCell ref="SLC189:SLH189"/>
    <mergeCell ref="SLI189:SLN189"/>
    <mergeCell ref="SPS189:SPX189"/>
    <mergeCell ref="SPY189:SQD189"/>
    <mergeCell ref="SQE189:SQJ189"/>
    <mergeCell ref="SQK189:SQP189"/>
    <mergeCell ref="SQQ189:SQV189"/>
    <mergeCell ref="SQW189:SRB189"/>
    <mergeCell ref="SRC189:SRH189"/>
    <mergeCell ref="SRI189:SRN189"/>
    <mergeCell ref="SRO189:SRT189"/>
    <mergeCell ref="SNQ189:SNV189"/>
    <mergeCell ref="SNW189:SOB189"/>
    <mergeCell ref="SOC189:SOH189"/>
    <mergeCell ref="SOI189:SON189"/>
    <mergeCell ref="SOO189:SOT189"/>
    <mergeCell ref="SOU189:SOZ189"/>
    <mergeCell ref="SPA189:SPF189"/>
    <mergeCell ref="SPG189:SPL189"/>
    <mergeCell ref="SPM189:SPR189"/>
    <mergeCell ref="STW189:SUB189"/>
    <mergeCell ref="SUC189:SUH189"/>
    <mergeCell ref="SUI189:SUN189"/>
    <mergeCell ref="SUO189:SUT189"/>
    <mergeCell ref="SUU189:SUZ189"/>
    <mergeCell ref="SVA189:SVF189"/>
    <mergeCell ref="SVG189:SVL189"/>
    <mergeCell ref="SVM189:SVR189"/>
    <mergeCell ref="SVS189:SVX189"/>
    <mergeCell ref="SRU189:SRZ189"/>
    <mergeCell ref="SSA189:SSF189"/>
    <mergeCell ref="SSG189:SSL189"/>
    <mergeCell ref="SSM189:SSR189"/>
    <mergeCell ref="SSS189:SSX189"/>
    <mergeCell ref="SSY189:STD189"/>
    <mergeCell ref="STE189:STJ189"/>
    <mergeCell ref="STK189:STP189"/>
    <mergeCell ref="STQ189:STV189"/>
    <mergeCell ref="SYA189:SYF189"/>
    <mergeCell ref="SYG189:SYL189"/>
    <mergeCell ref="SYM189:SYR189"/>
    <mergeCell ref="SYS189:SYX189"/>
    <mergeCell ref="SYY189:SZD189"/>
    <mergeCell ref="SZE189:SZJ189"/>
    <mergeCell ref="SZK189:SZP189"/>
    <mergeCell ref="SZQ189:SZV189"/>
    <mergeCell ref="SZW189:TAB189"/>
    <mergeCell ref="SVY189:SWD189"/>
    <mergeCell ref="SWE189:SWJ189"/>
    <mergeCell ref="SWK189:SWP189"/>
    <mergeCell ref="SWQ189:SWV189"/>
    <mergeCell ref="SWW189:SXB189"/>
    <mergeCell ref="SXC189:SXH189"/>
    <mergeCell ref="SXI189:SXN189"/>
    <mergeCell ref="SXO189:SXT189"/>
    <mergeCell ref="SXU189:SXZ189"/>
    <mergeCell ref="TCE189:TCJ189"/>
    <mergeCell ref="TCK189:TCP189"/>
    <mergeCell ref="TCQ189:TCV189"/>
    <mergeCell ref="TCW189:TDB189"/>
    <mergeCell ref="TDC189:TDH189"/>
    <mergeCell ref="TDI189:TDN189"/>
    <mergeCell ref="TDO189:TDT189"/>
    <mergeCell ref="TDU189:TDZ189"/>
    <mergeCell ref="TEA189:TEF189"/>
    <mergeCell ref="TAC189:TAH189"/>
    <mergeCell ref="TAI189:TAN189"/>
    <mergeCell ref="TAO189:TAT189"/>
    <mergeCell ref="TAU189:TAZ189"/>
    <mergeCell ref="TBA189:TBF189"/>
    <mergeCell ref="TBG189:TBL189"/>
    <mergeCell ref="TBM189:TBR189"/>
    <mergeCell ref="TBS189:TBX189"/>
    <mergeCell ref="TBY189:TCD189"/>
    <mergeCell ref="TGI189:TGN189"/>
    <mergeCell ref="TGO189:TGT189"/>
    <mergeCell ref="TGU189:TGZ189"/>
    <mergeCell ref="THA189:THF189"/>
    <mergeCell ref="THG189:THL189"/>
    <mergeCell ref="THM189:THR189"/>
    <mergeCell ref="THS189:THX189"/>
    <mergeCell ref="THY189:TID189"/>
    <mergeCell ref="TIE189:TIJ189"/>
    <mergeCell ref="TEG189:TEL189"/>
    <mergeCell ref="TEM189:TER189"/>
    <mergeCell ref="TES189:TEX189"/>
    <mergeCell ref="TEY189:TFD189"/>
    <mergeCell ref="TFE189:TFJ189"/>
    <mergeCell ref="TFK189:TFP189"/>
    <mergeCell ref="TFQ189:TFV189"/>
    <mergeCell ref="TFW189:TGB189"/>
    <mergeCell ref="TGC189:TGH189"/>
    <mergeCell ref="TKM189:TKR189"/>
    <mergeCell ref="TKS189:TKX189"/>
    <mergeCell ref="TKY189:TLD189"/>
    <mergeCell ref="TLE189:TLJ189"/>
    <mergeCell ref="TLK189:TLP189"/>
    <mergeCell ref="TLQ189:TLV189"/>
    <mergeCell ref="TLW189:TMB189"/>
    <mergeCell ref="TMC189:TMH189"/>
    <mergeCell ref="TMI189:TMN189"/>
    <mergeCell ref="TIK189:TIP189"/>
    <mergeCell ref="TIQ189:TIV189"/>
    <mergeCell ref="TIW189:TJB189"/>
    <mergeCell ref="TJC189:TJH189"/>
    <mergeCell ref="TJI189:TJN189"/>
    <mergeCell ref="TJO189:TJT189"/>
    <mergeCell ref="TJU189:TJZ189"/>
    <mergeCell ref="TKA189:TKF189"/>
    <mergeCell ref="TKG189:TKL189"/>
    <mergeCell ref="TOQ189:TOV189"/>
    <mergeCell ref="TOW189:TPB189"/>
    <mergeCell ref="TPC189:TPH189"/>
    <mergeCell ref="TPI189:TPN189"/>
    <mergeCell ref="TPO189:TPT189"/>
    <mergeCell ref="TPU189:TPZ189"/>
    <mergeCell ref="TQA189:TQF189"/>
    <mergeCell ref="TQG189:TQL189"/>
    <mergeCell ref="TQM189:TQR189"/>
    <mergeCell ref="TMO189:TMT189"/>
    <mergeCell ref="TMU189:TMZ189"/>
    <mergeCell ref="TNA189:TNF189"/>
    <mergeCell ref="TNG189:TNL189"/>
    <mergeCell ref="TNM189:TNR189"/>
    <mergeCell ref="TNS189:TNX189"/>
    <mergeCell ref="TNY189:TOD189"/>
    <mergeCell ref="TOE189:TOJ189"/>
    <mergeCell ref="TOK189:TOP189"/>
    <mergeCell ref="TSU189:TSZ189"/>
    <mergeCell ref="TTA189:TTF189"/>
    <mergeCell ref="TTG189:TTL189"/>
    <mergeCell ref="TTM189:TTR189"/>
    <mergeCell ref="TTS189:TTX189"/>
    <mergeCell ref="TTY189:TUD189"/>
    <mergeCell ref="TUE189:TUJ189"/>
    <mergeCell ref="TUK189:TUP189"/>
    <mergeCell ref="TUQ189:TUV189"/>
    <mergeCell ref="TQS189:TQX189"/>
    <mergeCell ref="TQY189:TRD189"/>
    <mergeCell ref="TRE189:TRJ189"/>
    <mergeCell ref="TRK189:TRP189"/>
    <mergeCell ref="TRQ189:TRV189"/>
    <mergeCell ref="TRW189:TSB189"/>
    <mergeCell ref="TSC189:TSH189"/>
    <mergeCell ref="TSI189:TSN189"/>
    <mergeCell ref="TSO189:TST189"/>
    <mergeCell ref="TWY189:TXD189"/>
    <mergeCell ref="TXE189:TXJ189"/>
    <mergeCell ref="TXK189:TXP189"/>
    <mergeCell ref="TXQ189:TXV189"/>
    <mergeCell ref="TXW189:TYB189"/>
    <mergeCell ref="TYC189:TYH189"/>
    <mergeCell ref="TYI189:TYN189"/>
    <mergeCell ref="TYO189:TYT189"/>
    <mergeCell ref="TYU189:TYZ189"/>
    <mergeCell ref="TUW189:TVB189"/>
    <mergeCell ref="TVC189:TVH189"/>
    <mergeCell ref="TVI189:TVN189"/>
    <mergeCell ref="TVO189:TVT189"/>
    <mergeCell ref="TVU189:TVZ189"/>
    <mergeCell ref="TWA189:TWF189"/>
    <mergeCell ref="TWG189:TWL189"/>
    <mergeCell ref="TWM189:TWR189"/>
    <mergeCell ref="TWS189:TWX189"/>
    <mergeCell ref="UBC189:UBH189"/>
    <mergeCell ref="UBI189:UBN189"/>
    <mergeCell ref="UBO189:UBT189"/>
    <mergeCell ref="UBU189:UBZ189"/>
    <mergeCell ref="UCA189:UCF189"/>
    <mergeCell ref="UCG189:UCL189"/>
    <mergeCell ref="UCM189:UCR189"/>
    <mergeCell ref="UCS189:UCX189"/>
    <mergeCell ref="UCY189:UDD189"/>
    <mergeCell ref="TZA189:TZF189"/>
    <mergeCell ref="TZG189:TZL189"/>
    <mergeCell ref="TZM189:TZR189"/>
    <mergeCell ref="TZS189:TZX189"/>
    <mergeCell ref="TZY189:UAD189"/>
    <mergeCell ref="UAE189:UAJ189"/>
    <mergeCell ref="UAK189:UAP189"/>
    <mergeCell ref="UAQ189:UAV189"/>
    <mergeCell ref="UAW189:UBB189"/>
    <mergeCell ref="UFG189:UFL189"/>
    <mergeCell ref="UFM189:UFR189"/>
    <mergeCell ref="UFS189:UFX189"/>
    <mergeCell ref="UFY189:UGD189"/>
    <mergeCell ref="UGE189:UGJ189"/>
    <mergeCell ref="UGK189:UGP189"/>
    <mergeCell ref="UGQ189:UGV189"/>
    <mergeCell ref="UGW189:UHB189"/>
    <mergeCell ref="UHC189:UHH189"/>
    <mergeCell ref="UDE189:UDJ189"/>
    <mergeCell ref="UDK189:UDP189"/>
    <mergeCell ref="UDQ189:UDV189"/>
    <mergeCell ref="UDW189:UEB189"/>
    <mergeCell ref="UEC189:UEH189"/>
    <mergeCell ref="UEI189:UEN189"/>
    <mergeCell ref="UEO189:UET189"/>
    <mergeCell ref="UEU189:UEZ189"/>
    <mergeCell ref="UFA189:UFF189"/>
    <mergeCell ref="UJK189:UJP189"/>
    <mergeCell ref="UJQ189:UJV189"/>
    <mergeCell ref="UJW189:UKB189"/>
    <mergeCell ref="UKC189:UKH189"/>
    <mergeCell ref="UKI189:UKN189"/>
    <mergeCell ref="UKO189:UKT189"/>
    <mergeCell ref="UKU189:UKZ189"/>
    <mergeCell ref="ULA189:ULF189"/>
    <mergeCell ref="ULG189:ULL189"/>
    <mergeCell ref="UHI189:UHN189"/>
    <mergeCell ref="UHO189:UHT189"/>
    <mergeCell ref="UHU189:UHZ189"/>
    <mergeCell ref="UIA189:UIF189"/>
    <mergeCell ref="UIG189:UIL189"/>
    <mergeCell ref="UIM189:UIR189"/>
    <mergeCell ref="UIS189:UIX189"/>
    <mergeCell ref="UIY189:UJD189"/>
    <mergeCell ref="UJE189:UJJ189"/>
    <mergeCell ref="UNO189:UNT189"/>
    <mergeCell ref="UNU189:UNZ189"/>
    <mergeCell ref="UOA189:UOF189"/>
    <mergeCell ref="UOG189:UOL189"/>
    <mergeCell ref="UOM189:UOR189"/>
    <mergeCell ref="UOS189:UOX189"/>
    <mergeCell ref="UOY189:UPD189"/>
    <mergeCell ref="UPE189:UPJ189"/>
    <mergeCell ref="UPK189:UPP189"/>
    <mergeCell ref="ULM189:ULR189"/>
    <mergeCell ref="ULS189:ULX189"/>
    <mergeCell ref="ULY189:UMD189"/>
    <mergeCell ref="UME189:UMJ189"/>
    <mergeCell ref="UMK189:UMP189"/>
    <mergeCell ref="UMQ189:UMV189"/>
    <mergeCell ref="UMW189:UNB189"/>
    <mergeCell ref="UNC189:UNH189"/>
    <mergeCell ref="UNI189:UNN189"/>
    <mergeCell ref="URS189:URX189"/>
    <mergeCell ref="URY189:USD189"/>
    <mergeCell ref="USE189:USJ189"/>
    <mergeCell ref="USK189:USP189"/>
    <mergeCell ref="USQ189:USV189"/>
    <mergeCell ref="USW189:UTB189"/>
    <mergeCell ref="UTC189:UTH189"/>
    <mergeCell ref="UTI189:UTN189"/>
    <mergeCell ref="UTO189:UTT189"/>
    <mergeCell ref="UPQ189:UPV189"/>
    <mergeCell ref="UPW189:UQB189"/>
    <mergeCell ref="UQC189:UQH189"/>
    <mergeCell ref="UQI189:UQN189"/>
    <mergeCell ref="UQO189:UQT189"/>
    <mergeCell ref="UQU189:UQZ189"/>
    <mergeCell ref="URA189:URF189"/>
    <mergeCell ref="URG189:URL189"/>
    <mergeCell ref="URM189:URR189"/>
    <mergeCell ref="UVW189:UWB189"/>
    <mergeCell ref="UWC189:UWH189"/>
    <mergeCell ref="UWI189:UWN189"/>
    <mergeCell ref="UWO189:UWT189"/>
    <mergeCell ref="UWU189:UWZ189"/>
    <mergeCell ref="UXA189:UXF189"/>
    <mergeCell ref="UXG189:UXL189"/>
    <mergeCell ref="UXM189:UXR189"/>
    <mergeCell ref="UXS189:UXX189"/>
    <mergeCell ref="UTU189:UTZ189"/>
    <mergeCell ref="UUA189:UUF189"/>
    <mergeCell ref="UUG189:UUL189"/>
    <mergeCell ref="UUM189:UUR189"/>
    <mergeCell ref="UUS189:UUX189"/>
    <mergeCell ref="UUY189:UVD189"/>
    <mergeCell ref="UVE189:UVJ189"/>
    <mergeCell ref="UVK189:UVP189"/>
    <mergeCell ref="UVQ189:UVV189"/>
    <mergeCell ref="VAA189:VAF189"/>
    <mergeCell ref="VAG189:VAL189"/>
    <mergeCell ref="VAM189:VAR189"/>
    <mergeCell ref="VAS189:VAX189"/>
    <mergeCell ref="VAY189:VBD189"/>
    <mergeCell ref="VBE189:VBJ189"/>
    <mergeCell ref="VBK189:VBP189"/>
    <mergeCell ref="VBQ189:VBV189"/>
    <mergeCell ref="VBW189:VCB189"/>
    <mergeCell ref="UXY189:UYD189"/>
    <mergeCell ref="UYE189:UYJ189"/>
    <mergeCell ref="UYK189:UYP189"/>
    <mergeCell ref="UYQ189:UYV189"/>
    <mergeCell ref="UYW189:UZB189"/>
    <mergeCell ref="UZC189:UZH189"/>
    <mergeCell ref="UZI189:UZN189"/>
    <mergeCell ref="UZO189:UZT189"/>
    <mergeCell ref="UZU189:UZZ189"/>
    <mergeCell ref="VEE189:VEJ189"/>
    <mergeCell ref="VEK189:VEP189"/>
    <mergeCell ref="VEQ189:VEV189"/>
    <mergeCell ref="VEW189:VFB189"/>
    <mergeCell ref="VFC189:VFH189"/>
    <mergeCell ref="VFI189:VFN189"/>
    <mergeCell ref="VFO189:VFT189"/>
    <mergeCell ref="VFU189:VFZ189"/>
    <mergeCell ref="VGA189:VGF189"/>
    <mergeCell ref="VCC189:VCH189"/>
    <mergeCell ref="VCI189:VCN189"/>
    <mergeCell ref="VCO189:VCT189"/>
    <mergeCell ref="VCU189:VCZ189"/>
    <mergeCell ref="VDA189:VDF189"/>
    <mergeCell ref="VDG189:VDL189"/>
    <mergeCell ref="VDM189:VDR189"/>
    <mergeCell ref="VDS189:VDX189"/>
    <mergeCell ref="VDY189:VED189"/>
    <mergeCell ref="VII189:VIN189"/>
    <mergeCell ref="VIO189:VIT189"/>
    <mergeCell ref="VIU189:VIZ189"/>
    <mergeCell ref="VJA189:VJF189"/>
    <mergeCell ref="VJG189:VJL189"/>
    <mergeCell ref="VJM189:VJR189"/>
    <mergeCell ref="VJS189:VJX189"/>
    <mergeCell ref="VJY189:VKD189"/>
    <mergeCell ref="VKE189:VKJ189"/>
    <mergeCell ref="VGG189:VGL189"/>
    <mergeCell ref="VGM189:VGR189"/>
    <mergeCell ref="VGS189:VGX189"/>
    <mergeCell ref="VGY189:VHD189"/>
    <mergeCell ref="VHE189:VHJ189"/>
    <mergeCell ref="VHK189:VHP189"/>
    <mergeCell ref="VHQ189:VHV189"/>
    <mergeCell ref="VHW189:VIB189"/>
    <mergeCell ref="VIC189:VIH189"/>
    <mergeCell ref="VMM189:VMR189"/>
    <mergeCell ref="VMS189:VMX189"/>
    <mergeCell ref="VMY189:VND189"/>
    <mergeCell ref="VNE189:VNJ189"/>
    <mergeCell ref="VNK189:VNP189"/>
    <mergeCell ref="VNQ189:VNV189"/>
    <mergeCell ref="VNW189:VOB189"/>
    <mergeCell ref="VOC189:VOH189"/>
    <mergeCell ref="VOI189:VON189"/>
    <mergeCell ref="VKK189:VKP189"/>
    <mergeCell ref="VKQ189:VKV189"/>
    <mergeCell ref="VKW189:VLB189"/>
    <mergeCell ref="VLC189:VLH189"/>
    <mergeCell ref="VLI189:VLN189"/>
    <mergeCell ref="VLO189:VLT189"/>
    <mergeCell ref="VLU189:VLZ189"/>
    <mergeCell ref="VMA189:VMF189"/>
    <mergeCell ref="VMG189:VML189"/>
    <mergeCell ref="VQQ189:VQV189"/>
    <mergeCell ref="VQW189:VRB189"/>
    <mergeCell ref="VRC189:VRH189"/>
    <mergeCell ref="VRI189:VRN189"/>
    <mergeCell ref="VRO189:VRT189"/>
    <mergeCell ref="VRU189:VRZ189"/>
    <mergeCell ref="VSA189:VSF189"/>
    <mergeCell ref="VSG189:VSL189"/>
    <mergeCell ref="VSM189:VSR189"/>
    <mergeCell ref="VOO189:VOT189"/>
    <mergeCell ref="VOU189:VOZ189"/>
    <mergeCell ref="VPA189:VPF189"/>
    <mergeCell ref="VPG189:VPL189"/>
    <mergeCell ref="VPM189:VPR189"/>
    <mergeCell ref="VPS189:VPX189"/>
    <mergeCell ref="VPY189:VQD189"/>
    <mergeCell ref="VQE189:VQJ189"/>
    <mergeCell ref="VQK189:VQP189"/>
    <mergeCell ref="VUU189:VUZ189"/>
    <mergeCell ref="VVA189:VVF189"/>
    <mergeCell ref="VVG189:VVL189"/>
    <mergeCell ref="VVM189:VVR189"/>
    <mergeCell ref="VVS189:VVX189"/>
    <mergeCell ref="VVY189:VWD189"/>
    <mergeCell ref="VWE189:VWJ189"/>
    <mergeCell ref="VWK189:VWP189"/>
    <mergeCell ref="VWQ189:VWV189"/>
    <mergeCell ref="VSS189:VSX189"/>
    <mergeCell ref="VSY189:VTD189"/>
    <mergeCell ref="VTE189:VTJ189"/>
    <mergeCell ref="VTK189:VTP189"/>
    <mergeCell ref="VTQ189:VTV189"/>
    <mergeCell ref="VTW189:VUB189"/>
    <mergeCell ref="VUC189:VUH189"/>
    <mergeCell ref="VUI189:VUN189"/>
    <mergeCell ref="VUO189:VUT189"/>
    <mergeCell ref="VYY189:VZD189"/>
    <mergeCell ref="VZE189:VZJ189"/>
    <mergeCell ref="VZK189:VZP189"/>
    <mergeCell ref="VZQ189:VZV189"/>
    <mergeCell ref="VZW189:WAB189"/>
    <mergeCell ref="WAC189:WAH189"/>
    <mergeCell ref="WAI189:WAN189"/>
    <mergeCell ref="WAO189:WAT189"/>
    <mergeCell ref="WAU189:WAZ189"/>
    <mergeCell ref="VWW189:VXB189"/>
    <mergeCell ref="VXC189:VXH189"/>
    <mergeCell ref="VXI189:VXN189"/>
    <mergeCell ref="VXO189:VXT189"/>
    <mergeCell ref="VXU189:VXZ189"/>
    <mergeCell ref="VYA189:VYF189"/>
    <mergeCell ref="VYG189:VYL189"/>
    <mergeCell ref="VYM189:VYR189"/>
    <mergeCell ref="VYS189:VYX189"/>
    <mergeCell ref="WDC189:WDH189"/>
    <mergeCell ref="WDI189:WDN189"/>
    <mergeCell ref="WDO189:WDT189"/>
    <mergeCell ref="WDU189:WDZ189"/>
    <mergeCell ref="WEA189:WEF189"/>
    <mergeCell ref="WEG189:WEL189"/>
    <mergeCell ref="WEM189:WER189"/>
    <mergeCell ref="WES189:WEX189"/>
    <mergeCell ref="WEY189:WFD189"/>
    <mergeCell ref="WBA189:WBF189"/>
    <mergeCell ref="WBG189:WBL189"/>
    <mergeCell ref="WBM189:WBR189"/>
    <mergeCell ref="WBS189:WBX189"/>
    <mergeCell ref="WBY189:WCD189"/>
    <mergeCell ref="WCE189:WCJ189"/>
    <mergeCell ref="WCK189:WCP189"/>
    <mergeCell ref="WCQ189:WCV189"/>
    <mergeCell ref="WCW189:WDB189"/>
    <mergeCell ref="WHG189:WHL189"/>
    <mergeCell ref="WHM189:WHR189"/>
    <mergeCell ref="WHS189:WHX189"/>
    <mergeCell ref="WHY189:WID189"/>
    <mergeCell ref="WIE189:WIJ189"/>
    <mergeCell ref="WIK189:WIP189"/>
    <mergeCell ref="WIQ189:WIV189"/>
    <mergeCell ref="WIW189:WJB189"/>
    <mergeCell ref="WJC189:WJH189"/>
    <mergeCell ref="WFE189:WFJ189"/>
    <mergeCell ref="WFK189:WFP189"/>
    <mergeCell ref="WFQ189:WFV189"/>
    <mergeCell ref="WFW189:WGB189"/>
    <mergeCell ref="WGC189:WGH189"/>
    <mergeCell ref="WGI189:WGN189"/>
    <mergeCell ref="WGO189:WGT189"/>
    <mergeCell ref="WGU189:WGZ189"/>
    <mergeCell ref="WHA189:WHF189"/>
    <mergeCell ref="WLK189:WLP189"/>
    <mergeCell ref="WLQ189:WLV189"/>
    <mergeCell ref="WLW189:WMB189"/>
    <mergeCell ref="WMC189:WMH189"/>
    <mergeCell ref="WMI189:WMN189"/>
    <mergeCell ref="WMO189:WMT189"/>
    <mergeCell ref="WMU189:WMZ189"/>
    <mergeCell ref="WNA189:WNF189"/>
    <mergeCell ref="WNG189:WNL189"/>
    <mergeCell ref="WJI189:WJN189"/>
    <mergeCell ref="WJO189:WJT189"/>
    <mergeCell ref="WJU189:WJZ189"/>
    <mergeCell ref="WKA189:WKF189"/>
    <mergeCell ref="WKG189:WKL189"/>
    <mergeCell ref="WKM189:WKR189"/>
    <mergeCell ref="WKS189:WKX189"/>
    <mergeCell ref="WKY189:WLD189"/>
    <mergeCell ref="WLE189:WLJ189"/>
    <mergeCell ref="WPO189:WPT189"/>
    <mergeCell ref="WPU189:WPZ189"/>
    <mergeCell ref="WQA189:WQF189"/>
    <mergeCell ref="WQG189:WQL189"/>
    <mergeCell ref="WQM189:WQR189"/>
    <mergeCell ref="WQS189:WQX189"/>
    <mergeCell ref="WQY189:WRD189"/>
    <mergeCell ref="WRE189:WRJ189"/>
    <mergeCell ref="WRK189:WRP189"/>
    <mergeCell ref="WNM189:WNR189"/>
    <mergeCell ref="WNS189:WNX189"/>
    <mergeCell ref="WNY189:WOD189"/>
    <mergeCell ref="WOE189:WOJ189"/>
    <mergeCell ref="WOK189:WOP189"/>
    <mergeCell ref="WOQ189:WOV189"/>
    <mergeCell ref="WOW189:WPB189"/>
    <mergeCell ref="WPC189:WPH189"/>
    <mergeCell ref="WPI189:WPN189"/>
    <mergeCell ref="WTS189:WTX189"/>
    <mergeCell ref="WTY189:WUD189"/>
    <mergeCell ref="WUE189:WUJ189"/>
    <mergeCell ref="WUK189:WUP189"/>
    <mergeCell ref="WUQ189:WUV189"/>
    <mergeCell ref="WUW189:WVB189"/>
    <mergeCell ref="WVC189:WVH189"/>
    <mergeCell ref="WVI189:WVN189"/>
    <mergeCell ref="WVO189:WVT189"/>
    <mergeCell ref="WRQ189:WRV189"/>
    <mergeCell ref="WRW189:WSB189"/>
    <mergeCell ref="WSC189:WSH189"/>
    <mergeCell ref="WSI189:WSN189"/>
    <mergeCell ref="WSO189:WST189"/>
    <mergeCell ref="WSU189:WSZ189"/>
    <mergeCell ref="WTA189:WTF189"/>
    <mergeCell ref="WTG189:WTL189"/>
    <mergeCell ref="WTM189:WTR189"/>
    <mergeCell ref="WXW189:WYB189"/>
    <mergeCell ref="WYC189:WYH189"/>
    <mergeCell ref="WYI189:WYN189"/>
    <mergeCell ref="WYO189:WYT189"/>
    <mergeCell ref="WYU189:WYZ189"/>
    <mergeCell ref="WZA189:WZF189"/>
    <mergeCell ref="WZG189:WZL189"/>
    <mergeCell ref="WZM189:WZR189"/>
    <mergeCell ref="WZS189:WZX189"/>
    <mergeCell ref="WVU189:WVZ189"/>
    <mergeCell ref="WWA189:WWF189"/>
    <mergeCell ref="WWG189:WWL189"/>
    <mergeCell ref="WWM189:WWR189"/>
    <mergeCell ref="WWS189:WWX189"/>
    <mergeCell ref="WWY189:WXD189"/>
    <mergeCell ref="WXE189:WXJ189"/>
    <mergeCell ref="WXK189:WXP189"/>
    <mergeCell ref="WXQ189:WXV189"/>
    <mergeCell ref="XEC189:XEH189"/>
    <mergeCell ref="XEI189:XEN189"/>
    <mergeCell ref="XEO189:XET189"/>
    <mergeCell ref="XEU189:XEZ189"/>
    <mergeCell ref="XFA189:XFD189"/>
    <mergeCell ref="XCA189:XCF189"/>
    <mergeCell ref="XCG189:XCL189"/>
    <mergeCell ref="XCM189:XCR189"/>
    <mergeCell ref="XCS189:XCX189"/>
    <mergeCell ref="XCY189:XDD189"/>
    <mergeCell ref="XDE189:XDJ189"/>
    <mergeCell ref="XDK189:XDP189"/>
    <mergeCell ref="XDQ189:XDV189"/>
    <mergeCell ref="XDW189:XEB189"/>
    <mergeCell ref="WZY189:XAD189"/>
    <mergeCell ref="XAE189:XAJ189"/>
    <mergeCell ref="XAK189:XAP189"/>
    <mergeCell ref="XAQ189:XAV189"/>
    <mergeCell ref="XAW189:XBB189"/>
    <mergeCell ref="XBC189:XBH189"/>
    <mergeCell ref="XBI189:XBN189"/>
    <mergeCell ref="XBO189:XBT189"/>
    <mergeCell ref="XBU189:XBZ189"/>
  </mergeCells>
  <conditionalFormatting sqref="B51:C51">
    <cfRule type="expression" dxfId="15" priority="16">
      <formula>$B$51&lt;&gt;""</formula>
    </cfRule>
  </conditionalFormatting>
  <conditionalFormatting sqref="B56:C56">
    <cfRule type="expression" dxfId="14" priority="15">
      <formula>$B$56&lt;&gt;""</formula>
    </cfRule>
  </conditionalFormatting>
  <conditionalFormatting sqref="B58:C58">
    <cfRule type="expression" dxfId="13" priority="14">
      <formula>$B$58&lt;&gt;""</formula>
    </cfRule>
  </conditionalFormatting>
  <conditionalFormatting sqref="B63:C63">
    <cfRule type="expression" dxfId="12" priority="13">
      <formula>$B$63&lt;&gt;""</formula>
    </cfRule>
  </conditionalFormatting>
  <conditionalFormatting sqref="B72:C72">
    <cfRule type="expression" dxfId="11" priority="12">
      <formula>$B$72&lt;&gt;""</formula>
    </cfRule>
  </conditionalFormatting>
  <conditionalFormatting sqref="B73:C73">
    <cfRule type="expression" dxfId="10" priority="11">
      <formula>$B$73&lt;&gt;""</formula>
    </cfRule>
  </conditionalFormatting>
  <conditionalFormatting sqref="B103:C103">
    <cfRule type="expression" dxfId="9" priority="10">
      <formula>$B$103&lt;&gt;""</formula>
    </cfRule>
  </conditionalFormatting>
  <conditionalFormatting sqref="B113:C113">
    <cfRule type="expression" dxfId="8" priority="9">
      <formula>$B$113&lt;&gt;""</formula>
    </cfRule>
  </conditionalFormatting>
  <conditionalFormatting sqref="B115:C115">
    <cfRule type="expression" dxfId="7" priority="8">
      <formula>$B$115&lt;&gt;""</formula>
    </cfRule>
  </conditionalFormatting>
  <conditionalFormatting sqref="B118:C118">
    <cfRule type="expression" dxfId="6" priority="7">
      <formula>$B$118&lt;&gt;""</formula>
    </cfRule>
  </conditionalFormatting>
  <conditionalFormatting sqref="B120:C120">
    <cfRule type="expression" dxfId="5" priority="6">
      <formula>$B$120&lt;&gt;""</formula>
    </cfRule>
  </conditionalFormatting>
  <conditionalFormatting sqref="B122:C122">
    <cfRule type="expression" dxfId="4" priority="5">
      <formula>$B$122&lt;&gt;""</formula>
    </cfRule>
  </conditionalFormatting>
  <conditionalFormatting sqref="B125:C125">
    <cfRule type="expression" dxfId="3" priority="4">
      <formula>$B$125&lt;&gt;""</formula>
    </cfRule>
  </conditionalFormatting>
  <conditionalFormatting sqref="B130:C130">
    <cfRule type="expression" dxfId="2" priority="3">
      <formula>$B$130&lt;&gt;""</formula>
    </cfRule>
  </conditionalFormatting>
  <conditionalFormatting sqref="B153:C153">
    <cfRule type="expression" dxfId="1" priority="2">
      <formula>$B$153&lt;&gt;""</formula>
    </cfRule>
  </conditionalFormatting>
  <conditionalFormatting sqref="B165:C165">
    <cfRule type="expression" dxfId="0" priority="1">
      <formula>$B$165&lt;&gt;""</formula>
    </cfRule>
  </conditionalFormatting>
  <pageMargins left="0.45" right="0.45" top="0.5" bottom="0.5" header="0.3" footer="0.3"/>
  <pageSetup scale="87" fitToHeight="0" orientation="landscape" horizontalDpi="1200" verticalDpi="1200" r:id="rId3"/>
  <rowBreaks count="4" manualBreakCount="4">
    <brk id="9" max="6" man="1"/>
    <brk id="25" max="6" man="1"/>
    <brk id="187" max="6" man="1"/>
    <brk id="212"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220</xdr:row>
                    <xdr:rowOff>66675</xdr:rowOff>
                  </from>
                  <to>
                    <xdr:col>1</xdr:col>
                    <xdr:colOff>495300</xdr:colOff>
                    <xdr:row>220</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225</xdr:row>
                    <xdr:rowOff>66675</xdr:rowOff>
                  </from>
                  <to>
                    <xdr:col>1</xdr:col>
                    <xdr:colOff>495300</xdr:colOff>
                    <xdr:row>225</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231</xdr:row>
                    <xdr:rowOff>28575</xdr:rowOff>
                  </from>
                  <to>
                    <xdr:col>1</xdr:col>
                    <xdr:colOff>495300</xdr:colOff>
                    <xdr:row>231</xdr:row>
                    <xdr:rowOff>257175</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295275</xdr:colOff>
                    <xdr:row>237</xdr:row>
                    <xdr:rowOff>28575</xdr:rowOff>
                  </from>
                  <to>
                    <xdr:col>1</xdr:col>
                    <xdr:colOff>523875</xdr:colOff>
                    <xdr:row>237</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defaultColWidth="9.125" defaultRowHeight="14.25"/>
  <cols>
    <col min="1" max="1" width="3.625" customWidth="1"/>
    <col min="2" max="2" width="15.125" customWidth="1"/>
    <col min="3" max="8" width="15.625" customWidth="1"/>
    <col min="9" max="9" width="16.5" customWidth="1"/>
    <col min="10" max="10" width="17" customWidth="1"/>
    <col min="11" max="11" width="15.625" customWidth="1"/>
  </cols>
  <sheetData>
    <row r="2" spans="2:13" ht="100.5" customHeight="1">
      <c r="B2" s="38"/>
      <c r="C2" s="39"/>
      <c r="D2" s="39" t="s">
        <v>628</v>
      </c>
      <c r="E2" s="39"/>
      <c r="F2" s="39"/>
      <c r="G2" s="39"/>
      <c r="H2" s="39"/>
      <c r="I2" s="39"/>
      <c r="J2" s="39"/>
      <c r="K2" s="40"/>
      <c r="M2" s="21"/>
    </row>
    <row r="3" spans="2:13" ht="18">
      <c r="B3" s="10" t="e">
        <f>#REF!</f>
        <v>#REF!</v>
      </c>
      <c r="C3" s="760" t="e">
        <f>#REF!</f>
        <v>#REF!</v>
      </c>
      <c r="D3" s="760"/>
      <c r="E3" s="760"/>
      <c r="F3" s="760"/>
      <c r="G3" s="760"/>
      <c r="H3" s="760"/>
      <c r="I3" s="760"/>
      <c r="J3" s="760"/>
      <c r="K3" s="761"/>
    </row>
    <row r="4" spans="2:13" ht="34.5" customHeight="1">
      <c r="B4" s="762" t="s">
        <v>28</v>
      </c>
      <c r="C4" s="763"/>
      <c r="D4" s="763"/>
      <c r="E4" s="763"/>
      <c r="F4" s="763"/>
      <c r="G4" s="763"/>
      <c r="H4" s="763"/>
      <c r="I4" s="763"/>
      <c r="J4" s="763"/>
      <c r="K4" s="764"/>
    </row>
    <row r="6" spans="2:13" s="136" customFormat="1" ht="42" customHeight="1">
      <c r="B6" s="757" t="s">
        <v>634</v>
      </c>
      <c r="C6" s="758"/>
      <c r="D6" s="758"/>
      <c r="E6" s="758"/>
      <c r="F6" s="758"/>
      <c r="G6" s="758"/>
      <c r="H6" s="758"/>
      <c r="I6" s="758"/>
      <c r="J6" s="758"/>
      <c r="K6" s="759"/>
    </row>
    <row r="7" spans="2:13" ht="18.75" customHeight="1">
      <c r="B7" s="773" t="s">
        <v>629</v>
      </c>
      <c r="C7" s="774"/>
      <c r="D7" s="774"/>
      <c r="E7" s="774"/>
      <c r="F7" s="774"/>
      <c r="G7" s="774"/>
      <c r="H7" s="774"/>
      <c r="I7" s="774"/>
      <c r="J7" s="774"/>
      <c r="K7" s="775"/>
    </row>
    <row r="8" spans="2:13" ht="22.5" customHeight="1">
      <c r="B8" s="773"/>
      <c r="C8" s="774"/>
      <c r="D8" s="774"/>
      <c r="E8" s="774"/>
      <c r="F8" s="774"/>
      <c r="G8" s="774"/>
      <c r="H8" s="774"/>
      <c r="I8" s="774"/>
      <c r="J8" s="774"/>
      <c r="K8" s="775"/>
    </row>
    <row r="9" spans="2:13">
      <c r="B9" s="773"/>
      <c r="C9" s="774"/>
      <c r="D9" s="774"/>
      <c r="E9" s="774"/>
      <c r="F9" s="774"/>
      <c r="G9" s="774"/>
      <c r="H9" s="774"/>
      <c r="I9" s="774"/>
      <c r="J9" s="774"/>
      <c r="K9" s="775"/>
    </row>
    <row r="10" spans="2:13" ht="39" customHeight="1">
      <c r="B10" s="773"/>
      <c r="C10" s="774"/>
      <c r="D10" s="774"/>
      <c r="E10" s="774"/>
      <c r="F10" s="774"/>
      <c r="G10" s="774"/>
      <c r="H10" s="774"/>
      <c r="I10" s="774"/>
      <c r="J10" s="774"/>
      <c r="K10" s="775"/>
    </row>
    <row r="11" spans="2:13">
      <c r="B11" s="773"/>
      <c r="C11" s="774"/>
      <c r="D11" s="774"/>
      <c r="E11" s="774"/>
      <c r="F11" s="774"/>
      <c r="G11" s="774"/>
      <c r="H11" s="774"/>
      <c r="I11" s="774"/>
      <c r="J11" s="774"/>
      <c r="K11" s="775"/>
    </row>
    <row r="12" spans="2:13" ht="18.75" customHeight="1">
      <c r="B12" s="773"/>
      <c r="C12" s="774"/>
      <c r="D12" s="774"/>
      <c r="E12" s="774"/>
      <c r="F12" s="774"/>
      <c r="G12" s="774"/>
      <c r="H12" s="774"/>
      <c r="I12" s="774"/>
      <c r="J12" s="774"/>
      <c r="K12" s="775"/>
    </row>
    <row r="13" spans="2:13">
      <c r="B13" s="773"/>
      <c r="C13" s="774"/>
      <c r="D13" s="774"/>
      <c r="E13" s="774"/>
      <c r="F13" s="774"/>
      <c r="G13" s="774"/>
      <c r="H13" s="774"/>
      <c r="I13" s="774"/>
      <c r="J13" s="774"/>
      <c r="K13" s="775"/>
    </row>
    <row r="14" spans="2:13" ht="39" customHeight="1">
      <c r="B14" s="773"/>
      <c r="C14" s="774"/>
      <c r="D14" s="774"/>
      <c r="E14" s="774"/>
      <c r="F14" s="774"/>
      <c r="G14" s="774"/>
      <c r="H14" s="774"/>
      <c r="I14" s="774"/>
      <c r="J14" s="774"/>
      <c r="K14" s="775"/>
    </row>
    <row r="15" spans="2:13">
      <c r="B15" s="773"/>
      <c r="C15" s="774"/>
      <c r="D15" s="774"/>
      <c r="E15" s="774"/>
      <c r="F15" s="774"/>
      <c r="G15" s="774"/>
      <c r="H15" s="774"/>
      <c r="I15" s="774"/>
      <c r="J15" s="774"/>
      <c r="K15" s="775"/>
    </row>
    <row r="16" spans="2:13" ht="18.75" customHeight="1">
      <c r="B16" s="773"/>
      <c r="C16" s="774"/>
      <c r="D16" s="774"/>
      <c r="E16" s="774"/>
      <c r="F16" s="774"/>
      <c r="G16" s="774"/>
      <c r="H16" s="774"/>
      <c r="I16" s="774"/>
      <c r="J16" s="774"/>
      <c r="K16" s="775"/>
    </row>
    <row r="17" spans="2:12" ht="21" customHeight="1">
      <c r="B17" s="773"/>
      <c r="C17" s="774"/>
      <c r="D17" s="774"/>
      <c r="E17" s="774"/>
      <c r="F17" s="774"/>
      <c r="G17" s="774"/>
      <c r="H17" s="774"/>
      <c r="I17" s="774"/>
      <c r="J17" s="774"/>
      <c r="K17" s="775"/>
    </row>
    <row r="18" spans="2:12" ht="32.25" customHeight="1">
      <c r="B18" s="773"/>
      <c r="C18" s="774"/>
      <c r="D18" s="774"/>
      <c r="E18" s="774"/>
      <c r="F18" s="774"/>
      <c r="G18" s="774"/>
      <c r="H18" s="774"/>
      <c r="I18" s="774"/>
      <c r="J18" s="774"/>
      <c r="K18" s="775"/>
      <c r="L18" s="137"/>
    </row>
    <row r="19" spans="2:12">
      <c r="B19" s="773"/>
      <c r="C19" s="774"/>
      <c r="D19" s="774"/>
      <c r="E19" s="774"/>
      <c r="F19" s="774"/>
      <c r="G19" s="774"/>
      <c r="H19" s="774"/>
      <c r="I19" s="774"/>
      <c r="J19" s="774"/>
      <c r="K19" s="775"/>
    </row>
    <row r="20" spans="2:12" ht="18.75" customHeight="1">
      <c r="B20" s="773"/>
      <c r="C20" s="774"/>
      <c r="D20" s="774"/>
      <c r="E20" s="774"/>
      <c r="F20" s="774"/>
      <c r="G20" s="774"/>
      <c r="H20" s="774"/>
      <c r="I20" s="774"/>
      <c r="J20" s="774"/>
      <c r="K20" s="775"/>
    </row>
    <row r="21" spans="2:12">
      <c r="B21" s="138"/>
      <c r="C21" s="139"/>
      <c r="D21" s="139"/>
      <c r="E21" s="139"/>
      <c r="F21" s="139"/>
      <c r="G21" s="139"/>
      <c r="H21" s="139"/>
      <c r="I21" s="139"/>
      <c r="J21" s="139"/>
      <c r="K21" s="140"/>
    </row>
    <row r="23" spans="2:12" ht="10.5" customHeight="1">
      <c r="B23" s="141"/>
      <c r="C23" s="142"/>
      <c r="D23" s="142"/>
      <c r="E23" s="142"/>
      <c r="F23" s="142"/>
      <c r="G23" s="142"/>
      <c r="H23" s="142"/>
      <c r="I23" s="142"/>
      <c r="J23" s="142"/>
      <c r="K23" s="143"/>
    </row>
    <row r="24" spans="2:12" ht="18.75" customHeight="1">
      <c r="B24" s="768" t="s">
        <v>637</v>
      </c>
      <c r="C24" s="769"/>
      <c r="D24" s="769"/>
      <c r="E24" s="769"/>
      <c r="F24" s="769"/>
      <c r="G24" s="769"/>
      <c r="H24" s="769"/>
      <c r="I24" s="769"/>
      <c r="J24" s="769"/>
      <c r="K24" s="770"/>
    </row>
    <row r="25" spans="2:12" ht="5.25" customHeight="1">
      <c r="B25" s="144"/>
      <c r="C25" s="145"/>
      <c r="D25" s="145"/>
      <c r="E25" s="145"/>
      <c r="F25" s="145"/>
      <c r="G25" s="145"/>
      <c r="H25" s="145"/>
      <c r="I25" s="145"/>
      <c r="J25" s="145"/>
      <c r="K25" s="146"/>
    </row>
    <row r="26" spans="2:12" ht="235.5" customHeight="1">
      <c r="B26" s="765" t="s">
        <v>630</v>
      </c>
      <c r="C26" s="766"/>
      <c r="D26" s="766"/>
      <c r="E26" s="766"/>
      <c r="F26" s="766"/>
      <c r="G26" s="766"/>
      <c r="H26" s="766"/>
      <c r="I26" s="766"/>
      <c r="J26" s="766"/>
      <c r="K26" s="767"/>
    </row>
    <row r="27" spans="2:12" ht="6" customHeight="1">
      <c r="B27" s="144"/>
      <c r="C27" s="145"/>
      <c r="D27" s="145"/>
      <c r="E27" s="145"/>
      <c r="F27" s="145"/>
      <c r="G27" s="145"/>
      <c r="H27" s="145"/>
      <c r="I27" s="145"/>
      <c r="J27" s="145"/>
      <c r="K27" s="146"/>
    </row>
    <row r="28" spans="2:12" ht="75.75" customHeight="1">
      <c r="B28" s="765" t="s">
        <v>631</v>
      </c>
      <c r="C28" s="771"/>
      <c r="D28" s="771"/>
      <c r="E28" s="771"/>
      <c r="F28" s="771"/>
      <c r="G28" s="771"/>
      <c r="H28" s="771"/>
      <c r="I28" s="771"/>
      <c r="J28" s="771"/>
      <c r="K28" s="772"/>
    </row>
    <row r="29" spans="2:12" ht="16.5" customHeight="1">
      <c r="B29" s="144"/>
      <c r="C29" s="145"/>
      <c r="D29" s="145"/>
      <c r="E29" s="145"/>
      <c r="F29" s="145"/>
      <c r="G29" s="145"/>
      <c r="H29" s="145"/>
      <c r="I29" s="145"/>
      <c r="J29" s="145"/>
      <c r="K29" s="146"/>
    </row>
    <row r="30" spans="2:12" ht="32.25" customHeight="1">
      <c r="B30" s="776" t="s">
        <v>632</v>
      </c>
      <c r="C30" s="777"/>
      <c r="D30" s="777"/>
      <c r="E30" s="777"/>
      <c r="F30" s="777"/>
      <c r="G30" s="777"/>
      <c r="H30" s="777"/>
      <c r="I30" s="777"/>
      <c r="J30" s="777"/>
      <c r="K30" s="778"/>
    </row>
    <row r="31" spans="2:12" ht="3.75" customHeight="1">
      <c r="B31" s="144"/>
      <c r="C31" s="145"/>
      <c r="D31" s="145"/>
      <c r="E31" s="145"/>
      <c r="F31" s="145"/>
      <c r="G31" s="145"/>
      <c r="H31" s="145"/>
      <c r="I31" s="145"/>
      <c r="J31" s="145"/>
      <c r="K31" s="146"/>
    </row>
    <row r="32" spans="2:12" ht="122.25" customHeight="1">
      <c r="B32" s="779" t="s">
        <v>633</v>
      </c>
      <c r="C32" s="780"/>
      <c r="D32" s="780"/>
      <c r="E32" s="780"/>
      <c r="F32" s="780"/>
      <c r="G32" s="780"/>
      <c r="H32" s="780"/>
      <c r="I32" s="780"/>
      <c r="J32" s="780"/>
      <c r="K32" s="781"/>
    </row>
    <row r="34" spans="2:12" s="136" customFormat="1" ht="42" customHeight="1">
      <c r="B34" s="757" t="s">
        <v>635</v>
      </c>
      <c r="C34" s="758"/>
      <c r="D34" s="758"/>
      <c r="E34" s="758"/>
      <c r="F34" s="758"/>
      <c r="G34" s="758"/>
      <c r="H34" s="758"/>
      <c r="I34" s="758"/>
      <c r="J34" s="758"/>
      <c r="K34" s="759"/>
    </row>
    <row r="35" spans="2:12" ht="18.75" customHeight="1">
      <c r="B35" s="782" t="s">
        <v>636</v>
      </c>
      <c r="C35" s="774"/>
      <c r="D35" s="774"/>
      <c r="E35" s="774"/>
      <c r="F35" s="774"/>
      <c r="G35" s="774"/>
      <c r="H35" s="774"/>
      <c r="I35" s="774"/>
      <c r="J35" s="774"/>
      <c r="K35" s="775"/>
    </row>
    <row r="36" spans="2:12" ht="22.5" customHeight="1">
      <c r="B36" s="773"/>
      <c r="C36" s="774"/>
      <c r="D36" s="774"/>
      <c r="E36" s="774"/>
      <c r="F36" s="774"/>
      <c r="G36" s="774"/>
      <c r="H36" s="774"/>
      <c r="I36" s="774"/>
      <c r="J36" s="774"/>
      <c r="K36" s="775"/>
    </row>
    <row r="37" spans="2:12">
      <c r="B37" s="773"/>
      <c r="C37" s="774"/>
      <c r="D37" s="774"/>
      <c r="E37" s="774"/>
      <c r="F37" s="774"/>
      <c r="G37" s="774"/>
      <c r="H37" s="774"/>
      <c r="I37" s="774"/>
      <c r="J37" s="774"/>
      <c r="K37" s="775"/>
    </row>
    <row r="38" spans="2:12" ht="39" customHeight="1">
      <c r="B38" s="773"/>
      <c r="C38" s="774"/>
      <c r="D38" s="774"/>
      <c r="E38" s="774"/>
      <c r="F38" s="774"/>
      <c r="G38" s="774"/>
      <c r="H38" s="774"/>
      <c r="I38" s="774"/>
      <c r="J38" s="774"/>
      <c r="K38" s="775"/>
    </row>
    <row r="39" spans="2:12">
      <c r="B39" s="773"/>
      <c r="C39" s="774"/>
      <c r="D39" s="774"/>
      <c r="E39" s="774"/>
      <c r="F39" s="774"/>
      <c r="G39" s="774"/>
      <c r="H39" s="774"/>
      <c r="I39" s="774"/>
      <c r="J39" s="774"/>
      <c r="K39" s="775"/>
    </row>
    <row r="40" spans="2:12" ht="18.75" customHeight="1">
      <c r="B40" s="773"/>
      <c r="C40" s="774"/>
      <c r="D40" s="774"/>
      <c r="E40" s="774"/>
      <c r="F40" s="774"/>
      <c r="G40" s="774"/>
      <c r="H40" s="774"/>
      <c r="I40" s="774"/>
      <c r="J40" s="774"/>
      <c r="K40" s="775"/>
    </row>
    <row r="41" spans="2:12">
      <c r="B41" s="773"/>
      <c r="C41" s="774"/>
      <c r="D41" s="774"/>
      <c r="E41" s="774"/>
      <c r="F41" s="774"/>
      <c r="G41" s="774"/>
      <c r="H41" s="774"/>
      <c r="I41" s="774"/>
      <c r="J41" s="774"/>
      <c r="K41" s="775"/>
    </row>
    <row r="42" spans="2:12" ht="39" customHeight="1">
      <c r="B42" s="773"/>
      <c r="C42" s="774"/>
      <c r="D42" s="774"/>
      <c r="E42" s="774"/>
      <c r="F42" s="774"/>
      <c r="G42" s="774"/>
      <c r="H42" s="774"/>
      <c r="I42" s="774"/>
      <c r="J42" s="774"/>
      <c r="K42" s="775"/>
    </row>
    <row r="43" spans="2:12" ht="42" customHeight="1">
      <c r="B43" s="773"/>
      <c r="C43" s="774"/>
      <c r="D43" s="774"/>
      <c r="E43" s="774"/>
      <c r="F43" s="774"/>
      <c r="G43" s="774"/>
      <c r="H43" s="774"/>
      <c r="I43" s="774"/>
      <c r="J43" s="774"/>
      <c r="K43" s="775"/>
    </row>
    <row r="44" spans="2:12" ht="18.75" customHeight="1">
      <c r="B44" s="773"/>
      <c r="C44" s="774"/>
      <c r="D44" s="774"/>
      <c r="E44" s="774"/>
      <c r="F44" s="774"/>
      <c r="G44" s="774"/>
      <c r="H44" s="774"/>
      <c r="I44" s="774"/>
      <c r="J44" s="774"/>
      <c r="K44" s="775"/>
    </row>
    <row r="45" spans="2:12" ht="21" customHeight="1">
      <c r="B45" s="773"/>
      <c r="C45" s="774"/>
      <c r="D45" s="774"/>
      <c r="E45" s="774"/>
      <c r="F45" s="774"/>
      <c r="G45" s="774"/>
      <c r="H45" s="774"/>
      <c r="I45" s="774"/>
      <c r="J45" s="774"/>
      <c r="K45" s="775"/>
    </row>
    <row r="46" spans="2:12" ht="32.25" customHeight="1">
      <c r="B46" s="773"/>
      <c r="C46" s="774"/>
      <c r="D46" s="774"/>
      <c r="E46" s="774"/>
      <c r="F46" s="774"/>
      <c r="G46" s="774"/>
      <c r="H46" s="774"/>
      <c r="I46" s="774"/>
      <c r="J46" s="774"/>
      <c r="K46" s="775"/>
      <c r="L46" s="137"/>
    </row>
    <row r="47" spans="2:12" ht="34.5" customHeight="1">
      <c r="B47" s="773"/>
      <c r="C47" s="774"/>
      <c r="D47" s="774"/>
      <c r="E47" s="774"/>
      <c r="F47" s="774"/>
      <c r="G47" s="774"/>
      <c r="H47" s="774"/>
      <c r="I47" s="774"/>
      <c r="J47" s="774"/>
      <c r="K47" s="775"/>
    </row>
    <row r="48" spans="2:12" ht="18.75" customHeight="1">
      <c r="B48" s="773"/>
      <c r="C48" s="774"/>
      <c r="D48" s="774"/>
      <c r="E48" s="774"/>
      <c r="F48" s="774"/>
      <c r="G48" s="774"/>
      <c r="H48" s="774"/>
      <c r="I48" s="774"/>
      <c r="J48" s="774"/>
      <c r="K48" s="775"/>
    </row>
    <row r="49" spans="2:11">
      <c r="B49" s="138"/>
      <c r="C49" s="139"/>
      <c r="D49" s="139"/>
      <c r="E49" s="139"/>
      <c r="F49" s="139"/>
      <c r="G49" s="139"/>
      <c r="H49" s="139"/>
      <c r="I49" s="139"/>
      <c r="J49" s="139"/>
      <c r="K49" s="140"/>
    </row>
    <row r="51" spans="2:11" ht="10.5" customHeight="1">
      <c r="B51" s="141"/>
      <c r="C51" s="142"/>
      <c r="D51" s="142"/>
      <c r="E51" s="142"/>
      <c r="F51" s="142"/>
      <c r="G51" s="142"/>
      <c r="H51" s="142"/>
      <c r="I51" s="142"/>
      <c r="J51" s="142"/>
      <c r="K51" s="143"/>
    </row>
    <row r="52" spans="2:11" ht="18.75" customHeight="1">
      <c r="B52" s="768" t="s">
        <v>638</v>
      </c>
      <c r="C52" s="769"/>
      <c r="D52" s="769"/>
      <c r="E52" s="769"/>
      <c r="F52" s="769"/>
      <c r="G52" s="769"/>
      <c r="H52" s="769"/>
      <c r="I52" s="769"/>
      <c r="J52" s="769"/>
      <c r="K52" s="770"/>
    </row>
    <row r="53" spans="2:11" ht="5.25" customHeight="1">
      <c r="B53" s="144"/>
      <c r="C53" s="145"/>
      <c r="D53" s="145"/>
      <c r="E53" s="145"/>
      <c r="F53" s="145"/>
      <c r="G53" s="145"/>
      <c r="H53" s="145"/>
      <c r="I53" s="145"/>
      <c r="J53" s="145"/>
      <c r="K53" s="146"/>
    </row>
    <row r="54" spans="2:11" ht="207" customHeight="1">
      <c r="B54" s="765" t="s">
        <v>639</v>
      </c>
      <c r="C54" s="766"/>
      <c r="D54" s="766"/>
      <c r="E54" s="766"/>
      <c r="F54" s="766"/>
      <c r="G54" s="766"/>
      <c r="H54" s="766"/>
      <c r="I54" s="766"/>
      <c r="J54" s="766"/>
      <c r="K54" s="767"/>
    </row>
    <row r="55" spans="2:11" ht="6" customHeight="1">
      <c r="B55" s="144"/>
      <c r="C55" s="145"/>
      <c r="D55" s="145"/>
      <c r="E55" s="145"/>
      <c r="F55" s="145"/>
      <c r="G55" s="145"/>
      <c r="H55" s="145"/>
      <c r="I55" s="145"/>
      <c r="J55" s="145"/>
      <c r="K55" s="146"/>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75" fitToHeight="0" orientation="landscape" horizontalDpi="0" verticalDpi="0"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EA-LoR App</vt:lpstr>
      <vt:lpstr>Cover Page</vt:lpstr>
      <vt:lpstr>SV Findings</vt:lpstr>
      <vt:lpstr>Summary of Findings - Main</vt:lpstr>
      <vt:lpstr>SV Scripts</vt:lpstr>
      <vt:lpstr>'EA-LoR App'!EASAdmin</vt:lpstr>
      <vt:lpstr>'EA-LoR App'!EASDegree</vt:lpstr>
      <vt:lpstr>'EA-LoR App'!EASInst</vt:lpstr>
      <vt:lpstr>'EA-LoR App'!EASStatus</vt:lpstr>
      <vt:lpstr>'EA-LoR App'!EASType</vt:lpstr>
      <vt:lpstr>'Cover Page'!Print_Area</vt:lpstr>
      <vt:lpstr>'EA-LoR App'!Print_Area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Lisa Collard</cp:lastModifiedBy>
  <cp:lastPrinted>2020-04-24T14:58:28Z</cp:lastPrinted>
  <dcterms:created xsi:type="dcterms:W3CDTF">2015-08-24T14:47:43Z</dcterms:created>
  <dcterms:modified xsi:type="dcterms:W3CDTF">2024-09-23T16:36:06Z</dcterms:modified>
</cp:coreProperties>
</file>