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:\Lisa's Place\_In Progress\Website Templates\Site Visits\"/>
    </mc:Choice>
  </mc:AlternateContent>
  <xr:revisionPtr revIDLastSave="0" documentId="13_ncr:1_{74BF5FE6-441F-45BB-88B1-3DD8F170CCDC}" xr6:coauthVersionLast="47" xr6:coauthVersionMax="47" xr10:uidLastSave="{00000000-0000-0000-0000-000000000000}"/>
  <bookViews>
    <workbookView xWindow="-120" yWindow="-120" windowWidth="27420" windowHeight="16440" xr2:uid="{00000000-000D-0000-FFFF-FFFF00000000}"/>
  </bookViews>
  <sheets>
    <sheet name="Site Visitor Expense Report" sheetId="1" r:id="rId1"/>
    <sheet name="For Office Use ONLY" sheetId="2" r:id="rId2"/>
    <sheet name="Workflow" sheetId="3" r:id="rId3"/>
  </sheets>
  <definedNames>
    <definedName name="Comm" localSheetId="1">'For Office Use ONLY'!$K$17:$N$26</definedName>
    <definedName name="Comm">'Site Visitor Expense Report'!$K$23:$N$32</definedName>
    <definedName name="_xlnm.Print_Area" localSheetId="1">'For Office Use ONLY'!$A$1:$I$51</definedName>
    <definedName name="_xlnm.Print_Area" localSheetId="0">'Site Visitor Expense Report'!$A$1:$I$51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I28" i="1"/>
  <c r="I22" i="2"/>
  <c r="L22" i="2"/>
  <c r="I27" i="1"/>
  <c r="B37" i="2"/>
  <c r="F21" i="2"/>
  <c r="G21" i="2"/>
  <c r="L14" i="2"/>
  <c r="D51" i="2"/>
  <c r="L48" i="2" s="1"/>
  <c r="O11" i="2"/>
  <c r="E18" i="2"/>
  <c r="I24" i="1"/>
  <c r="I18" i="2" s="1"/>
  <c r="L18" i="2" s="1"/>
  <c r="H18" i="1"/>
  <c r="B20" i="1" s="1"/>
  <c r="D13" i="2"/>
  <c r="D14" i="2"/>
  <c r="H13" i="2" s="1"/>
  <c r="E33" i="2"/>
  <c r="E34" i="2"/>
  <c r="E35" i="2"/>
  <c r="G29" i="2"/>
  <c r="G30" i="2"/>
  <c r="G31" i="2"/>
  <c r="B31" i="2"/>
  <c r="B30" i="2"/>
  <c r="B29" i="2"/>
  <c r="E17" i="2"/>
  <c r="E20" i="2"/>
  <c r="F20" i="2"/>
  <c r="G20" i="2"/>
  <c r="E21" i="2"/>
  <c r="E22" i="2"/>
  <c r="F22" i="2"/>
  <c r="G22" i="2"/>
  <c r="E23" i="2"/>
  <c r="E24" i="2"/>
  <c r="E26" i="2"/>
  <c r="C12" i="2"/>
  <c r="C9" i="2"/>
  <c r="C8" i="2"/>
  <c r="C7" i="2"/>
  <c r="C6" i="2"/>
  <c r="C11" i="2"/>
  <c r="I39" i="1"/>
  <c r="I33" i="2"/>
  <c r="L33" i="2" s="1"/>
  <c r="I40" i="1"/>
  <c r="I34" i="2"/>
  <c r="L34" i="2"/>
  <c r="I41" i="1"/>
  <c r="I35" i="2"/>
  <c r="L35" i="2"/>
  <c r="I23" i="1"/>
  <c r="I17" i="2" s="1"/>
  <c r="L17" i="2" s="1"/>
  <c r="I32" i="1"/>
  <c r="I26" i="2"/>
  <c r="L26" i="2" s="1"/>
  <c r="I26" i="1"/>
  <c r="I20" i="2" s="1"/>
  <c r="L20" i="2" s="1"/>
  <c r="I37" i="1"/>
  <c r="I31" i="2"/>
  <c r="L31" i="2"/>
  <c r="I36" i="1"/>
  <c r="I30" i="2" s="1"/>
  <c r="L30" i="2" s="1"/>
  <c r="I35" i="1"/>
  <c r="I29" i="2"/>
  <c r="L29" i="2" s="1"/>
  <c r="I30" i="1"/>
  <c r="I24" i="2"/>
  <c r="L24" i="2"/>
  <c r="I29" i="1"/>
  <c r="I23" i="2"/>
  <c r="L23" i="2"/>
  <c r="R41" i="1" l="1"/>
  <c r="R37" i="1"/>
  <c r="I43" i="1" s="1"/>
  <c r="I21" i="2"/>
  <c r="L21" i="2" s="1"/>
  <c r="J7" i="2"/>
  <c r="J6" i="2"/>
  <c r="N8" i="2"/>
  <c r="M12" i="2" s="1"/>
  <c r="J8" i="2"/>
  <c r="N12" i="2" l="1"/>
  <c r="O12" i="2" l="1"/>
  <c r="N13" i="2"/>
  <c r="L36" i="2"/>
  <c r="L37" i="2" s="1"/>
  <c r="L50" i="2" s="1"/>
  <c r="L61" i="2" s="1"/>
  <c r="H52" i="2" s="1"/>
  <c r="M61" i="2" l="1"/>
  <c r="D61" i="2"/>
  <c r="O61" i="2"/>
  <c r="H63" i="2"/>
  <c r="K63" i="2"/>
  <c r="N6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wwg</author>
  </authors>
  <commentList>
    <comment ref="K16" authorId="0" shapeId="0" xr:uid="{00000000-0006-0000-0100-000001000000}">
      <text>
        <r>
          <rPr>
            <sz val="9"/>
            <color indexed="81"/>
            <rFont val="Tahoma"/>
            <family val="2"/>
          </rPr>
          <t>Add or subtract differences with site visitor amount.</t>
        </r>
      </text>
    </comment>
  </commentList>
</comments>
</file>

<file path=xl/sharedStrings.xml><?xml version="1.0" encoding="utf-8"?>
<sst xmlns="http://schemas.openxmlformats.org/spreadsheetml/2006/main" count="149" uniqueCount="98">
  <si>
    <t>Address:</t>
  </si>
  <si>
    <t>EXPENSES</t>
  </si>
  <si>
    <t>Personal Auto:</t>
  </si>
  <si>
    <t xml:space="preserve">miles = </t>
  </si>
  <si>
    <t>Rental Car:</t>
  </si>
  <si>
    <t xml:space="preserve">cost = </t>
  </si>
  <si>
    <t xml:space="preserve">gas = </t>
  </si>
  <si>
    <t>Tolls:</t>
  </si>
  <si>
    <t>Taxi/Shuttle:</t>
  </si>
  <si>
    <t>/mile</t>
  </si>
  <si>
    <t>Totals</t>
  </si>
  <si>
    <t xml:space="preserve">  Ground transportation:</t>
  </si>
  <si>
    <t>Enter Name:</t>
  </si>
  <si>
    <t>Date submitted:</t>
  </si>
  <si>
    <t xml:space="preserve">  Meals:</t>
  </si>
  <si>
    <t xml:space="preserve">  Phone/FAX/internet:</t>
  </si>
  <si>
    <t xml:space="preserve">  Other tips:</t>
  </si>
  <si>
    <t xml:space="preserve">  Other expenses (itemize)</t>
  </si>
  <si>
    <t xml:space="preserve">TOTAL REIMBURSEMENT DUE = </t>
  </si>
  <si>
    <t>City/State/Zip:</t>
  </si>
  <si>
    <t>Name:</t>
  </si>
  <si>
    <t>Site Visitor Expense Report</t>
  </si>
  <si>
    <t>Committee on Accreditation</t>
  </si>
  <si>
    <t>of Educational Programs for the</t>
  </si>
  <si>
    <t>Emergency Medical Services Professions</t>
  </si>
  <si>
    <t>This expense report must be filled out as a spreadhseet.  Please email the completed report with</t>
  </si>
  <si>
    <t>Sponsor Name:</t>
  </si>
  <si>
    <t>City &amp; State</t>
  </si>
  <si>
    <t>Date of Arrival at Site Visit:</t>
  </si>
  <si>
    <t>Date of Departure from Visit:</t>
  </si>
  <si>
    <t>Total # of days:</t>
  </si>
  <si>
    <t xml:space="preserve">  Airline baggage fees</t>
  </si>
  <si>
    <t xml:space="preserve">  Parking:</t>
  </si>
  <si>
    <t>minus prepaid expenses, if any</t>
  </si>
  <si>
    <t>minus personal expenses, if any</t>
  </si>
  <si>
    <t>minus cash advance, if any</t>
  </si>
  <si>
    <t>I certify that this is an accurate statement of actual and necessary site visit related expenses.</t>
  </si>
  <si>
    <t>Scan receipts for the above expenses and email with this completed expense report.</t>
  </si>
  <si>
    <t>Your Name:</t>
  </si>
  <si>
    <t xml:space="preserve">Amount to 1099 = </t>
  </si>
  <si>
    <t>Adjustments</t>
  </si>
  <si>
    <t>Final Amount</t>
  </si>
  <si>
    <t>Pre-visit per diem paid:</t>
  </si>
  <si>
    <t xml:space="preserve">CoAEMSP Prog ID#: </t>
  </si>
  <si>
    <t xml:space="preserve">City per diem rate: </t>
  </si>
  <si>
    <t>Reason for Adjustment</t>
  </si>
  <si>
    <t>Airfare billed to CoAEMSP</t>
  </si>
  <si>
    <t>Travel agent booking fees</t>
  </si>
  <si>
    <t>CoAEMSP Review by:</t>
  </si>
  <si>
    <t>on Date:</t>
  </si>
  <si>
    <t>Amount paid:</t>
  </si>
  <si>
    <t xml:space="preserve">Disbursed by: </t>
  </si>
  <si>
    <t xml:space="preserve">Paid by: </t>
  </si>
  <si>
    <t xml:space="preserve">Total paid directly by CoAEMSP = </t>
  </si>
  <si>
    <t xml:space="preserve">TOTAL COST of SITE VISIT = </t>
  </si>
  <si>
    <t>Other expenses pd by CoAEMSP</t>
  </si>
  <si>
    <t>For CoAEMSP Use Only</t>
  </si>
  <si>
    <t xml:space="preserve">Additional per diem owed = </t>
  </si>
  <si>
    <t xml:space="preserve">Adjusted # of days: </t>
  </si>
  <si>
    <t>Meals are covered entirely by the standard per diem.</t>
  </si>
  <si>
    <t>covered through per diem</t>
  </si>
  <si>
    <t>Site visitor emails expense report and scanned receipts to Whitley-Penn</t>
  </si>
  <si>
    <t>Dr Hatch reviews expense report and approves/disapproves payment</t>
  </si>
  <si>
    <t>Dr Hatch emails expense report back to Whitley-Penn and copies Ruth</t>
  </si>
  <si>
    <t>If approved, Whitley-Penn processes payment (preferrably electronic) to site visitor -or- if not approved, reconciles with Dr. Hatch and site visitor</t>
  </si>
  <si>
    <t>------------------------------------------------------------------------------------------------------------------------------------------------------------------</t>
  </si>
  <si>
    <t>Administrative Processing</t>
  </si>
  <si>
    <t xml:space="preserve">TOTAL COST for this SITE VISITOR = </t>
  </si>
  <si>
    <t xml:space="preserve">Name: </t>
  </si>
  <si>
    <t>Whitley-Penn reviews report and receipts, makes adjustments-if needed, computes excess per diem-if applicable, emails report to Dr Hatch for review</t>
  </si>
  <si>
    <t>Per diem pre-paid</t>
  </si>
  <si>
    <t>Postge for balance billing</t>
  </si>
  <si>
    <t>Program ID#:</t>
  </si>
  <si>
    <t xml:space="preserve">  Lodging/Hotel</t>
  </si>
  <si>
    <t>Reason for Disapproval:</t>
  </si>
  <si>
    <t xml:space="preserve">TOTAL COST for SITE VISITOR #2 = </t>
  </si>
  <si>
    <t xml:space="preserve">TOTAL COST for SITE VISITOR #3 = </t>
  </si>
  <si>
    <t xml:space="preserve">TOTAL COST for SITE VISITOR #4 = </t>
  </si>
  <si>
    <t>=IF(H17&gt;3,"Additional per diem due: ","")</t>
  </si>
  <si>
    <t>=IF(H17&gt;3,(H17-3)*90, "")</t>
  </si>
  <si>
    <t xml:space="preserve">tip = </t>
  </si>
  <si>
    <t>Briefly explain any unusual expenses, if applicable.</t>
  </si>
  <si>
    <t>Tips to porters, baggage carriers, hotel staff, etc are covered entirely by the standard per diem.</t>
  </si>
  <si>
    <t>NOTE: This expense report is due no later than 14 days after the completion of the site visit.</t>
  </si>
  <si>
    <t>Whitley-Penn receives approved site visitor list from Jennifer (Jennifer sends list to Whitley-Penn, George, Lynn)</t>
  </si>
  <si>
    <t>Whitley-Penn enters airfare, agent fees, and other expenses paid directly by CoAEMSP</t>
  </si>
  <si>
    <t>Whitley-Penn prepares master monthly spreadsheet of direct CoAEMSP site visitor expenses, reconciles with AMEX statement</t>
  </si>
  <si>
    <t xml:space="preserve">  Airline baggage fees:</t>
  </si>
  <si>
    <t xml:space="preserve">  Lodging/Hotel:</t>
  </si>
  <si>
    <t xml:space="preserve">  Other expenses (itemize):</t>
  </si>
  <si>
    <t>600001</t>
  </si>
  <si>
    <t>R Crawford</t>
  </si>
  <si>
    <t>tips</t>
  </si>
  <si>
    <t>N/A</t>
  </si>
  <si>
    <t>George Hatch</t>
  </si>
  <si>
    <t xml:space="preserve">scanned receipts to Jenna Hanks:   </t>
  </si>
  <si>
    <t>jenna@coaemsp.org</t>
  </si>
  <si>
    <t>&lt;== New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</si>
</sst>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_(&quot;$&quot;* #,##0_);_(&quot;$&quot;* \(#,##0\);_(&quot;$&quot;* &quot;-&quot;??_);_(@_)"/>
    <numFmt numFmtId="167" formatCode="_(&quot;$&quot;* #,##0.000_);_(&quot;$&quot;* \(#,##0.000\);_(&quot;$&quot;* &quot;-&quot;??_);_(@_)"/>
  </numFmts>
  <fonts count="3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70C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Lucida Sans"/>
      <family val="2"/>
    </font>
    <font>
      <sz val="12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theme="3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sz val="8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11"/>
      <color rgb="FFC00000"/>
      <name val="Arial"/>
      <family val="2"/>
      <scheme val="minor"/>
    </font>
    <font>
      <i/>
      <sz val="11"/>
      <color theme="0" tint="-0.499984740745262"/>
      <name val="Arial"/>
      <family val="2"/>
      <scheme val="minor"/>
    </font>
    <font>
      <b/>
      <sz val="10"/>
      <color rgb="FF008000"/>
      <name val="Arial"/>
      <family val="2"/>
      <scheme val="minor"/>
    </font>
    <font>
      <sz val="9"/>
      <color indexed="81"/>
      <name val="Tahoma"/>
      <family val="2"/>
    </font>
    <font>
      <sz val="10"/>
      <color rgb="FF002060"/>
      <name val="Arial"/>
      <family val="2"/>
      <scheme val="minor"/>
    </font>
    <font>
      <sz val="9"/>
      <color theme="0" tint="-0.34998626667073579"/>
      <name val="Arial"/>
      <family val="2"/>
      <scheme val="minor"/>
    </font>
    <font>
      <sz val="8"/>
      <color theme="0" tint="-0.14999847407452621"/>
      <name val="Arial"/>
      <family val="2"/>
      <scheme val="minor"/>
    </font>
    <font>
      <b/>
      <sz val="14"/>
      <color theme="0"/>
      <name val="Arial"/>
      <family val="2"/>
      <scheme val="minor"/>
    </font>
    <font>
      <sz val="8"/>
      <name val="Arial"/>
      <family val="2"/>
      <scheme val="minor"/>
    </font>
    <font>
      <sz val="11"/>
      <color theme="7"/>
      <name val="Arial"/>
      <family val="2"/>
      <scheme val="minor"/>
    </font>
    <font>
      <sz val="11"/>
      <color theme="9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EBE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0" fillId="0" borderId="0" xfId="0" quotePrefix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5" fillId="0" borderId="2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65" fontId="0" fillId="0" borderId="0" xfId="0" quotePrefix="1" applyNumberFormat="1"/>
    <xf numFmtId="7" fontId="2" fillId="0" borderId="0" xfId="1" applyNumberFormat="1" applyFont="1"/>
    <xf numFmtId="7" fontId="0" fillId="4" borderId="1" xfId="0" applyNumberFormat="1" applyFill="1" applyBorder="1"/>
    <xf numFmtId="0" fontId="0" fillId="4" borderId="1" xfId="0" applyFill="1" applyBorder="1"/>
    <xf numFmtId="164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4" fillId="0" borderId="3" xfId="0" applyFont="1" applyBorder="1"/>
    <xf numFmtId="0" fontId="9" fillId="0" borderId="0" xfId="0" applyFont="1"/>
    <xf numFmtId="44" fontId="0" fillId="0" borderId="0" xfId="1" applyFont="1"/>
    <xf numFmtId="166" fontId="0" fillId="0" borderId="0" xfId="0" applyNumberFormat="1"/>
    <xf numFmtId="166" fontId="0" fillId="0" borderId="0" xfId="1" applyNumberFormat="1" applyFont="1" applyAlignment="1">
      <alignment horizontal="left"/>
    </xf>
    <xf numFmtId="44" fontId="0" fillId="6" borderId="1" xfId="1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44" fontId="11" fillId="6" borderId="1" xfId="1" applyFont="1" applyFill="1" applyBorder="1" applyProtection="1">
      <protection locked="0"/>
    </xf>
    <xf numFmtId="44" fontId="0" fillId="3" borderId="2" xfId="1" applyFont="1" applyFill="1" applyBorder="1"/>
    <xf numFmtId="164" fontId="5" fillId="0" borderId="0" xfId="0" applyNumberFormat="1" applyFont="1"/>
    <xf numFmtId="14" fontId="0" fillId="7" borderId="1" xfId="0" applyNumberFormat="1" applyFill="1" applyBorder="1" applyProtection="1">
      <protection locked="0"/>
    </xf>
    <xf numFmtId="44" fontId="0" fillId="2" borderId="1" xfId="1" applyFont="1" applyFill="1" applyBorder="1"/>
    <xf numFmtId="164" fontId="0" fillId="0" borderId="0" xfId="1" applyNumberFormat="1" applyFont="1"/>
    <xf numFmtId="0" fontId="3" fillId="0" borderId="0" xfId="0" applyFont="1"/>
    <xf numFmtId="44" fontId="0" fillId="4" borderId="1" xfId="1" applyFont="1" applyFill="1" applyBorder="1" applyAlignment="1" applyProtection="1">
      <alignment horizontal="center"/>
    </xf>
    <xf numFmtId="44" fontId="0" fillId="5" borderId="1" xfId="1" applyFont="1" applyFill="1" applyBorder="1" applyProtection="1"/>
    <xf numFmtId="0" fontId="0" fillId="0" borderId="8" xfId="0" applyBorder="1"/>
    <xf numFmtId="8" fontId="0" fillId="6" borderId="1" xfId="0" applyNumberForma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5" fillId="0" borderId="10" xfId="0" applyNumberFormat="1" applyFont="1" applyBorder="1"/>
    <xf numFmtId="44" fontId="0" fillId="0" borderId="1" xfId="0" applyNumberFormat="1" applyBorder="1"/>
    <xf numFmtId="0" fontId="0" fillId="0" borderId="3" xfId="0" applyBorder="1" applyAlignment="1">
      <alignment horizontal="right"/>
    </xf>
    <xf numFmtId="0" fontId="4" fillId="0" borderId="1" xfId="0" applyFont="1" applyBorder="1"/>
    <xf numFmtId="0" fontId="15" fillId="0" borderId="0" xfId="0" applyFont="1"/>
    <xf numFmtId="0" fontId="0" fillId="0" borderId="0" xfId="0" quotePrefix="1" applyAlignment="1">
      <alignment horizontal="left"/>
    </xf>
    <xf numFmtId="0" fontId="4" fillId="0" borderId="0" xfId="0" applyFont="1" applyAlignment="1">
      <alignment horizontal="center"/>
    </xf>
    <xf numFmtId="0" fontId="0" fillId="6" borderId="1" xfId="0" applyFill="1" applyBorder="1" applyAlignment="1" applyProtection="1">
      <alignment horizontal="right"/>
      <protection locked="0"/>
    </xf>
    <xf numFmtId="49" fontId="0" fillId="6" borderId="1" xfId="0" applyNumberFormat="1" applyFill="1" applyBorder="1" applyAlignment="1" applyProtection="1">
      <alignment horizontal="center"/>
      <protection locked="0"/>
    </xf>
    <xf numFmtId="0" fontId="19" fillId="0" borderId="0" xfId="0" applyFont="1"/>
    <xf numFmtId="44" fontId="0" fillId="0" borderId="1" xfId="1" applyFont="1" applyBorder="1" applyProtection="1">
      <protection locked="0"/>
    </xf>
    <xf numFmtId="44" fontId="4" fillId="0" borderId="0" xfId="0" applyNumberFormat="1" applyFont="1" applyAlignment="1">
      <alignment horizontal="left"/>
    </xf>
    <xf numFmtId="49" fontId="0" fillId="5" borderId="7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0" fontId="17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44" fontId="3" fillId="0" borderId="0" xfId="1" quotePrefix="1" applyFont="1"/>
    <xf numFmtId="0" fontId="14" fillId="0" borderId="0" xfId="0" applyFont="1"/>
    <xf numFmtId="0" fontId="8" fillId="0" borderId="0" xfId="0" applyFont="1"/>
    <xf numFmtId="0" fontId="21" fillId="0" borderId="0" xfId="0" applyFont="1" applyAlignment="1">
      <alignment horizontal="right"/>
    </xf>
    <xf numFmtId="44" fontId="0" fillId="0" borderId="0" xfId="0" applyNumberFormat="1"/>
    <xf numFmtId="44" fontId="8" fillId="0" borderId="1" xfId="1" applyFont="1" applyBorder="1"/>
    <xf numFmtId="44" fontId="0" fillId="5" borderId="1" xfId="1" applyFont="1" applyFill="1" applyBorder="1" applyProtection="1">
      <protection locked="0"/>
    </xf>
    <xf numFmtId="44" fontId="0" fillId="4" borderId="1" xfId="1" applyFont="1" applyFill="1" applyBorder="1" applyAlignment="1" applyProtection="1">
      <alignment horizontal="center"/>
      <protection locked="0"/>
    </xf>
    <xf numFmtId="8" fontId="0" fillId="4" borderId="1" xfId="1" applyNumberFormat="1" applyFont="1" applyFill="1" applyBorder="1" applyProtection="1"/>
    <xf numFmtId="8" fontId="0" fillId="6" borderId="1" xfId="1" applyNumberFormat="1" applyFont="1" applyFill="1" applyBorder="1" applyProtection="1">
      <protection locked="0"/>
    </xf>
    <xf numFmtId="0" fontId="23" fillId="0" borderId="0" xfId="0" applyFont="1"/>
    <xf numFmtId="0" fontId="9" fillId="0" borderId="0" xfId="0" applyFont="1" applyAlignment="1">
      <alignment horizontal="left" indent="1"/>
    </xf>
    <xf numFmtId="0" fontId="26" fillId="9" borderId="0" xfId="0" applyFont="1" applyFill="1" applyAlignment="1">
      <alignment horizontal="center" vertical="center"/>
    </xf>
    <xf numFmtId="0" fontId="29" fillId="0" borderId="0" xfId="0" applyFont="1"/>
    <xf numFmtId="167" fontId="0" fillId="0" borderId="0" xfId="1" quotePrefix="1" applyNumberFormat="1" applyFont="1"/>
    <xf numFmtId="14" fontId="25" fillId="0" borderId="0" xfId="0" applyNumberFormat="1" applyFont="1" applyAlignment="1">
      <alignment horizontal="left"/>
    </xf>
    <xf numFmtId="0" fontId="28" fillId="0" borderId="0" xfId="0" applyFont="1"/>
    <xf numFmtId="0" fontId="15" fillId="0" borderId="0" xfId="0" applyFont="1"/>
    <xf numFmtId="0" fontId="1" fillId="5" borderId="1" xfId="0" applyFont="1" applyFill="1" applyBorder="1" applyAlignment="1" applyProtection="1">
      <alignment horizontal="left" wrapText="1"/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/>
    <xf numFmtId="0" fontId="0" fillId="0" borderId="5" xfId="0" applyBorder="1"/>
    <xf numFmtId="0" fontId="3" fillId="0" borderId="3" xfId="0" quotePrefix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4" fillId="0" borderId="0" xfId="0" applyFont="1"/>
    <xf numFmtId="0" fontId="23" fillId="5" borderId="11" xfId="0" applyFont="1" applyFill="1" applyBorder="1" applyAlignment="1" applyProtection="1">
      <alignment vertical="center" wrapText="1"/>
      <protection locked="0"/>
    </xf>
    <xf numFmtId="0" fontId="23" fillId="5" borderId="14" xfId="0" applyFont="1" applyFill="1" applyBorder="1" applyAlignment="1" applyProtection="1">
      <alignment vertical="center" wrapText="1"/>
      <protection locked="0"/>
    </xf>
    <xf numFmtId="0" fontId="23" fillId="5" borderId="12" xfId="0" applyFont="1" applyFill="1" applyBorder="1" applyAlignment="1" applyProtection="1">
      <alignment vertical="center" wrapText="1"/>
      <protection locked="0"/>
    </xf>
    <xf numFmtId="0" fontId="23" fillId="0" borderId="13" xfId="0" applyFont="1" applyBorder="1"/>
    <xf numFmtId="0" fontId="4" fillId="0" borderId="3" xfId="0" applyFont="1" applyBorder="1"/>
    <xf numFmtId="0" fontId="4" fillId="0" borderId="0" xfId="0" applyFont="1"/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 wrapText="1"/>
    </xf>
    <xf numFmtId="0" fontId="26" fillId="10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1" xfId="0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0" fillId="5" borderId="1" xfId="0" applyFill="1" applyBorder="1"/>
    <xf numFmtId="0" fontId="0" fillId="6" borderId="1" xfId="0" applyFill="1" applyBorder="1" applyProtection="1">
      <protection locked="0"/>
    </xf>
    <xf numFmtId="0" fontId="0" fillId="5" borderId="6" xfId="0" applyFill="1" applyBorder="1" applyAlignment="1">
      <alignment horizontal="left"/>
    </xf>
    <xf numFmtId="14" fontId="0" fillId="5" borderId="11" xfId="0" applyNumberFormat="1" applyFill="1" applyBorder="1" applyAlignment="1">
      <alignment horizontal="center"/>
    </xf>
    <xf numFmtId="14" fontId="0" fillId="5" borderId="12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10" fillId="0" borderId="0" xfId="0" applyFont="1"/>
    <xf numFmtId="0" fontId="6" fillId="11" borderId="0" xfId="0" applyFont="1" applyFill="1" applyAlignment="1">
      <alignment horizontal="center" vertical="center"/>
    </xf>
    <xf numFmtId="0" fontId="8" fillId="5" borderId="1" xfId="0" applyFont="1" applyFill="1" applyBorder="1"/>
    <xf numFmtId="0" fontId="0" fillId="0" borderId="0" xfId="0" applyAlignment="1">
      <alignment horizontal="center"/>
    </xf>
    <xf numFmtId="0" fontId="0" fillId="5" borderId="0" xfId="0" applyFill="1" applyAlignment="1">
      <alignment horizontal="left" vertical="center" wrapText="1"/>
    </xf>
    <xf numFmtId="0" fontId="14" fillId="8" borderId="9" xfId="0" applyFont="1" applyFill="1" applyBorder="1" applyAlignment="1">
      <alignment horizontal="center"/>
    </xf>
    <xf numFmtId="0" fontId="0" fillId="7" borderId="6" xfId="0" applyFill="1" applyBorder="1" applyProtection="1">
      <protection locked="0"/>
    </xf>
    <xf numFmtId="44" fontId="11" fillId="5" borderId="1" xfId="1" applyFont="1" applyFill="1" applyBorder="1" applyProtection="1"/>
    <xf numFmtId="0" fontId="0" fillId="7" borderId="1" xfId="0" applyFill="1" applyBorder="1" applyProtection="1">
      <protection locked="0"/>
    </xf>
    <xf numFmtId="0" fontId="19" fillId="0" borderId="0" xfId="0" applyFont="1" applyAlignment="1">
      <alignment horizontal="left"/>
    </xf>
    <xf numFmtId="0" fontId="12" fillId="8" borderId="0" xfId="2" applyFill="1" applyAlignment="1">
      <alignment horizontal="left" vertical="center" wrapText="1" indent="1"/>
    </xf>
  </cellXfs>
  <cellStyles count="3">
    <cellStyle name="Currency" xfId="1" builtinId="4"/>
    <cellStyle name="Hyperlink" xfId="2" builtinId="8"/>
    <cellStyle name="Normal" xfId="0" builtinId="0"/>
  </cellStyles>
  <dxfs count="10">
    <dxf>
      <fill>
        <patternFill>
          <bgColor theme="5" tint="0.79998168889431442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8000"/>
      </font>
    </dxf>
    <dxf>
      <font>
        <b/>
        <i val="0"/>
        <color rgb="FF008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1" defaultTableStyle="TableStyleMedium9" defaultPivotStyle="PivotStyleLight16">
    <tableStyle name="Invisible" pivot="0" table="0" count="0" xr9:uid="{9A76F7D2-E7E1-479F-B817-09F676E10C7F}"/>
  </tableStyles>
  <colors>
    <mruColors>
      <color rgb="FFFEEBE8"/>
      <color rgb="FFEDF7F9"/>
      <color rgb="FFE7F5FF"/>
      <color rgb="FF008000"/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49</xdr:row>
          <xdr:rowOff>9525</xdr:rowOff>
        </xdr:from>
        <xdr:to>
          <xdr:col>4</xdr:col>
          <xdr:colOff>523875</xdr:colOff>
          <xdr:row>50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CB9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Checking this box constitutes an electronic signature.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112568</xdr:colOff>
      <xdr:row>0</xdr:row>
      <xdr:rowOff>86591</xdr:rowOff>
    </xdr:from>
    <xdr:to>
      <xdr:col>1</xdr:col>
      <xdr:colOff>969818</xdr:colOff>
      <xdr:row>4</xdr:row>
      <xdr:rowOff>54552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68" y="86591"/>
          <a:ext cx="85725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37</xdr:row>
          <xdr:rowOff>104775</xdr:rowOff>
        </xdr:from>
        <xdr:to>
          <xdr:col>11</xdr:col>
          <xdr:colOff>685800</xdr:colOff>
          <xdr:row>38</xdr:row>
          <xdr:rowOff>152400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Reimbursement approved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37</xdr:row>
          <xdr:rowOff>114300</xdr:rowOff>
        </xdr:from>
        <xdr:to>
          <xdr:col>12</xdr:col>
          <xdr:colOff>1628775</xdr:colOff>
          <xdr:row>38</xdr:row>
          <xdr:rowOff>161925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Reimbursement NOT approved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43</xdr:row>
          <xdr:rowOff>161925</xdr:rowOff>
        </xdr:from>
        <xdr:to>
          <xdr:col>9</xdr:col>
          <xdr:colOff>495300</xdr:colOff>
          <xdr:row>45</xdr:row>
          <xdr:rowOff>85725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43</xdr:row>
          <xdr:rowOff>161925</xdr:rowOff>
        </xdr:from>
        <xdr:to>
          <xdr:col>11</xdr:col>
          <xdr:colOff>28575</xdr:colOff>
          <xdr:row>45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on-line banking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43</xdr:row>
          <xdr:rowOff>161925</xdr:rowOff>
        </xdr:from>
        <xdr:to>
          <xdr:col>11</xdr:col>
          <xdr:colOff>847725</xdr:colOff>
          <xdr:row>45</xdr:row>
          <xdr:rowOff>66675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Check,  #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171450</xdr:colOff>
      <xdr:row>0</xdr:row>
      <xdr:rowOff>38100</xdr:rowOff>
    </xdr:from>
    <xdr:to>
      <xdr:col>1</xdr:col>
      <xdr:colOff>819150</xdr:colOff>
      <xdr:row>4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"/>
          <a:ext cx="85725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-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na@coaemsp.org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showGridLines="0" tabSelected="1" zoomScale="110" zoomScaleNormal="110" workbookViewId="0">
      <selection activeCell="C2" sqref="C2:E2"/>
    </sheetView>
  </sheetViews>
  <sheetFormatPr defaultColWidth="8.75" defaultRowHeight="14.25" x14ac:dyDescent="0.2"/>
  <cols>
    <col min="1" max="1" width="2.75" customWidth="1"/>
    <col min="2" max="2" width="15.375" customWidth="1"/>
    <col min="3" max="3" width="19.375" customWidth="1"/>
    <col min="4" max="4" width="8.75" customWidth="1"/>
    <col min="5" max="5" width="9.375" customWidth="1"/>
    <col min="6" max="6" width="9" customWidth="1"/>
    <col min="7" max="7" width="9.375" customWidth="1"/>
    <col min="8" max="8" width="9.75" customWidth="1"/>
    <col min="9" max="9" width="12.875" customWidth="1"/>
    <col min="10" max="10" width="169.375" customWidth="1"/>
    <col min="11" max="15" width="10.25" customWidth="1"/>
    <col min="16" max="16" width="12.625" customWidth="1"/>
    <col min="17" max="17" width="15.25" customWidth="1"/>
    <col min="18" max="18" width="8.75" customWidth="1"/>
  </cols>
  <sheetData>
    <row r="1" spans="2:10" ht="15" customHeight="1" x14ac:dyDescent="0.25">
      <c r="C1" s="94" t="s">
        <v>22</v>
      </c>
      <c r="D1" s="94"/>
      <c r="E1" s="94"/>
      <c r="F1" s="97" t="s">
        <v>21</v>
      </c>
      <c r="G1" s="97"/>
      <c r="H1" s="97"/>
      <c r="I1" s="97"/>
    </row>
    <row r="2" spans="2:10" ht="15" customHeight="1" x14ac:dyDescent="0.25">
      <c r="C2" s="94" t="s">
        <v>23</v>
      </c>
      <c r="D2" s="94"/>
      <c r="E2" s="94"/>
      <c r="F2" s="97"/>
      <c r="G2" s="97"/>
      <c r="H2" s="97"/>
      <c r="I2" s="97"/>
      <c r="J2" s="10"/>
    </row>
    <row r="3" spans="2:10" ht="15" customHeight="1" x14ac:dyDescent="0.25">
      <c r="B3" s="20"/>
      <c r="C3" s="94" t="s">
        <v>24</v>
      </c>
      <c r="D3" s="94"/>
      <c r="E3" s="94"/>
      <c r="F3" s="94"/>
      <c r="G3" s="67"/>
      <c r="H3" s="67"/>
      <c r="I3" s="68">
        <v>2026</v>
      </c>
      <c r="J3" s="10"/>
    </row>
    <row r="4" spans="2:10" ht="12" customHeight="1" x14ac:dyDescent="0.2"/>
    <row r="5" spans="2:10" ht="12" customHeight="1" x14ac:dyDescent="0.2"/>
    <row r="6" spans="2:10" ht="12" customHeight="1" x14ac:dyDescent="0.2">
      <c r="B6" s="95" t="s">
        <v>25</v>
      </c>
      <c r="C6" s="95"/>
      <c r="D6" s="95"/>
      <c r="E6" s="95"/>
      <c r="F6" s="95"/>
      <c r="G6" s="95"/>
      <c r="H6" s="95"/>
      <c r="I6" s="95"/>
    </row>
    <row r="7" spans="2:10" ht="15" customHeight="1" x14ac:dyDescent="0.2">
      <c r="B7" s="96" t="s">
        <v>95</v>
      </c>
      <c r="C7" s="96"/>
      <c r="D7" s="96"/>
      <c r="E7" s="117" t="s">
        <v>96</v>
      </c>
      <c r="F7" s="117"/>
      <c r="G7" s="117"/>
      <c r="H7" s="117"/>
      <c r="I7" s="117"/>
      <c r="J7" s="116" t="s">
        <v>97</v>
      </c>
    </row>
    <row r="8" spans="2:10" ht="22.5" customHeight="1" x14ac:dyDescent="0.2">
      <c r="B8" s="69" t="s">
        <v>83</v>
      </c>
      <c r="C8" s="49"/>
      <c r="D8" s="49"/>
      <c r="E8" s="49"/>
      <c r="F8" s="49"/>
      <c r="G8" s="49"/>
      <c r="H8" s="49"/>
      <c r="I8" s="49"/>
    </row>
    <row r="9" spans="2:10" ht="6.2" customHeight="1" x14ac:dyDescent="0.2"/>
    <row r="10" spans="2:10" ht="15" x14ac:dyDescent="0.2">
      <c r="B10" t="s">
        <v>38</v>
      </c>
      <c r="C10" s="74"/>
      <c r="D10" s="75"/>
      <c r="E10" s="75"/>
      <c r="F10" s="75"/>
      <c r="G10" s="75"/>
      <c r="H10" s="88"/>
      <c r="I10" s="89"/>
      <c r="J10" s="1"/>
    </row>
    <row r="11" spans="2:10" x14ac:dyDescent="0.2">
      <c r="B11" t="s">
        <v>0</v>
      </c>
      <c r="C11" s="76"/>
      <c r="D11" s="76"/>
      <c r="E11" s="76"/>
      <c r="F11" s="76"/>
      <c r="G11" s="76"/>
      <c r="I11" s="1"/>
    </row>
    <row r="12" spans="2:10" x14ac:dyDescent="0.2">
      <c r="B12" t="s">
        <v>0</v>
      </c>
      <c r="C12" s="76"/>
      <c r="D12" s="76"/>
      <c r="E12" s="76"/>
      <c r="F12" s="76"/>
      <c r="G12" s="76"/>
    </row>
    <row r="13" spans="2:10" x14ac:dyDescent="0.2">
      <c r="B13" t="s">
        <v>19</v>
      </c>
      <c r="C13" s="76"/>
      <c r="D13" s="76"/>
      <c r="E13" s="76"/>
      <c r="F13" s="76"/>
      <c r="G13" s="76"/>
    </row>
    <row r="14" spans="2:10" ht="6.2" customHeight="1" x14ac:dyDescent="0.2"/>
    <row r="15" spans="2:10" ht="14.45" customHeight="1" x14ac:dyDescent="0.2">
      <c r="B15" t="s">
        <v>72</v>
      </c>
      <c r="C15" s="52"/>
      <c r="D15" t="str">
        <f>IF(C15="", " &lt;== 60xxxx","")</f>
        <v xml:space="preserve"> &lt;== 60xxxx</v>
      </c>
    </row>
    <row r="16" spans="2:10" x14ac:dyDescent="0.2">
      <c r="B16" t="s">
        <v>26</v>
      </c>
      <c r="C16" s="76"/>
      <c r="D16" s="76"/>
      <c r="E16" s="76"/>
      <c r="F16" s="76"/>
      <c r="G16" s="76"/>
      <c r="H16" s="76"/>
      <c r="I16" s="76"/>
    </row>
    <row r="17" spans="2:14" x14ac:dyDescent="0.2">
      <c r="B17" t="s">
        <v>27</v>
      </c>
      <c r="C17" s="92"/>
      <c r="D17" s="92"/>
      <c r="E17" s="92"/>
    </row>
    <row r="18" spans="2:14" x14ac:dyDescent="0.2">
      <c r="B18" s="79" t="s">
        <v>28</v>
      </c>
      <c r="C18" s="80"/>
      <c r="D18" s="91"/>
      <c r="E18" s="91"/>
      <c r="F18" s="19"/>
      <c r="G18" s="5" t="s">
        <v>30</v>
      </c>
      <c r="H18" s="46">
        <f>IF(D18="", 0,D19-D18+1)</f>
        <v>0</v>
      </c>
      <c r="I18" s="1"/>
    </row>
    <row r="19" spans="2:14" x14ac:dyDescent="0.2">
      <c r="B19" s="79" t="s">
        <v>29</v>
      </c>
      <c r="C19" s="80"/>
      <c r="D19" s="91"/>
      <c r="E19" s="91"/>
      <c r="F19" s="81" t="s">
        <v>78</v>
      </c>
      <c r="G19" s="82"/>
      <c r="H19" s="82"/>
      <c r="I19" s="56" t="s">
        <v>79</v>
      </c>
    </row>
    <row r="20" spans="2:14" ht="14.45" customHeight="1" x14ac:dyDescent="0.2">
      <c r="B20" t="str">
        <f>IF(H18&gt;3,"Reason for extra day(s): ","")</f>
        <v/>
      </c>
      <c r="D20" s="93"/>
      <c r="E20" s="93"/>
      <c r="F20" s="93"/>
      <c r="G20" s="93"/>
      <c r="H20" s="93"/>
      <c r="I20" s="93"/>
    </row>
    <row r="21" spans="2:14" ht="9" customHeight="1" x14ac:dyDescent="0.2"/>
    <row r="22" spans="2:14" ht="15.75" x14ac:dyDescent="0.25">
      <c r="B22" s="8" t="s">
        <v>1</v>
      </c>
      <c r="I22" s="9" t="s">
        <v>10</v>
      </c>
    </row>
    <row r="23" spans="2:14" x14ac:dyDescent="0.2">
      <c r="B23" t="s">
        <v>87</v>
      </c>
      <c r="D23" s="5" t="s">
        <v>5</v>
      </c>
      <c r="E23" s="16"/>
      <c r="H23" s="5"/>
      <c r="I23" s="4" t="str">
        <f>IF(E23=0, "", E23)</f>
        <v/>
      </c>
    </row>
    <row r="24" spans="2:14" x14ac:dyDescent="0.2">
      <c r="B24" t="s">
        <v>88</v>
      </c>
      <c r="D24" s="5" t="s">
        <v>5</v>
      </c>
      <c r="E24" s="16"/>
      <c r="H24" s="5"/>
      <c r="I24" s="4" t="str">
        <f>IF(E24=0, "", E24)</f>
        <v/>
      </c>
    </row>
    <row r="25" spans="2:14" x14ac:dyDescent="0.2">
      <c r="B25" t="s">
        <v>11</v>
      </c>
    </row>
    <row r="26" spans="2:14" x14ac:dyDescent="0.2">
      <c r="C26" t="s">
        <v>2</v>
      </c>
      <c r="D26" s="5" t="s">
        <v>3</v>
      </c>
      <c r="E26" s="17"/>
      <c r="F26" s="70">
        <v>0.72499999999999998</v>
      </c>
      <c r="G26" s="2" t="s">
        <v>9</v>
      </c>
      <c r="H26" s="5"/>
      <c r="I26" s="4" t="str">
        <f>IF(E26=0, "", E26*F26)</f>
        <v/>
      </c>
    </row>
    <row r="27" spans="2:14" x14ac:dyDescent="0.2">
      <c r="C27" t="s">
        <v>8</v>
      </c>
      <c r="D27" s="5" t="s">
        <v>5</v>
      </c>
      <c r="E27" s="16"/>
      <c r="F27" s="5" t="s">
        <v>80</v>
      </c>
      <c r="G27" s="62"/>
      <c r="H27" s="5"/>
      <c r="I27" s="4" t="str">
        <f>IF(AND(E27=0,G27=0),"",E27+G27)</f>
        <v/>
      </c>
      <c r="L27" s="11"/>
      <c r="N27" s="11"/>
    </row>
    <row r="28" spans="2:14" x14ac:dyDescent="0.2">
      <c r="C28" t="s">
        <v>4</v>
      </c>
      <c r="D28" s="5" t="s">
        <v>5</v>
      </c>
      <c r="E28" s="16"/>
      <c r="F28" s="5" t="s">
        <v>6</v>
      </c>
      <c r="G28" s="62"/>
      <c r="H28" s="5"/>
      <c r="I28" s="4" t="str">
        <f>IF(AND(E28=0, G28=0),"",E28+G28)</f>
        <v/>
      </c>
    </row>
    <row r="29" spans="2:14" x14ac:dyDescent="0.2">
      <c r="C29" t="s">
        <v>7</v>
      </c>
      <c r="D29" s="5" t="s">
        <v>5</v>
      </c>
      <c r="E29" s="16"/>
      <c r="H29" s="5"/>
      <c r="I29" s="4" t="str">
        <f>IF(E29=0, "", E29)</f>
        <v/>
      </c>
    </row>
    <row r="30" spans="2:14" x14ac:dyDescent="0.2">
      <c r="B30" t="s">
        <v>32</v>
      </c>
      <c r="D30" s="5" t="s">
        <v>5</v>
      </c>
      <c r="E30" s="16"/>
      <c r="H30" s="5"/>
      <c r="I30" s="4" t="str">
        <f>IF(E30=0, "", E30)</f>
        <v/>
      </c>
      <c r="L30" s="11"/>
      <c r="N30" s="11"/>
    </row>
    <row r="31" spans="2:14" x14ac:dyDescent="0.2">
      <c r="B31" t="s">
        <v>14</v>
      </c>
      <c r="C31" s="73" t="s">
        <v>59</v>
      </c>
      <c r="D31" s="73"/>
      <c r="E31" s="73"/>
      <c r="F31" s="73"/>
      <c r="G31" s="73"/>
      <c r="H31" s="73"/>
      <c r="I31" s="73"/>
    </row>
    <row r="32" spans="2:14" x14ac:dyDescent="0.2">
      <c r="B32" t="s">
        <v>15</v>
      </c>
      <c r="D32" s="5" t="s">
        <v>5</v>
      </c>
      <c r="E32" s="16"/>
      <c r="H32" s="5"/>
      <c r="I32" s="4" t="str">
        <f>IF(E32=0, "", E32)</f>
        <v/>
      </c>
      <c r="L32" s="11"/>
      <c r="N32" s="11"/>
    </row>
    <row r="33" spans="2:18" x14ac:dyDescent="0.2">
      <c r="B33" t="s">
        <v>16</v>
      </c>
      <c r="C33" s="83" t="s">
        <v>82</v>
      </c>
      <c r="D33" s="83"/>
      <c r="E33" s="83"/>
      <c r="F33" s="83"/>
      <c r="G33" s="83"/>
      <c r="H33" s="83"/>
      <c r="I33" s="83"/>
    </row>
    <row r="34" spans="2:18" x14ac:dyDescent="0.2">
      <c r="B34" t="s">
        <v>89</v>
      </c>
    </row>
    <row r="35" spans="2:18" x14ac:dyDescent="0.2">
      <c r="B35" s="90"/>
      <c r="C35" s="90"/>
      <c r="D35" s="90"/>
      <c r="E35" s="90"/>
      <c r="F35" s="5" t="s">
        <v>5</v>
      </c>
      <c r="G35" s="16"/>
      <c r="H35" s="5"/>
      <c r="I35" s="4" t="str">
        <f>IF(G35=0, "", G35)</f>
        <v/>
      </c>
    </row>
    <row r="36" spans="2:18" x14ac:dyDescent="0.2">
      <c r="B36" s="90"/>
      <c r="C36" s="90"/>
      <c r="D36" s="90"/>
      <c r="E36" s="90"/>
      <c r="F36" s="5" t="s">
        <v>5</v>
      </c>
      <c r="G36" s="16"/>
      <c r="H36" s="5"/>
      <c r="I36" s="4" t="str">
        <f>IF(G36=0, "", G36)</f>
        <v/>
      </c>
    </row>
    <row r="37" spans="2:18" x14ac:dyDescent="0.2">
      <c r="B37" s="90"/>
      <c r="C37" s="90"/>
      <c r="D37" s="90"/>
      <c r="E37" s="90"/>
      <c r="F37" s="5" t="s">
        <v>5</v>
      </c>
      <c r="G37" s="16"/>
      <c r="H37" s="5"/>
      <c r="I37" s="4" t="str">
        <f>IF(G37=0, "", G37)</f>
        <v/>
      </c>
      <c r="R37" s="22">
        <f>SUM(I23:I37)</f>
        <v>0</v>
      </c>
    </row>
    <row r="38" spans="2:18" ht="6.2" customHeight="1" x14ac:dyDescent="0.2"/>
    <row r="39" spans="2:18" x14ac:dyDescent="0.2">
      <c r="B39" s="79" t="s">
        <v>34</v>
      </c>
      <c r="C39" s="79"/>
      <c r="D39" s="80"/>
      <c r="E39" s="63"/>
      <c r="F39" s="13"/>
      <c r="G39" s="2"/>
      <c r="I39" s="14" t="str">
        <f>IF(E39=0,"",E39)</f>
        <v/>
      </c>
    </row>
    <row r="40" spans="2:18" x14ac:dyDescent="0.2">
      <c r="B40" s="79" t="s">
        <v>33</v>
      </c>
      <c r="C40" s="79"/>
      <c r="D40" s="80"/>
      <c r="E40" s="63"/>
      <c r="F40" s="13"/>
      <c r="G40" s="2"/>
      <c r="I40" s="14" t="str">
        <f>IF(E40=0,"",E40)</f>
        <v/>
      </c>
    </row>
    <row r="41" spans="2:18" x14ac:dyDescent="0.2">
      <c r="B41" s="79" t="s">
        <v>35</v>
      </c>
      <c r="C41" s="79"/>
      <c r="D41" s="80"/>
      <c r="E41" s="63"/>
      <c r="F41" s="5"/>
      <c r="I41" s="64" t="str">
        <f>IF(E41=0,"",E41)</f>
        <v/>
      </c>
      <c r="R41" s="21">
        <f>SUM(I39:I41)</f>
        <v>0</v>
      </c>
    </row>
    <row r="42" spans="2:18" ht="8.25" customHeight="1" thickBot="1" x14ac:dyDescent="0.25">
      <c r="K42" s="3"/>
    </row>
    <row r="43" spans="2:18" ht="16.5" thickBot="1" x14ac:dyDescent="0.3">
      <c r="E43" s="77" t="s">
        <v>18</v>
      </c>
      <c r="F43" s="77"/>
      <c r="G43" s="77"/>
      <c r="H43" s="78"/>
      <c r="I43" s="7" t="str">
        <f>IF(R37=0,"",(R37-R41))</f>
        <v/>
      </c>
      <c r="K43" s="3"/>
    </row>
    <row r="44" spans="2:18" ht="12.75" customHeight="1" x14ac:dyDescent="0.25">
      <c r="B44" s="87" t="s">
        <v>81</v>
      </c>
      <c r="C44" s="87"/>
      <c r="D44" s="87"/>
      <c r="E44" s="87"/>
      <c r="F44" s="66"/>
      <c r="G44" s="66"/>
      <c r="H44" s="5"/>
      <c r="I44" s="30"/>
      <c r="K44" s="3"/>
    </row>
    <row r="45" spans="2:18" ht="41.25" customHeight="1" x14ac:dyDescent="0.2">
      <c r="B45" s="84"/>
      <c r="C45" s="85"/>
      <c r="D45" s="85"/>
      <c r="E45" s="85"/>
      <c r="F45" s="85"/>
      <c r="G45" s="85"/>
      <c r="H45" s="85"/>
      <c r="I45" s="86"/>
      <c r="K45" s="3"/>
    </row>
    <row r="46" spans="2:18" ht="18.75" customHeight="1" x14ac:dyDescent="0.2">
      <c r="B46" s="72" t="s">
        <v>36</v>
      </c>
      <c r="C46" s="72"/>
      <c r="D46" s="72"/>
      <c r="E46" s="72"/>
      <c r="F46" s="72"/>
      <c r="G46" s="72"/>
      <c r="H46" s="72"/>
      <c r="I46" s="72"/>
    </row>
    <row r="47" spans="2:18" x14ac:dyDescent="0.2">
      <c r="B47" s="72" t="s">
        <v>37</v>
      </c>
      <c r="C47" s="72"/>
      <c r="D47" s="72"/>
      <c r="E47" s="72"/>
      <c r="F47" s="72"/>
      <c r="G47" s="72"/>
      <c r="H47" s="72"/>
      <c r="I47" s="72"/>
    </row>
    <row r="48" spans="2:18" ht="6.2" customHeight="1" x14ac:dyDescent="0.2"/>
    <row r="49" spans="1:9" x14ac:dyDescent="0.2">
      <c r="B49" t="s">
        <v>12</v>
      </c>
      <c r="C49" s="90"/>
      <c r="D49" s="90"/>
      <c r="E49" s="90"/>
      <c r="G49" t="s">
        <v>13</v>
      </c>
      <c r="I49" s="18"/>
    </row>
    <row r="50" spans="1:9" x14ac:dyDescent="0.2">
      <c r="A50" s="71">
        <v>42294</v>
      </c>
      <c r="B50" s="71"/>
    </row>
  </sheetData>
  <sheetProtection selectLockedCells="1"/>
  <mergeCells count="35">
    <mergeCell ref="C17:E17"/>
    <mergeCell ref="B37:E37"/>
    <mergeCell ref="C16:I16"/>
    <mergeCell ref="D20:I20"/>
    <mergeCell ref="C2:E2"/>
    <mergeCell ref="E7:I7"/>
    <mergeCell ref="B6:I6"/>
    <mergeCell ref="B7:D7"/>
    <mergeCell ref="C3:F3"/>
    <mergeCell ref="F1:I2"/>
    <mergeCell ref="C1:E1"/>
    <mergeCell ref="B40:D40"/>
    <mergeCell ref="C49:E49"/>
    <mergeCell ref="B47:I47"/>
    <mergeCell ref="D18:E18"/>
    <mergeCell ref="D19:E19"/>
    <mergeCell ref="B39:D39"/>
    <mergeCell ref="B35:E35"/>
    <mergeCell ref="B36:E36"/>
    <mergeCell ref="A50:B50"/>
    <mergeCell ref="B46:I46"/>
    <mergeCell ref="C31:I31"/>
    <mergeCell ref="C10:G10"/>
    <mergeCell ref="C11:G11"/>
    <mergeCell ref="C13:G13"/>
    <mergeCell ref="C12:G12"/>
    <mergeCell ref="E43:H43"/>
    <mergeCell ref="B41:D41"/>
    <mergeCell ref="B18:C18"/>
    <mergeCell ref="B19:C19"/>
    <mergeCell ref="F19:H19"/>
    <mergeCell ref="C33:I33"/>
    <mergeCell ref="B45:I45"/>
    <mergeCell ref="B44:E44"/>
    <mergeCell ref="H10:I10"/>
  </mergeCells>
  <phoneticPr fontId="27" type="noConversion"/>
  <conditionalFormatting sqref="D20:I20">
    <cfRule type="expression" dxfId="9" priority="1">
      <formula>H18&gt;3</formula>
    </cfRule>
  </conditionalFormatting>
  <hyperlinks>
    <hyperlink ref="E7" r:id="rId1" xr:uid="{00000000-0004-0000-0000-000000000000}"/>
  </hyperlinks>
  <pageMargins left="0.45" right="0.45" top="0.5" bottom="0.5" header="0.3" footer="0.3"/>
  <pageSetup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49</xdr:row>
                    <xdr:rowOff>9525</xdr:rowOff>
                  </from>
                  <to>
                    <xdr:col>4</xdr:col>
                    <xdr:colOff>523875</xdr:colOff>
                    <xdr:row>50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R63"/>
  <sheetViews>
    <sheetView showGridLines="0" workbookViewId="0">
      <selection activeCell="L11" sqref="L11"/>
    </sheetView>
  </sheetViews>
  <sheetFormatPr defaultColWidth="8.75" defaultRowHeight="14.25" x14ac:dyDescent="0.2"/>
  <cols>
    <col min="1" max="1" width="2.75" customWidth="1"/>
    <col min="2" max="3" width="13.375" customWidth="1"/>
    <col min="4" max="4" width="8.75" customWidth="1"/>
    <col min="5" max="5" width="9.375" customWidth="1"/>
    <col min="6" max="6" width="7.375" customWidth="1"/>
    <col min="7" max="7" width="9.375" customWidth="1"/>
    <col min="8" max="8" width="5.75" customWidth="1"/>
    <col min="9" max="9" width="12.875" customWidth="1"/>
    <col min="10" max="10" width="7.25" customWidth="1"/>
    <col min="11" max="11" width="12.875" customWidth="1"/>
    <col min="12" max="12" width="12.625" customWidth="1"/>
    <col min="13" max="13" width="23" customWidth="1"/>
    <col min="14" max="16" width="10.25" customWidth="1"/>
    <col min="17" max="17" width="12.25" customWidth="1"/>
  </cols>
  <sheetData>
    <row r="1" spans="2:15" ht="15" customHeight="1" x14ac:dyDescent="0.25">
      <c r="C1" s="107" t="s">
        <v>22</v>
      </c>
      <c r="D1" s="107"/>
      <c r="E1" s="107"/>
      <c r="F1" s="108" t="s">
        <v>21</v>
      </c>
      <c r="G1" s="108"/>
      <c r="H1" s="108"/>
      <c r="I1" s="108"/>
      <c r="K1" s="98" t="s">
        <v>66</v>
      </c>
      <c r="L1" s="98"/>
      <c r="M1" s="98"/>
    </row>
    <row r="2" spans="2:15" ht="15" customHeight="1" x14ac:dyDescent="0.25">
      <c r="C2" s="107" t="s">
        <v>23</v>
      </c>
      <c r="D2" s="107"/>
      <c r="E2" s="107"/>
      <c r="F2" s="108"/>
      <c r="G2" s="108"/>
      <c r="H2" s="108"/>
      <c r="I2" s="108"/>
      <c r="J2" s="10"/>
      <c r="K2" s="98"/>
      <c r="L2" s="98"/>
      <c r="M2" s="98"/>
    </row>
    <row r="3" spans="2:15" ht="15" customHeight="1" x14ac:dyDescent="0.25">
      <c r="B3" s="20"/>
      <c r="C3" s="107" t="s">
        <v>24</v>
      </c>
      <c r="D3" s="107"/>
      <c r="E3" s="107"/>
      <c r="F3" s="107"/>
      <c r="G3" s="20"/>
      <c r="H3" s="20"/>
      <c r="I3" s="20"/>
      <c r="J3" s="10"/>
    </row>
    <row r="4" spans="2:15" ht="12" customHeight="1" x14ac:dyDescent="0.2"/>
    <row r="5" spans="2:15" ht="6.2" customHeight="1" x14ac:dyDescent="0.2"/>
    <row r="6" spans="2:15" ht="15.75" x14ac:dyDescent="0.25">
      <c r="B6" t="s">
        <v>20</v>
      </c>
      <c r="C6" s="109">
        <f>'Site Visitor Expense Report'!C10</f>
        <v>0</v>
      </c>
      <c r="D6" s="109"/>
      <c r="E6" s="109"/>
      <c r="F6" s="109"/>
      <c r="G6" s="109"/>
      <c r="H6" s="88"/>
      <c r="I6" s="89"/>
      <c r="J6" s="57" t="str">
        <f>IF(AND(H13&gt;3,H14=""), "Site Visit exceeds 3 days, site visitor MAY be eligible for additional per diem.","")</f>
        <v/>
      </c>
    </row>
    <row r="7" spans="2:15" ht="15" x14ac:dyDescent="0.2">
      <c r="B7" t="s">
        <v>0</v>
      </c>
      <c r="C7" s="101">
        <f>'Site Visitor Expense Report'!$C$11</f>
        <v>0</v>
      </c>
      <c r="D7" s="101"/>
      <c r="E7" s="101"/>
      <c r="F7" s="101"/>
      <c r="G7" s="101"/>
      <c r="I7" s="1"/>
      <c r="J7" s="58" t="str">
        <f>IF(AND(H14&gt;0,H14&lt;&gt;H13),"# of days has been adjusted by... ","")</f>
        <v xml:space="preserve"># of days has been adjusted by... </v>
      </c>
    </row>
    <row r="8" spans="2:15" ht="15" x14ac:dyDescent="0.2">
      <c r="B8" t="s">
        <v>0</v>
      </c>
      <c r="C8" s="101">
        <f>'Site Visitor Expense Report'!$C$12</f>
        <v>0</v>
      </c>
      <c r="D8" s="101"/>
      <c r="E8" s="101"/>
      <c r="F8" s="101"/>
      <c r="G8" s="101"/>
      <c r="J8" s="58" t="str">
        <f>IF(H13&gt;0, "Based on approved total per diem, total amount owed = ","")</f>
        <v/>
      </c>
      <c r="N8" s="61">
        <f>IF(AND(H13&gt;=3, H14=0), (2.5*90)+(H13-3)*90, IF(H14&gt;0, (2.5*90)+(H14-3)*90, ""))</f>
        <v>135</v>
      </c>
    </row>
    <row r="9" spans="2:15" x14ac:dyDescent="0.2">
      <c r="B9" t="s">
        <v>19</v>
      </c>
      <c r="C9" s="101">
        <f>'Site Visitor Expense Report'!$C$13</f>
        <v>0</v>
      </c>
      <c r="D9" s="101"/>
      <c r="E9" s="101"/>
      <c r="F9" s="101"/>
      <c r="G9" s="101"/>
    </row>
    <row r="10" spans="2:15" ht="6.2" customHeight="1" x14ac:dyDescent="0.2"/>
    <row r="11" spans="2:15" x14ac:dyDescent="0.2">
      <c r="B11" t="s">
        <v>26</v>
      </c>
      <c r="C11" s="106">
        <f>'Site Visitor Expense Report'!$C$16</f>
        <v>0</v>
      </c>
      <c r="D11" s="106"/>
      <c r="E11" s="106"/>
      <c r="F11" s="106"/>
      <c r="G11" s="106"/>
      <c r="H11" s="106"/>
      <c r="K11" s="27" t="s">
        <v>43</v>
      </c>
      <c r="L11" s="48" t="s">
        <v>90</v>
      </c>
      <c r="M11" s="26" t="s">
        <v>42</v>
      </c>
      <c r="N11" s="28">
        <v>225</v>
      </c>
      <c r="O11" s="1" t="str">
        <f>IF(N11=0," &lt;== Enter pre-paid amt", "")</f>
        <v/>
      </c>
    </row>
    <row r="12" spans="2:15" ht="15" thickBot="1" x14ac:dyDescent="0.25">
      <c r="B12" t="s">
        <v>27</v>
      </c>
      <c r="C12" s="103">
        <f>'Site Visitor Expense Report'!$C$17</f>
        <v>0</v>
      </c>
      <c r="D12" s="103"/>
      <c r="E12" s="103"/>
      <c r="M12" s="59" t="str">
        <f>IF(AND(N11&gt;0,N8&lt;&gt;N11),"Additional per diem owed:","")</f>
        <v>Additional per diem owed:</v>
      </c>
      <c r="N12" s="60">
        <f>IF(N8="","", IF(AND(N11&gt;0,N8-N11&gt;0), N8-N11, 0))</f>
        <v>0</v>
      </c>
      <c r="O12" s="51" t="str">
        <f>IF(AND(N12=0, N8&lt;&gt;N11),"&lt;== Enter additional amt","")</f>
        <v>&lt;== Enter additional amt</v>
      </c>
    </row>
    <row r="13" spans="2:15" ht="15" thickBot="1" x14ac:dyDescent="0.25">
      <c r="B13" s="79" t="s">
        <v>28</v>
      </c>
      <c r="C13" s="80"/>
      <c r="D13" s="104">
        <f>'Site Visitor Expense Report'!D18</f>
        <v>0</v>
      </c>
      <c r="E13" s="105"/>
      <c r="F13" s="19"/>
      <c r="G13" s="5" t="s">
        <v>30</v>
      </c>
      <c r="H13" s="43">
        <f>IF('Site Visitor Expense Report'!H18=0, 0, D14-D13+1)</f>
        <v>0</v>
      </c>
      <c r="I13" s="1"/>
      <c r="K13" s="27" t="s">
        <v>44</v>
      </c>
      <c r="L13" s="24">
        <v>51</v>
      </c>
      <c r="M13" s="26" t="s">
        <v>39</v>
      </c>
      <c r="N13" s="29">
        <f>IF(L13=0,"",(N11+N12) - (2.5*L13) - (IF(H14&gt;0, (H14-0.5-2.5)*L13, (H13-0.5-2.5)*L13)))</f>
        <v>148.5</v>
      </c>
    </row>
    <row r="14" spans="2:15" x14ac:dyDescent="0.2">
      <c r="B14" s="79" t="s">
        <v>29</v>
      </c>
      <c r="C14" s="80"/>
      <c r="D14" s="104">
        <f>'Site Visitor Expense Report'!$D$19</f>
        <v>0</v>
      </c>
      <c r="E14" s="105"/>
      <c r="G14" s="42" t="s">
        <v>58</v>
      </c>
      <c r="H14" s="47">
        <v>2</v>
      </c>
      <c r="I14" s="23"/>
      <c r="L14" s="46" t="str">
        <f>IF(L13="", "Enter City per diem Rate in cell L13","")</f>
        <v/>
      </c>
    </row>
    <row r="15" spans="2:15" ht="6.2" customHeight="1" x14ac:dyDescent="0.2"/>
    <row r="16" spans="2:15" ht="15.75" x14ac:dyDescent="0.25">
      <c r="B16" s="8" t="s">
        <v>1</v>
      </c>
      <c r="I16" s="9" t="s">
        <v>10</v>
      </c>
      <c r="K16" s="6" t="s">
        <v>40</v>
      </c>
      <c r="L16" s="6" t="s">
        <v>41</v>
      </c>
      <c r="M16" s="110" t="s">
        <v>45</v>
      </c>
      <c r="N16" s="110"/>
    </row>
    <row r="17" spans="2:18" x14ac:dyDescent="0.2">
      <c r="B17" t="s">
        <v>31</v>
      </c>
      <c r="D17" s="5" t="s">
        <v>5</v>
      </c>
      <c r="E17" s="36">
        <f>'Site Visitor Expense Report'!E23</f>
        <v>0</v>
      </c>
      <c r="H17" s="5"/>
      <c r="I17" s="4" t="str">
        <f>'Site Visitor Expense Report'!I23</f>
        <v/>
      </c>
      <c r="K17" s="38"/>
      <c r="L17" s="4" t="str">
        <f>IF(AND(I17="",K17=""),"",IF(AND(I17="",K17&gt;0),K17,I17+K17))</f>
        <v/>
      </c>
      <c r="M17" s="102"/>
      <c r="N17" s="102"/>
    </row>
    <row r="18" spans="2:18" x14ac:dyDescent="0.2">
      <c r="B18" t="s">
        <v>73</v>
      </c>
      <c r="D18" s="5" t="s">
        <v>5</v>
      </c>
      <c r="E18" s="36">
        <f>'Site Visitor Expense Report'!$E$24</f>
        <v>0</v>
      </c>
      <c r="H18" s="5"/>
      <c r="I18" s="4" t="str">
        <f>'Site Visitor Expense Report'!$I$24</f>
        <v/>
      </c>
      <c r="K18" s="38"/>
      <c r="L18" s="4" t="str">
        <f>IF(AND(I18="",K18=""),"",IF(AND(I18="",K18&gt;0),K18,I18+K18))</f>
        <v/>
      </c>
      <c r="M18" s="102"/>
      <c r="N18" s="102"/>
    </row>
    <row r="19" spans="2:18" x14ac:dyDescent="0.2">
      <c r="B19" t="s">
        <v>11</v>
      </c>
    </row>
    <row r="20" spans="2:18" x14ac:dyDescent="0.2">
      <c r="C20" t="s">
        <v>2</v>
      </c>
      <c r="D20" s="5" t="s">
        <v>3</v>
      </c>
      <c r="E20" s="36">
        <f>'Site Visitor Expense Report'!E26</f>
        <v>0</v>
      </c>
      <c r="F20" s="12">
        <f>'Site Visitor Expense Report'!F26</f>
        <v>0.72499999999999998</v>
      </c>
      <c r="G20" s="2" t="str">
        <f>'Site Visitor Expense Report'!G26</f>
        <v>/mile</v>
      </c>
      <c r="H20" s="5"/>
      <c r="I20" s="4" t="str">
        <f>'Site Visitor Expense Report'!I26</f>
        <v/>
      </c>
      <c r="K20" s="38"/>
      <c r="L20" s="4" t="str">
        <f>IF(AND(I20="",K20=""),"",IF(AND(I20="",K20&gt;0),K20,I20+K20))</f>
        <v/>
      </c>
      <c r="M20" s="102"/>
      <c r="N20" s="102"/>
    </row>
    <row r="21" spans="2:18" x14ac:dyDescent="0.2">
      <c r="C21" t="s">
        <v>8</v>
      </c>
      <c r="D21" s="5" t="s">
        <v>5</v>
      </c>
      <c r="E21" s="36">
        <f>'Site Visitor Expense Report'!E27</f>
        <v>0</v>
      </c>
      <c r="F21" s="5" t="str">
        <f>'Site Visitor Expense Report'!$F$27</f>
        <v xml:space="preserve">tip = </v>
      </c>
      <c r="G21" s="36">
        <f>'Site Visitor Expense Report'!$G$27</f>
        <v>0</v>
      </c>
      <c r="H21" s="5"/>
      <c r="I21" s="4" t="str">
        <f>'Site Visitor Expense Report'!I27</f>
        <v/>
      </c>
      <c r="K21" s="38">
        <v>-12.1</v>
      </c>
      <c r="L21" s="4" t="e">
        <f>IF(AND(I21="",K21=""),"",IF(AND(I21="",K21&gt;0),K21,I21+K21))</f>
        <v>#VALUE!</v>
      </c>
      <c r="M21" s="102" t="s">
        <v>92</v>
      </c>
      <c r="N21" s="102"/>
    </row>
    <row r="22" spans="2:18" x14ac:dyDescent="0.2">
      <c r="C22" t="s">
        <v>4</v>
      </c>
      <c r="D22" s="5" t="s">
        <v>5</v>
      </c>
      <c r="E22" s="36">
        <f>'Site Visitor Expense Report'!E28</f>
        <v>0</v>
      </c>
      <c r="F22" s="5" t="str">
        <f>'Site Visitor Expense Report'!F28</f>
        <v xml:space="preserve">gas = </v>
      </c>
      <c r="G22" s="36">
        <f>'Site Visitor Expense Report'!G28</f>
        <v>0</v>
      </c>
      <c r="H22" s="5"/>
      <c r="I22" s="4" t="str">
        <f>'Site Visitor Expense Report'!I28</f>
        <v/>
      </c>
      <c r="K22" s="38"/>
      <c r="L22" s="4" t="str">
        <f t="shared" ref="L22:L26" si="0">IF(AND(I22="",K22=""),"",IF(AND(I22="",K22&gt;0),K22,I22+K22))</f>
        <v/>
      </c>
      <c r="M22" s="102"/>
      <c r="N22" s="102"/>
    </row>
    <row r="23" spans="2:18" x14ac:dyDescent="0.2">
      <c r="C23" t="s">
        <v>7</v>
      </c>
      <c r="D23" s="5" t="s">
        <v>5</v>
      </c>
      <c r="E23" s="36">
        <f>'Site Visitor Expense Report'!E29</f>
        <v>0</v>
      </c>
      <c r="H23" s="5"/>
      <c r="I23" s="4" t="str">
        <f>'Site Visitor Expense Report'!I29</f>
        <v/>
      </c>
      <c r="K23" s="38"/>
      <c r="L23" s="4" t="str">
        <f t="shared" si="0"/>
        <v/>
      </c>
      <c r="M23" s="102"/>
      <c r="N23" s="102"/>
    </row>
    <row r="24" spans="2:18" x14ac:dyDescent="0.2">
      <c r="B24" t="s">
        <v>32</v>
      </c>
      <c r="D24" s="5" t="s">
        <v>5</v>
      </c>
      <c r="E24" s="36">
        <f>'Site Visitor Expense Report'!E30</f>
        <v>0</v>
      </c>
      <c r="H24" s="5"/>
      <c r="I24" s="4" t="str">
        <f>'Site Visitor Expense Report'!I30</f>
        <v/>
      </c>
      <c r="K24" s="38"/>
      <c r="L24" s="4" t="str">
        <f t="shared" si="0"/>
        <v/>
      </c>
      <c r="M24" s="102"/>
      <c r="N24" s="102"/>
    </row>
    <row r="25" spans="2:18" x14ac:dyDescent="0.2">
      <c r="B25" t="s">
        <v>14</v>
      </c>
      <c r="C25" s="44" t="s">
        <v>60</v>
      </c>
    </row>
    <row r="26" spans="2:18" x14ac:dyDescent="0.2">
      <c r="B26" t="s">
        <v>15</v>
      </c>
      <c r="D26" s="5" t="s">
        <v>5</v>
      </c>
      <c r="E26" s="36">
        <f>'Site Visitor Expense Report'!E32</f>
        <v>0</v>
      </c>
      <c r="H26" s="5"/>
      <c r="I26" s="4" t="str">
        <f>'Site Visitor Expense Report'!I32</f>
        <v/>
      </c>
      <c r="K26" s="38"/>
      <c r="L26" s="4" t="str">
        <f t="shared" si="0"/>
        <v/>
      </c>
      <c r="M26" s="102"/>
      <c r="N26" s="102"/>
    </row>
    <row r="27" spans="2:18" x14ac:dyDescent="0.2">
      <c r="B27" t="s">
        <v>16</v>
      </c>
      <c r="C27" s="44" t="s">
        <v>60</v>
      </c>
    </row>
    <row r="28" spans="2:18" x14ac:dyDescent="0.2">
      <c r="B28" t="s">
        <v>17</v>
      </c>
    </row>
    <row r="29" spans="2:18" x14ac:dyDescent="0.2">
      <c r="B29" s="101">
        <f>'Site Visitor Expense Report'!B35</f>
        <v>0</v>
      </c>
      <c r="C29" s="101"/>
      <c r="D29" s="101"/>
      <c r="E29" s="101"/>
      <c r="F29" s="5" t="s">
        <v>5</v>
      </c>
      <c r="G29" s="36">
        <f>'Site Visitor Expense Report'!G35</f>
        <v>0</v>
      </c>
      <c r="H29" s="5"/>
      <c r="I29" s="4" t="str">
        <f>'Site Visitor Expense Report'!I35</f>
        <v/>
      </c>
      <c r="K29" s="38"/>
      <c r="L29" s="4" t="str">
        <f t="shared" ref="L29:L31" si="1">IF(AND(I29="",K29=""),"",IF(AND(I29="",K29&gt;0),K29,I29+K29))</f>
        <v/>
      </c>
      <c r="M29" s="102"/>
      <c r="N29" s="102"/>
    </row>
    <row r="30" spans="2:18" x14ac:dyDescent="0.2">
      <c r="B30" s="101">
        <f>'Site Visitor Expense Report'!$B$36</f>
        <v>0</v>
      </c>
      <c r="C30" s="101"/>
      <c r="D30" s="101"/>
      <c r="E30" s="101"/>
      <c r="F30" s="5" t="s">
        <v>5</v>
      </c>
      <c r="G30" s="36">
        <f>'Site Visitor Expense Report'!G36</f>
        <v>0</v>
      </c>
      <c r="H30" s="5"/>
      <c r="I30" s="4" t="str">
        <f>'Site Visitor Expense Report'!I36</f>
        <v/>
      </c>
      <c r="K30" s="38"/>
      <c r="L30" s="4" t="str">
        <f t="shared" si="1"/>
        <v/>
      </c>
      <c r="M30" s="102"/>
      <c r="N30" s="102"/>
    </row>
    <row r="31" spans="2:18" x14ac:dyDescent="0.2">
      <c r="B31" s="101">
        <f>'Site Visitor Expense Report'!$B$37</f>
        <v>0</v>
      </c>
      <c r="C31" s="101"/>
      <c r="D31" s="101"/>
      <c r="E31" s="101"/>
      <c r="F31" s="5" t="s">
        <v>5</v>
      </c>
      <c r="G31" s="36">
        <f>'Site Visitor Expense Report'!G37</f>
        <v>0</v>
      </c>
      <c r="H31" s="5"/>
      <c r="I31" s="4" t="str">
        <f>'Site Visitor Expense Report'!I37</f>
        <v/>
      </c>
      <c r="K31" s="38"/>
      <c r="L31" s="4" t="str">
        <f t="shared" si="1"/>
        <v/>
      </c>
      <c r="M31" s="102"/>
      <c r="N31" s="102"/>
      <c r="R31" s="22"/>
    </row>
    <row r="32" spans="2:18" ht="6.2" customHeight="1" x14ac:dyDescent="0.2"/>
    <row r="33" spans="1:18" x14ac:dyDescent="0.2">
      <c r="B33" s="79" t="s">
        <v>34</v>
      </c>
      <c r="C33" s="79"/>
      <c r="D33" s="80"/>
      <c r="E33" s="35">
        <f>'Site Visitor Expense Report'!E39</f>
        <v>0</v>
      </c>
      <c r="F33" s="13"/>
      <c r="G33" s="2"/>
      <c r="I33" s="14" t="str">
        <f>'Site Visitor Expense Report'!I39</f>
        <v/>
      </c>
      <c r="K33" s="38"/>
      <c r="L33" s="4" t="str">
        <f t="shared" ref="L33:L35" si="2">IF(AND(I33="",K33=""),"",IF(AND(I33="",K33&gt;0),K33,I33+K33))</f>
        <v/>
      </c>
      <c r="M33" s="102"/>
      <c r="N33" s="102"/>
    </row>
    <row r="34" spans="1:18" x14ac:dyDescent="0.2">
      <c r="B34" s="79" t="s">
        <v>33</v>
      </c>
      <c r="C34" s="79"/>
      <c r="D34" s="80"/>
      <c r="E34" s="35">
        <f>'Site Visitor Expense Report'!E40</f>
        <v>0</v>
      </c>
      <c r="F34" s="13"/>
      <c r="G34" s="2"/>
      <c r="I34" s="14" t="str">
        <f>'Site Visitor Expense Report'!I40</f>
        <v/>
      </c>
      <c r="K34" s="38"/>
      <c r="L34" s="4" t="str">
        <f t="shared" si="2"/>
        <v/>
      </c>
      <c r="M34" s="102"/>
      <c r="N34" s="102"/>
    </row>
    <row r="35" spans="1:18" x14ac:dyDescent="0.2">
      <c r="B35" s="79" t="s">
        <v>35</v>
      </c>
      <c r="C35" s="79"/>
      <c r="D35" s="80"/>
      <c r="E35" s="35">
        <f>'Site Visitor Expense Report'!E41</f>
        <v>0</v>
      </c>
      <c r="F35" s="5"/>
      <c r="I35" s="15" t="str">
        <f>'Site Visitor Expense Report'!I41</f>
        <v/>
      </c>
      <c r="K35" s="38"/>
      <c r="L35" s="4" t="str">
        <f t="shared" si="2"/>
        <v/>
      </c>
      <c r="M35" s="102"/>
      <c r="N35" s="102"/>
      <c r="R35" s="21"/>
    </row>
    <row r="36" spans="1:18" ht="14.45" customHeight="1" x14ac:dyDescent="0.2">
      <c r="K36" s="39" t="s">
        <v>57</v>
      </c>
      <c r="L36" s="41">
        <f>IF(N12="",0,N12)</f>
        <v>0</v>
      </c>
    </row>
    <row r="37" spans="1:18" ht="16.5" thickBot="1" x14ac:dyDescent="0.3">
      <c r="B37" s="111">
        <f>'Site Visitor Expense Report'!$B$45</f>
        <v>0</v>
      </c>
      <c r="C37" s="111"/>
      <c r="D37" s="111"/>
      <c r="E37" s="111"/>
      <c r="F37" s="111"/>
      <c r="G37" s="111"/>
      <c r="H37" s="77" t="s">
        <v>18</v>
      </c>
      <c r="I37" s="77"/>
      <c r="J37" s="77"/>
      <c r="K37" s="78"/>
      <c r="L37" s="40" t="e">
        <f>IF(SUM(L17:L31)-SUM(L33:L35)+L36=0,"",SUM(L17:L31)-SUM(L33:L35)+L36)</f>
        <v>#VALUE!</v>
      </c>
    </row>
    <row r="38" spans="1:18" ht="15.75" customHeight="1" x14ac:dyDescent="0.25">
      <c r="B38" s="111"/>
      <c r="C38" s="111"/>
      <c r="D38" s="111"/>
      <c r="E38" s="111"/>
      <c r="F38" s="111"/>
      <c r="G38" s="111"/>
      <c r="H38" s="5"/>
      <c r="I38" s="5"/>
      <c r="J38" s="5"/>
      <c r="K38" s="5"/>
      <c r="L38" s="30"/>
    </row>
    <row r="39" spans="1:18" x14ac:dyDescent="0.2">
      <c r="B39" s="111"/>
      <c r="C39" s="111"/>
      <c r="D39" s="111"/>
      <c r="E39" s="111"/>
      <c r="F39" s="111"/>
      <c r="G39" s="111"/>
    </row>
    <row r="40" spans="1:18" x14ac:dyDescent="0.2">
      <c r="B40" s="111"/>
      <c r="C40" s="111"/>
      <c r="D40" s="111"/>
      <c r="E40" s="111"/>
      <c r="F40" s="111"/>
      <c r="G40" s="111"/>
      <c r="I40" t="s">
        <v>74</v>
      </c>
      <c r="K40" s="115" t="s">
        <v>93</v>
      </c>
      <c r="L40" s="115"/>
      <c r="M40" s="115"/>
      <c r="N40" s="115"/>
    </row>
    <row r="41" spans="1:18" x14ac:dyDescent="0.2">
      <c r="B41" s="111"/>
      <c r="C41" s="111"/>
      <c r="D41" s="111"/>
      <c r="E41" s="111"/>
      <c r="F41" s="111"/>
      <c r="G41" s="111"/>
      <c r="I41" t="s">
        <v>48</v>
      </c>
      <c r="K41" s="113" t="s">
        <v>94</v>
      </c>
      <c r="L41" s="113"/>
      <c r="M41" s="113"/>
    </row>
    <row r="42" spans="1:18" x14ac:dyDescent="0.2">
      <c r="B42" s="111"/>
      <c r="C42" s="111"/>
      <c r="D42" s="111"/>
      <c r="E42" s="111"/>
      <c r="F42" s="111"/>
      <c r="G42" s="111"/>
      <c r="I42" s="5" t="s">
        <v>49</v>
      </c>
      <c r="K42" s="31"/>
    </row>
    <row r="43" spans="1:18" x14ac:dyDescent="0.2">
      <c r="B43" s="111"/>
      <c r="C43" s="111"/>
      <c r="D43" s="111"/>
      <c r="E43" s="111"/>
      <c r="F43" s="111"/>
      <c r="G43" s="111"/>
    </row>
    <row r="45" spans="1:18" x14ac:dyDescent="0.2">
      <c r="B45" t="s">
        <v>50</v>
      </c>
      <c r="C45" s="65">
        <v>885.84</v>
      </c>
      <c r="E45" s="5" t="s">
        <v>51</v>
      </c>
      <c r="F45" s="102" t="s">
        <v>91</v>
      </c>
      <c r="G45" s="102"/>
      <c r="H45" s="102"/>
      <c r="I45" s="5" t="s">
        <v>52</v>
      </c>
      <c r="M45" s="25"/>
    </row>
    <row r="46" spans="1:18" ht="15" thickBo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8" ht="15.75" thickTop="1" x14ac:dyDescent="0.25">
      <c r="A47" s="112" t="s">
        <v>56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</row>
    <row r="48" spans="1:18" x14ac:dyDescent="0.2">
      <c r="B48" t="s">
        <v>46</v>
      </c>
      <c r="D48" s="100"/>
      <c r="E48" s="100"/>
      <c r="H48" s="5"/>
      <c r="K48" s="5" t="s">
        <v>53</v>
      </c>
      <c r="L48" s="32">
        <f>IF(SUM(D48:D51)=0,"", SUM(D48:D51))</f>
        <v>225</v>
      </c>
    </row>
    <row r="49" spans="2:15" x14ac:dyDescent="0.2">
      <c r="B49" t="s">
        <v>47</v>
      </c>
      <c r="D49" s="100"/>
      <c r="E49" s="100"/>
      <c r="H49" s="5"/>
    </row>
    <row r="50" spans="2:15" x14ac:dyDescent="0.2">
      <c r="B50" t="s">
        <v>55</v>
      </c>
      <c r="D50" s="100"/>
      <c r="E50" s="100"/>
      <c r="H50" s="5"/>
      <c r="K50" s="5" t="s">
        <v>67</v>
      </c>
      <c r="L50" s="4" t="e">
        <f>IF(OR(L37="",L48=""),"", L37+L48)</f>
        <v>#VALUE!</v>
      </c>
    </row>
    <row r="51" spans="2:15" ht="14.45" customHeight="1" x14ac:dyDescent="0.2">
      <c r="B51" t="s">
        <v>70</v>
      </c>
      <c r="D51" s="100">
        <f>IF(N11="","",N11)</f>
        <v>225</v>
      </c>
      <c r="E51" s="100"/>
    </row>
    <row r="52" spans="2:15" x14ac:dyDescent="0.2">
      <c r="H52" s="34" t="e">
        <f>IF(L61="","",IF(L61&gt;3200,1,IF(L61&lt;=2700,2,0)))</f>
        <v>#VALUE!</v>
      </c>
      <c r="K52" s="5" t="s">
        <v>75</v>
      </c>
      <c r="L52" s="50"/>
    </row>
    <row r="53" spans="2:15" x14ac:dyDescent="0.2">
      <c r="I53" s="5" t="s">
        <v>68</v>
      </c>
      <c r="J53" s="99"/>
      <c r="K53" s="99"/>
      <c r="L53" s="99"/>
    </row>
    <row r="54" spans="2:15" ht="9" customHeight="1" x14ac:dyDescent="0.2"/>
    <row r="55" spans="2:15" x14ac:dyDescent="0.2">
      <c r="K55" s="5" t="s">
        <v>76</v>
      </c>
      <c r="L55" s="50"/>
    </row>
    <row r="56" spans="2:15" x14ac:dyDescent="0.2">
      <c r="I56" s="5" t="s">
        <v>68</v>
      </c>
      <c r="J56" s="99"/>
      <c r="K56" s="99"/>
      <c r="L56" s="99"/>
    </row>
    <row r="58" spans="2:15" x14ac:dyDescent="0.2">
      <c r="K58" s="5" t="s">
        <v>77</v>
      </c>
      <c r="L58" s="50"/>
    </row>
    <row r="59" spans="2:15" x14ac:dyDescent="0.2">
      <c r="I59" s="5" t="s">
        <v>68</v>
      </c>
      <c r="J59" s="99"/>
      <c r="K59" s="99"/>
      <c r="L59" s="99"/>
    </row>
    <row r="60" spans="2:15" ht="15" thickBot="1" x14ac:dyDescent="0.25"/>
    <row r="61" spans="2:15" ht="16.5" thickBot="1" x14ac:dyDescent="0.3">
      <c r="B61" t="s">
        <v>71</v>
      </c>
      <c r="D61" s="114" t="e">
        <f>IF(H52="","", IF(H52=1, 38.5, ""))</f>
        <v>#VALUE!</v>
      </c>
      <c r="E61" s="114"/>
      <c r="K61" s="54" t="s">
        <v>54</v>
      </c>
      <c r="L61" s="7" t="e">
        <f>IF(OR(L50="",L52=""),"",L50+L52+L55+L58)</f>
        <v>#VALUE!</v>
      </c>
      <c r="M61" s="77" t="e">
        <f>IF(L61="","",IF(L61&lt;=2700, "Excess revenue to CoAEMSP = ", IF(AND(L61&gt;2700, L61&lt;=3200), "Amount absorbed by CoAEMSP = ", IF(L61&gt;3200, "Amount to be billed to program = ", ""))))</f>
        <v>#VALUE!</v>
      </c>
      <c r="N61" s="77"/>
      <c r="O61" s="33" t="e">
        <f>IF(H52="", "", IF(L61&lt;=2700, 2700-L61, IF(AND(L61&gt;2700, L61&lt;=3200), L61-2700, IF(L61&gt;3200, L61-3200+D61, ""))))</f>
        <v>#VALUE!</v>
      </c>
    </row>
    <row r="62" spans="2:15" x14ac:dyDescent="0.2">
      <c r="N62" s="55" t="e">
        <f>IF(H52=1,"includes postage","")</f>
        <v>#VALUE!</v>
      </c>
    </row>
    <row r="63" spans="2:15" x14ac:dyDescent="0.2">
      <c r="H63" s="5" t="e">
        <f>IF(H52=1,"Invoice #: ","")</f>
        <v>#VALUE!</v>
      </c>
      <c r="K63" s="5" t="e">
        <f>IF(H52=1,"Date sent on: ","")</f>
        <v>#VALUE!</v>
      </c>
      <c r="L63" s="53"/>
    </row>
  </sheetData>
  <sheetProtection sheet="1" objects="1" scenarios="1" selectLockedCells="1"/>
  <mergeCells count="52">
    <mergeCell ref="B37:G43"/>
    <mergeCell ref="M31:N31"/>
    <mergeCell ref="M33:N33"/>
    <mergeCell ref="M35:N35"/>
    <mergeCell ref="M61:N61"/>
    <mergeCell ref="A47:N47"/>
    <mergeCell ref="H37:K37"/>
    <mergeCell ref="J56:L56"/>
    <mergeCell ref="J59:L59"/>
    <mergeCell ref="K41:M41"/>
    <mergeCell ref="F45:H45"/>
    <mergeCell ref="D50:E50"/>
    <mergeCell ref="D49:E49"/>
    <mergeCell ref="D48:E48"/>
    <mergeCell ref="D61:E61"/>
    <mergeCell ref="K40:N40"/>
    <mergeCell ref="M29:N29"/>
    <mergeCell ref="M16:N16"/>
    <mergeCell ref="M17:N17"/>
    <mergeCell ref="M20:N20"/>
    <mergeCell ref="M30:N30"/>
    <mergeCell ref="C1:E1"/>
    <mergeCell ref="F1:I2"/>
    <mergeCell ref="C2:E2"/>
    <mergeCell ref="C3:F3"/>
    <mergeCell ref="C6:G6"/>
    <mergeCell ref="H6:I6"/>
    <mergeCell ref="C9:G9"/>
    <mergeCell ref="B34:D34"/>
    <mergeCell ref="B35:D35"/>
    <mergeCell ref="C12:E12"/>
    <mergeCell ref="B13:C13"/>
    <mergeCell ref="D13:E13"/>
    <mergeCell ref="B14:C14"/>
    <mergeCell ref="D14:E14"/>
    <mergeCell ref="C11:H11"/>
    <mergeCell ref="K1:M2"/>
    <mergeCell ref="J53:L53"/>
    <mergeCell ref="D51:E51"/>
    <mergeCell ref="B29:E29"/>
    <mergeCell ref="B30:E30"/>
    <mergeCell ref="B31:E31"/>
    <mergeCell ref="B33:D33"/>
    <mergeCell ref="M34:N34"/>
    <mergeCell ref="M21:N21"/>
    <mergeCell ref="M22:N22"/>
    <mergeCell ref="M23:N23"/>
    <mergeCell ref="M24:N24"/>
    <mergeCell ref="M26:N26"/>
    <mergeCell ref="M18:N18"/>
    <mergeCell ref="C7:G7"/>
    <mergeCell ref="C8:G8"/>
  </mergeCells>
  <conditionalFormatting sqref="I63">
    <cfRule type="expression" dxfId="8" priority="14" stopIfTrue="1">
      <formula>H52=1</formula>
    </cfRule>
  </conditionalFormatting>
  <conditionalFormatting sqref="L63">
    <cfRule type="expression" dxfId="7" priority="15" stopIfTrue="1">
      <formula>H52=1</formula>
    </cfRule>
  </conditionalFormatting>
  <conditionalFormatting sqref="M7">
    <cfRule type="expression" dxfId="6" priority="2">
      <formula>AND(H14&gt;0, H13&lt;&gt;H14)</formula>
    </cfRule>
  </conditionalFormatting>
  <conditionalFormatting sqref="M61:N61">
    <cfRule type="containsText" dxfId="5" priority="8" stopIfTrue="1" operator="containsText" text="Amount to be billed to program = ">
      <formula>NOT(ISERROR(SEARCH("Amount to be billed to program = ",M61)))</formula>
    </cfRule>
  </conditionalFormatting>
  <conditionalFormatting sqref="N12">
    <cfRule type="expression" dxfId="4" priority="1">
      <formula>AND(N11&gt;0,N8&lt;&gt;N11)</formula>
    </cfRule>
  </conditionalFormatting>
  <conditionalFormatting sqref="O61">
    <cfRule type="expression" dxfId="3" priority="10" stopIfTrue="1">
      <formula>H52=2</formula>
    </cfRule>
    <cfRule type="expression" dxfId="2" priority="11" stopIfTrue="1">
      <formula>H52=0</formula>
    </cfRule>
    <cfRule type="expression" dxfId="1" priority="12" stopIfTrue="1">
      <formula>H52=1</formula>
    </cfRule>
    <cfRule type="expression" dxfId="0" priority="13" stopIfTrue="1">
      <formula>L50=1</formula>
    </cfRule>
  </conditionalFormatting>
  <pageMargins left="0.7" right="0.7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>
                <anchor moveWithCells="1">
                  <from>
                    <xdr:col>10</xdr:col>
                    <xdr:colOff>257175</xdr:colOff>
                    <xdr:row>37</xdr:row>
                    <xdr:rowOff>104775</xdr:rowOff>
                  </from>
                  <to>
                    <xdr:col>11</xdr:col>
                    <xdr:colOff>685800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locked="0" defaultSize="0" autoFill="0" autoLine="0" autoPict="0">
                <anchor moveWithCells="1">
                  <from>
                    <xdr:col>12</xdr:col>
                    <xdr:colOff>38100</xdr:colOff>
                    <xdr:row>37</xdr:row>
                    <xdr:rowOff>114300</xdr:rowOff>
                  </from>
                  <to>
                    <xdr:col>12</xdr:col>
                    <xdr:colOff>1628775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43</xdr:row>
                    <xdr:rowOff>161925</xdr:rowOff>
                  </from>
                  <to>
                    <xdr:col>9</xdr:col>
                    <xdr:colOff>495300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locked="0" defaultSize="0" autoFill="0" autoLine="0" autoPict="0">
                <anchor moveWithCells="1">
                  <from>
                    <xdr:col>10</xdr:col>
                    <xdr:colOff>104775</xdr:colOff>
                    <xdr:row>43</xdr:row>
                    <xdr:rowOff>161925</xdr:rowOff>
                  </from>
                  <to>
                    <xdr:col>11</xdr:col>
                    <xdr:colOff>28575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locked="0" defaultSize="0" autoFill="0" autoLine="0" autoPict="0">
                <anchor moveWithCells="1">
                  <from>
                    <xdr:col>11</xdr:col>
                    <xdr:colOff>238125</xdr:colOff>
                    <xdr:row>43</xdr:row>
                    <xdr:rowOff>161925</xdr:rowOff>
                  </from>
                  <to>
                    <xdr:col>11</xdr:col>
                    <xdr:colOff>847725</xdr:colOff>
                    <xdr:row>45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B10"/>
  <sheetViews>
    <sheetView showGridLines="0" workbookViewId="0">
      <selection activeCell="B7" sqref="B7"/>
    </sheetView>
  </sheetViews>
  <sheetFormatPr defaultColWidth="8.75" defaultRowHeight="14.25" x14ac:dyDescent="0.2"/>
  <sheetData>
    <row r="1" spans="1:2" x14ac:dyDescent="0.2">
      <c r="A1" s="6">
        <v>1</v>
      </c>
      <c r="B1" t="s">
        <v>61</v>
      </c>
    </row>
    <row r="2" spans="1:2" x14ac:dyDescent="0.2">
      <c r="A2" s="6">
        <v>2</v>
      </c>
      <c r="B2" t="s">
        <v>69</v>
      </c>
    </row>
    <row r="3" spans="1:2" x14ac:dyDescent="0.2">
      <c r="A3" s="6">
        <v>3</v>
      </c>
      <c r="B3" t="s">
        <v>62</v>
      </c>
    </row>
    <row r="4" spans="1:2" x14ac:dyDescent="0.2">
      <c r="A4" s="6">
        <v>4</v>
      </c>
      <c r="B4" t="s">
        <v>63</v>
      </c>
    </row>
    <row r="5" spans="1:2" x14ac:dyDescent="0.2">
      <c r="A5" s="6">
        <v>5</v>
      </c>
      <c r="B5" t="s">
        <v>64</v>
      </c>
    </row>
    <row r="6" spans="1:2" x14ac:dyDescent="0.2">
      <c r="A6" s="45" t="s">
        <v>65</v>
      </c>
    </row>
    <row r="7" spans="1:2" x14ac:dyDescent="0.2">
      <c r="A7" s="46">
        <v>6</v>
      </c>
      <c r="B7" s="1" t="s">
        <v>84</v>
      </c>
    </row>
    <row r="8" spans="1:2" x14ac:dyDescent="0.2">
      <c r="A8" s="46">
        <v>7</v>
      </c>
      <c r="B8" s="1" t="s">
        <v>85</v>
      </c>
    </row>
    <row r="9" spans="1:2" x14ac:dyDescent="0.2">
      <c r="A9" s="46">
        <v>8</v>
      </c>
      <c r="B9" s="1" t="s">
        <v>86</v>
      </c>
    </row>
    <row r="10" spans="1:2" x14ac:dyDescent="0.2">
      <c r="A10" s="46"/>
      <c r="B10" s="1"/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Site Visitor Expense Report</vt:lpstr>
      <vt:lpstr>For Office Use ONLY</vt:lpstr>
      <vt:lpstr>Workflow</vt:lpstr>
      <vt:lpstr>'For Office Use ONLY'!Comm</vt:lpstr>
      <vt:lpstr>Comm</vt:lpstr>
      <vt:lpstr>'For Office Use ONLY'!Print_Area</vt:lpstr>
      <vt:lpstr>'Site Visitor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wwg</dc:creator>
  <cp:lastModifiedBy>Lisa Collard</cp:lastModifiedBy>
  <cp:lastPrinted>2019-07-17T14:00:37Z</cp:lastPrinted>
  <dcterms:created xsi:type="dcterms:W3CDTF">2011-02-15T11:21:58Z</dcterms:created>
  <dcterms:modified xsi:type="dcterms:W3CDTF">2026-03-24T21:13:12Z</dcterms:modified>
</cp:coreProperties>
</file>