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jenniferandersonwarwick/Library/CloudStorage/Dropbox/CoAEMSP/_CoAEMSP CURRENT WORK/"/>
    </mc:Choice>
  </mc:AlternateContent>
  <xr:revisionPtr revIDLastSave="0" documentId="8_{90A8D291-381F-2F45-A8AD-06978F79B12C}" xr6:coauthVersionLast="47" xr6:coauthVersionMax="47" xr10:uidLastSave="{00000000-0000-0000-0000-000000000000}"/>
  <bookViews>
    <workbookView xWindow="0" yWindow="0" windowWidth="57600" windowHeight="32400" activeTab="1" xr2:uid="{00000000-000D-0000-FFFF-FFFF00000000}"/>
  </bookViews>
  <sheets>
    <sheet name="EA-LoR App" sheetId="8" state="hidden" r:id="rId1"/>
    <sheet name="Cover Page" sheetId="3" r:id="rId2"/>
    <sheet name="SV Findings" sheetId="1" r:id="rId3"/>
    <sheet name="Summary of Findings - Main" sheetId="7" r:id="rId4"/>
    <sheet name="SV Scripts" sheetId="9" state="hidden" r:id="rId5"/>
  </sheets>
  <externalReferences>
    <externalReference r:id="rId6"/>
    <externalReference r:id="rId7"/>
  </externalReferences>
  <definedNames>
    <definedName name="_xlnm._FilterDatabase" localSheetId="2" hidden="1">'SV Findings'!$I$12:$J$12</definedName>
    <definedName name="EASAdmin" localSheetId="0">'EA-LoR App'!$I$63:$L$63</definedName>
    <definedName name="EASAdmin">#REF!</definedName>
    <definedName name="EASCAffiliates" localSheetId="0">#REF!</definedName>
    <definedName name="EASCAffiliates">#REF!</definedName>
    <definedName name="EASCState" localSheetId="0">'EA-LoR App'!#REF!</definedName>
    <definedName name="EASCState">#REF!</definedName>
    <definedName name="EASDegree" localSheetId="0">'EA-LoR App'!$I$32:$U$32</definedName>
    <definedName name="EASDegree">#REF!</definedName>
    <definedName name="EASFAffiliates" localSheetId="0">#REF!</definedName>
    <definedName name="EASFAffiliates">#REF!</definedName>
    <definedName name="EASInst" localSheetId="0">'EA-LoR App'!$I$26:$AJ$26</definedName>
    <definedName name="EASInst">#REF!</definedName>
    <definedName name="EASOutSat" localSheetId="0">#REF!</definedName>
    <definedName name="EASOutSat">#REF!</definedName>
    <definedName name="EASPublication" localSheetId="0">#REF!</definedName>
    <definedName name="EASPublication">#REF!</definedName>
    <definedName name="EASSat" localSheetId="0">#REF!</definedName>
    <definedName name="EASSat">#REF!</definedName>
    <definedName name="EASStatus" localSheetId="0">'EA-LoR App'!$I$30:$N$30</definedName>
    <definedName name="EASStatus">#REF!</definedName>
    <definedName name="EASType" localSheetId="0">'EA-LoR App'!$I$29:$T$29</definedName>
    <definedName name="EASType">#REF!</definedName>
    <definedName name="LoR">#REF!</definedName>
    <definedName name="_xlnm.Print_Area" localSheetId="1">'Cover Page'!$A$1:$N$31</definedName>
    <definedName name="_xlnm.Print_Area" localSheetId="0">'EA-LoR App'!$A$1:$G$82</definedName>
    <definedName name="_xlnm.Print_Area" localSheetId="3">'Summary of Findings - Main'!$A$1:$G$240</definedName>
    <definedName name="_xlnm.Print_Area" localSheetId="2">'SV Findings'!$B$1:$L$398</definedName>
    <definedName name="_xlnm.Print_Titles" localSheetId="2">'SV Findings'!$6:$6</definedName>
    <definedName name="PV" localSheetId="3">'SV Findings'!#REF!</definedName>
    <definedName name="PV">'[1]SV Findings'!#REF!</definedName>
    <definedName name="PVB" localSheetId="0">#REF!</definedName>
    <definedName name="PVB" localSheetId="3">'SV Findings'!#REF!</definedName>
    <definedName name="PVB" localSheetId="4">'[1]SV Findings'!#REF!</definedName>
    <definedName name="PVB">'SV Findings'!#REF!</definedName>
    <definedName name="Readers" localSheetId="0">'EA-LoR App'!$I$59:$T$59</definedName>
    <definedName name="Satellites">'[1]EA-I-CSSR'!$W$25:$W$27</definedName>
    <definedName name="Sponsorship" localSheetId="0">#REF!</definedName>
    <definedName name="Sponsorship" localSheetId="4">'[1]SV Findings'!$AA$9:$AI$9</definedName>
    <definedName name="Sponsorship">'SV Findings'!$AA$9:$AI$9</definedName>
    <definedName name="Standards" localSheetId="0">#REF!</definedName>
    <definedName name="Standards">'Summary of Findings - Main'!$Q$28:$Q$170</definedName>
    <definedName name="SType">'[2]Standard I'!$K$2:$K$6</definedName>
    <definedName name="SVCriteria">#REF!</definedName>
    <definedName name="validation_tclist" localSheetId="0">OFFSET(#REF!,,,COUNTIF(#REF!,"?*"))</definedName>
    <definedName name="validation_tclist" localSheetId="4">OFFSET('[1]Cover Page'!$U$3,,,COUNTIF('[1]Cover Page'!$U$3:$U$136,"?*"))</definedName>
    <definedName name="validation_tclist">OFFSET('Cover Page'!$U$3,,,COUNTIF('Cover Page'!$U$3:$U$131,"?*"))</definedName>
    <definedName name="validation_tmlist" localSheetId="0">OFFSET(#REF!,,,COUNTIF(#REF!,"?*"))</definedName>
    <definedName name="validation_tmlist" localSheetId="4">OFFSET('[1]Cover Page'!$AA$3,,,COUNTIF('[1]Cover Page'!$AA$3:$AA$136,"?*"))</definedName>
    <definedName name="validation_tmlist">OFFSET('Cover Page'!$AA$3,,,COUNTIF('Cover Page'!$AA$3:$AA$131,"?*"))</definedName>
    <definedName name="validation_tmlist2" localSheetId="0">OFFSET(#REF!,,,COUNTIF(#REF!,"?*"))</definedName>
    <definedName name="validation_tmlist2" localSheetId="4">OFFSET('[1]Cover Page'!$AF$3,,,COUNTIF('[1]Cover Page'!$AF$3:$AF$136,"?*"))</definedName>
    <definedName name="validation_tmlist2">OFFSET('Cover Page'!$AF$3,,,COUNTIF('Cover Page'!$AF$3:$AF$131,"?*"))</definedName>
    <definedName name="validation_tmlist3" localSheetId="0">OFFSET(#REF!,,,COUNTIF(#REF!,"?*"))</definedName>
    <definedName name="validation_tmlist3" localSheetId="4">OFFSET('[1]Cover Page'!$AK$3,,,COUNTIF('[1]Cover Page'!$AK$3:$AK$136,"?*"))</definedName>
    <definedName name="validation_tmlist3">OFFSET('Cover Page'!$AK$3,,,COUNTIF('Cover Page'!$AK$3:$AK$131,"?*"))</definedName>
    <definedName name="YN" localSheetId="0">#REF!</definedName>
    <definedName name="YN" localSheetId="3">'SV Findings'!#REF!</definedName>
    <definedName name="YN" localSheetId="4">'[1]SV Findings'!#REF!</definedName>
    <definedName name="YN">'SV Findings'!#REF!</definedName>
    <definedName name="YNApp" localSheetId="0">'EA-LoR App'!$J$17:$M$17</definedName>
    <definedName name="YNN" localSheetId="0">#REF!</definedName>
    <definedName name="YNN">#REF!</definedName>
    <definedName name="YNNA" localSheetId="0">#REF!</definedName>
    <definedName name="YNNA" localSheetId="3">'SV Findings'!#REF!</definedName>
    <definedName name="YNNA" localSheetId="4">'[1]SV Findings'!#REF!</definedName>
    <definedName name="YNNA">'SV Findings'!#REF!</definedName>
    <definedName name="YNNApp" localSheetId="0">'EA-LoR App'!$J$24:$N$24</definedName>
    <definedName name="Z_6FDBC1BF_99FD_492F_9A38_B1FC9531BD14_.wvu.FilterData" localSheetId="2" hidden="1">'SV Findings'!$I$12:$J$12</definedName>
    <definedName name="Z_6FDBC1BF_99FD_492F_9A38_B1FC9531BD14_.wvu.PrintArea" localSheetId="1" hidden="1">'Cover Page'!$A$1:$N$31</definedName>
    <definedName name="Z_6FDBC1BF_99FD_492F_9A38_B1FC9531BD14_.wvu.PrintArea" localSheetId="0" hidden="1">'EA-LoR App'!$A$1:$G$82,'EA-LoR App'!$H$14:$S$36</definedName>
    <definedName name="Z_6FDBC1BF_99FD_492F_9A38_B1FC9531BD14_.wvu.PrintArea" localSheetId="3" hidden="1">'Summary of Findings - Main'!$A$1:$G$240</definedName>
    <definedName name="Z_6FDBC1BF_99FD_492F_9A38_B1FC9531BD14_.wvu.PrintArea" localSheetId="2" hidden="1">'SV Findings'!$B$1:$L$263</definedName>
    <definedName name="Z_6FDBC1BF_99FD_492F_9A38_B1FC9531BD14_.wvu.PrintTitles" localSheetId="2" hidden="1">'SV Findings'!$6:$6</definedName>
    <definedName name="Z_C17C9B4A_0866_4AA0_BC6D_B2274E9D30D3_.wvu.FilterData" localSheetId="2" hidden="1">'SV Findings'!$I$12:$J$12</definedName>
    <definedName name="Z_C17C9B4A_0866_4AA0_BC6D_B2274E9D30D3_.wvu.PrintArea" localSheetId="1" hidden="1">'Cover Page'!$A$1:$N$31</definedName>
    <definedName name="Z_C17C9B4A_0866_4AA0_BC6D_B2274E9D30D3_.wvu.PrintArea" localSheetId="0" hidden="1">'EA-LoR App'!$A$1:$G$82,'EA-LoR App'!$H$14:$S$36</definedName>
    <definedName name="Z_C17C9B4A_0866_4AA0_BC6D_B2274E9D30D3_.wvu.PrintArea" localSheetId="3" hidden="1">'Summary of Findings - Main'!$A$1:$G$240</definedName>
    <definedName name="Z_C17C9B4A_0866_4AA0_BC6D_B2274E9D30D3_.wvu.PrintArea" localSheetId="2" hidden="1">'SV Findings'!$B$1:$L$263</definedName>
    <definedName name="Z_C17C9B4A_0866_4AA0_BC6D_B2274E9D30D3_.wvu.PrintTitles" localSheetId="2" hidden="1">'SV Findings'!$6:$6</definedName>
  </definedNames>
  <calcPr calcId="191029"/>
  <customWorkbookViews>
    <customWorkbookView name="EASatellites" guid="{6FDBC1BF-99FD-492F-9A38-B1FC9531BD14}" maximized="1" windowWidth="1881" windowHeight="771" activeSheetId="4"/>
    <customWorkbookView name="EA1" guid="{C17C9B4A-0866-4AA0-BC6D-B2274E9D30D3}" maximized="1" windowWidth="1881" windowHeight="771"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7" l="1"/>
  <c r="B126" i="1"/>
  <c r="B116" i="1"/>
  <c r="J245" i="1"/>
  <c r="J224" i="1"/>
  <c r="J189" i="1"/>
  <c r="J170" i="1"/>
  <c r="J166" i="1"/>
  <c r="J162" i="1"/>
  <c r="J158" i="1"/>
  <c r="J155" i="1"/>
  <c r="J138" i="1"/>
  <c r="J90" i="1"/>
  <c r="J64" i="1"/>
  <c r="J53" i="1"/>
  <c r="J44" i="1"/>
  <c r="B344" i="1" l="1"/>
  <c r="B387" i="1"/>
  <c r="B391" i="1"/>
  <c r="D102" i="7"/>
  <c r="D57" i="7" l="1"/>
  <c r="B30" i="7"/>
  <c r="B31" i="7"/>
  <c r="B32" i="7"/>
  <c r="G245" i="1"/>
  <c r="G224" i="1"/>
  <c r="B153" i="7" s="1"/>
  <c r="G189" i="1"/>
  <c r="B130" i="7" s="1"/>
  <c r="G170" i="1"/>
  <c r="G166" i="1"/>
  <c r="B120" i="7" s="1"/>
  <c r="B57" i="7"/>
  <c r="G53" i="1"/>
  <c r="G44" i="1"/>
  <c r="J178" i="1"/>
  <c r="J89" i="1"/>
  <c r="G178" i="1"/>
  <c r="B114" i="7"/>
  <c r="G155" i="1"/>
  <c r="B113" i="7" s="1"/>
  <c r="G158" i="1"/>
  <c r="G162" i="1"/>
  <c r="D122" i="7" l="1"/>
  <c r="D58" i="7"/>
  <c r="D165" i="7"/>
  <c r="D153" i="7"/>
  <c r="D130" i="7"/>
  <c r="B122" i="7"/>
  <c r="B165" i="7"/>
  <c r="B58" i="7"/>
  <c r="D51" i="7"/>
  <c r="B51" i="7"/>
  <c r="D125" i="7"/>
  <c r="D118" i="7"/>
  <c r="D115" i="7"/>
  <c r="D113" i="7"/>
  <c r="D120" i="7"/>
  <c r="B118" i="7"/>
  <c r="B125" i="7"/>
  <c r="B115" i="7"/>
  <c r="G90" i="1"/>
  <c r="G89" i="1"/>
  <c r="D72" i="7" s="1"/>
  <c r="J50" i="1"/>
  <c r="G64" i="1"/>
  <c r="D55" i="7"/>
  <c r="B55" i="7"/>
  <c r="D54" i="7"/>
  <c r="B54" i="7"/>
  <c r="B59" i="7"/>
  <c r="G50" i="1"/>
  <c r="G138" i="1"/>
  <c r="B103" i="7" l="1"/>
  <c r="D103" i="7"/>
  <c r="D56" i="7"/>
  <c r="D73" i="7"/>
  <c r="B73" i="7"/>
  <c r="B56" i="7"/>
  <c r="B72" i="7"/>
  <c r="D63" i="7"/>
  <c r="B63" i="7"/>
  <c r="I148" i="1" l="1"/>
  <c r="B395" i="1"/>
  <c r="D137" i="7" l="1"/>
  <c r="B137" i="7"/>
  <c r="D136" i="7"/>
  <c r="B136" i="7"/>
  <c r="D134" i="7"/>
  <c r="B134" i="7"/>
  <c r="D3" i="7" l="1"/>
  <c r="B3" i="7"/>
  <c r="F265" i="1"/>
  <c r="I145" i="1" l="1"/>
  <c r="I129" i="1"/>
  <c r="I120" i="1"/>
  <c r="I13" i="1" l="1"/>
  <c r="F3" i="1"/>
  <c r="E3" i="1"/>
  <c r="B2" i="1"/>
  <c r="I87" i="1" l="1"/>
  <c r="I86" i="1"/>
  <c r="I137" i="1"/>
  <c r="I58" i="1"/>
  <c r="I84" i="1"/>
  <c r="I79" i="1"/>
  <c r="I78" i="1"/>
  <c r="I237" i="1"/>
  <c r="I235" i="1"/>
  <c r="I225" i="1"/>
  <c r="I219" i="1"/>
  <c r="I209" i="1"/>
  <c r="I205" i="1"/>
  <c r="H204" i="1"/>
  <c r="I202" i="1"/>
  <c r="I201" i="1"/>
  <c r="I199" i="1"/>
  <c r="H198" i="1"/>
  <c r="I191" i="1"/>
  <c r="I185" i="1"/>
  <c r="I194" i="1"/>
  <c r="I136" i="1"/>
  <c r="I104" i="1"/>
  <c r="I102" i="1"/>
  <c r="I88" i="1"/>
  <c r="I103" i="1"/>
  <c r="I29" i="1"/>
  <c r="I85" i="1"/>
  <c r="I27" i="1"/>
  <c r="I28" i="1"/>
  <c r="C3" i="9" l="1"/>
  <c r="B3" i="9"/>
  <c r="I132" i="1" l="1"/>
  <c r="I131" i="1"/>
  <c r="I130" i="1"/>
  <c r="I123" i="1"/>
  <c r="I122" i="1"/>
  <c r="I121" i="1"/>
  <c r="B36" i="8" l="1"/>
  <c r="B38" i="3" l="1"/>
  <c r="I175" i="1" l="1"/>
  <c r="I187" i="1"/>
  <c r="I80" i="1"/>
  <c r="I200" i="1"/>
  <c r="I186" i="1"/>
  <c r="I82" i="1"/>
  <c r="N21" i="3"/>
  <c r="B37" i="3"/>
  <c r="B37" i="8" l="1"/>
  <c r="B38" i="8"/>
  <c r="H38" i="8"/>
  <c r="H37" i="8"/>
  <c r="G6" i="8" l="1"/>
  <c r="F64" i="8"/>
  <c r="B73" i="8"/>
  <c r="E70" i="8"/>
  <c r="E69" i="8"/>
  <c r="E68" i="8"/>
  <c r="E67" i="8"/>
  <c r="E66" i="8"/>
  <c r="E65" i="8"/>
  <c r="H39" i="8"/>
  <c r="H36" i="8"/>
  <c r="H35" i="8"/>
  <c r="B35" i="8"/>
  <c r="H34" i="8"/>
  <c r="B34" i="8"/>
  <c r="H31" i="8"/>
  <c r="R30" i="8"/>
  <c r="Q30" i="8"/>
  <c r="P30" i="8"/>
  <c r="O30" i="8"/>
  <c r="B26" i="8"/>
  <c r="M16" i="8"/>
  <c r="G13" i="8"/>
  <c r="B13" i="8"/>
  <c r="B393" i="1" l="1"/>
  <c r="B389" i="1"/>
  <c r="B385" i="1"/>
  <c r="B383" i="1"/>
  <c r="B381" i="1"/>
  <c r="B379" i="1"/>
  <c r="B376" i="1"/>
  <c r="B374" i="1"/>
  <c r="B372" i="1"/>
  <c r="B370" i="1"/>
  <c r="B368" i="1"/>
  <c r="B366" i="1"/>
  <c r="H350" i="1" l="1"/>
  <c r="B257" i="1"/>
  <c r="B70" i="7"/>
  <c r="D59" i="7"/>
  <c r="D46" i="7"/>
  <c r="B46" i="7"/>
  <c r="C130" i="1"/>
  <c r="C121" i="1"/>
  <c r="C152" i="1"/>
  <c r="C151" i="1"/>
  <c r="C150" i="1"/>
  <c r="C149" i="1"/>
  <c r="B295" i="1"/>
  <c r="B326" i="1"/>
  <c r="B301" i="1"/>
  <c r="B305" i="1"/>
  <c r="B311" i="1"/>
  <c r="B314" i="1"/>
  <c r="B316" i="1"/>
  <c r="C13" i="1"/>
  <c r="D32" i="7"/>
  <c r="D31" i="7"/>
  <c r="I12" i="1"/>
  <c r="B11" i="1"/>
  <c r="B12" i="1"/>
  <c r="I15" i="1"/>
  <c r="B264" i="1"/>
  <c r="B267" i="1"/>
  <c r="K271" i="1"/>
  <c r="C271" i="1"/>
  <c r="B270" i="1"/>
  <c r="B324" i="1"/>
  <c r="B323" i="1"/>
  <c r="B322" i="1"/>
  <c r="B320" i="1"/>
  <c r="B318" i="1"/>
  <c r="B310" i="1"/>
  <c r="B308" i="1"/>
  <c r="B304" i="1"/>
  <c r="B300" i="1"/>
  <c r="B298" i="1"/>
  <c r="B294" i="1"/>
  <c r="B281" i="1"/>
  <c r="B280" i="1"/>
  <c r="I279" i="1"/>
  <c r="C279" i="1"/>
  <c r="B278" i="1"/>
  <c r="B273" i="1"/>
  <c r="B274" i="1"/>
  <c r="B272" i="1"/>
  <c r="B262" i="1"/>
  <c r="B265" i="1"/>
  <c r="C12" i="1"/>
  <c r="I14" i="1"/>
  <c r="B236" i="7"/>
  <c r="B230" i="7"/>
  <c r="AH3" i="3"/>
  <c r="AH4" i="3" s="1"/>
  <c r="C127" i="1"/>
  <c r="B152" i="1"/>
  <c r="B151" i="1"/>
  <c r="B150" i="1"/>
  <c r="B149" i="1"/>
  <c r="C148" i="1"/>
  <c r="B148" i="1"/>
  <c r="B147" i="1"/>
  <c r="C145" i="1"/>
  <c r="B145" i="1"/>
  <c r="B144" i="1"/>
  <c r="I143" i="1"/>
  <c r="I125" i="1"/>
  <c r="B130" i="1"/>
  <c r="C132" i="1"/>
  <c r="B132" i="1"/>
  <c r="C131" i="1"/>
  <c r="B131" i="1"/>
  <c r="C129" i="1"/>
  <c r="B129" i="1"/>
  <c r="B128" i="1"/>
  <c r="I127" i="1"/>
  <c r="B127" i="1"/>
  <c r="I115" i="1"/>
  <c r="C122" i="1"/>
  <c r="B122" i="1"/>
  <c r="C123" i="1"/>
  <c r="B123" i="1"/>
  <c r="B121" i="1"/>
  <c r="C120" i="1"/>
  <c r="B120" i="1"/>
  <c r="B117" i="1"/>
  <c r="B119" i="1"/>
  <c r="I118" i="1"/>
  <c r="I117" i="1"/>
  <c r="C117" i="1"/>
  <c r="D30" i="7"/>
  <c r="B224" i="7"/>
  <c r="B219" i="7"/>
  <c r="B29" i="7"/>
  <c r="D29" i="7"/>
  <c r="D167" i="7"/>
  <c r="D166" i="7"/>
  <c r="D164" i="7"/>
  <c r="D163" i="7"/>
  <c r="D162" i="7"/>
  <c r="D161" i="7"/>
  <c r="D160" i="7"/>
  <c r="D159" i="7"/>
  <c r="D158" i="7"/>
  <c r="D157" i="7"/>
  <c r="D156" i="7"/>
  <c r="D155" i="7"/>
  <c r="D154" i="7"/>
  <c r="D152" i="7"/>
  <c r="D151" i="7"/>
  <c r="D150" i="7"/>
  <c r="D149" i="7"/>
  <c r="D148" i="7"/>
  <c r="D147" i="7"/>
  <c r="D146" i="7"/>
  <c r="D145" i="7"/>
  <c r="D144" i="7"/>
  <c r="D143" i="7"/>
  <c r="D142" i="7"/>
  <c r="D141" i="7"/>
  <c r="D140" i="7"/>
  <c r="D139" i="7"/>
  <c r="D138" i="7"/>
  <c r="D135" i="7"/>
  <c r="D133" i="7"/>
  <c r="D132" i="7"/>
  <c r="D131" i="7"/>
  <c r="D129" i="7"/>
  <c r="D128" i="7"/>
  <c r="D127" i="7"/>
  <c r="D126" i="7"/>
  <c r="D124" i="7"/>
  <c r="D123" i="7"/>
  <c r="D121" i="7"/>
  <c r="D119" i="7"/>
  <c r="D117" i="7"/>
  <c r="D116" i="7"/>
  <c r="D114" i="7"/>
  <c r="D112" i="7"/>
  <c r="D111" i="7"/>
  <c r="D110" i="7"/>
  <c r="D109" i="7"/>
  <c r="D108" i="7"/>
  <c r="D107" i="7"/>
  <c r="D106" i="7"/>
  <c r="D105" i="7"/>
  <c r="D104"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1" i="7"/>
  <c r="D70" i="7"/>
  <c r="D69" i="7"/>
  <c r="D68" i="7"/>
  <c r="D67" i="7"/>
  <c r="D66" i="7"/>
  <c r="D65" i="7"/>
  <c r="D64" i="7"/>
  <c r="D62" i="7"/>
  <c r="D61" i="7"/>
  <c r="D60" i="7"/>
  <c r="D53" i="7"/>
  <c r="D52" i="7"/>
  <c r="D50" i="7"/>
  <c r="D49" i="7"/>
  <c r="D48" i="7"/>
  <c r="D47" i="7"/>
  <c r="D45" i="7"/>
  <c r="D44" i="7"/>
  <c r="D43" i="7"/>
  <c r="D42" i="7"/>
  <c r="D41" i="7"/>
  <c r="D40" i="7"/>
  <c r="D39" i="7"/>
  <c r="D38" i="7"/>
  <c r="D37" i="7"/>
  <c r="D36" i="7"/>
  <c r="D35" i="7"/>
  <c r="D34" i="7"/>
  <c r="B167" i="7"/>
  <c r="B166" i="7"/>
  <c r="B164" i="7"/>
  <c r="B163" i="7"/>
  <c r="B162" i="7"/>
  <c r="B161" i="7"/>
  <c r="B160" i="7"/>
  <c r="B159" i="7"/>
  <c r="B158" i="7"/>
  <c r="B157" i="7"/>
  <c r="B156" i="7"/>
  <c r="B155" i="7"/>
  <c r="B154" i="7"/>
  <c r="B152" i="7"/>
  <c r="B151" i="7"/>
  <c r="B150" i="7"/>
  <c r="B149" i="7"/>
  <c r="B148" i="7"/>
  <c r="B147" i="7"/>
  <c r="B146" i="7"/>
  <c r="B145" i="7"/>
  <c r="B144" i="7"/>
  <c r="B143" i="7"/>
  <c r="B142" i="7"/>
  <c r="B141" i="7"/>
  <c r="B140" i="7"/>
  <c r="B139" i="7"/>
  <c r="B138" i="7"/>
  <c r="B135" i="7"/>
  <c r="B133" i="7"/>
  <c r="B132" i="7"/>
  <c r="B131" i="7"/>
  <c r="B129" i="7"/>
  <c r="B128" i="7"/>
  <c r="B127" i="7"/>
  <c r="B126" i="7"/>
  <c r="B124" i="7"/>
  <c r="B123" i="7"/>
  <c r="B121" i="7"/>
  <c r="B119" i="7"/>
  <c r="B117" i="7"/>
  <c r="B116" i="7"/>
  <c r="B112" i="7"/>
  <c r="B111" i="7"/>
  <c r="B110" i="7"/>
  <c r="B109" i="7"/>
  <c r="B108" i="7"/>
  <c r="B107" i="7"/>
  <c r="B106" i="7"/>
  <c r="B105" i="7"/>
  <c r="B104"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1" i="7"/>
  <c r="B69" i="7"/>
  <c r="B68" i="7"/>
  <c r="B67" i="7"/>
  <c r="B66" i="7"/>
  <c r="B65" i="7"/>
  <c r="B64" i="7"/>
  <c r="B62" i="7"/>
  <c r="B61" i="7"/>
  <c r="B60" i="7"/>
  <c r="B53" i="7"/>
  <c r="B52" i="7"/>
  <c r="B50" i="7"/>
  <c r="B49" i="7"/>
  <c r="B48" i="7"/>
  <c r="B47" i="7"/>
  <c r="B45" i="7"/>
  <c r="B44" i="7"/>
  <c r="B43" i="7"/>
  <c r="B42" i="7"/>
  <c r="B41" i="7"/>
  <c r="B40" i="7"/>
  <c r="B39" i="7"/>
  <c r="B36" i="7"/>
  <c r="B37" i="7"/>
  <c r="B38" i="7"/>
  <c r="B35" i="7"/>
  <c r="B34" i="7"/>
  <c r="B33" i="7"/>
  <c r="D33" i="7"/>
  <c r="C14" i="1"/>
  <c r="B14" i="1"/>
  <c r="AJ3" i="3"/>
  <c r="AJ2" i="3"/>
  <c r="AE3" i="3"/>
  <c r="AE2" i="3"/>
  <c r="AH131" i="3"/>
  <c r="B350" i="1" l="1"/>
  <c r="AH5" i="3"/>
  <c r="AH6" i="3" s="1"/>
  <c r="AH7" i="3" l="1"/>
  <c r="AH8" i="3" s="1"/>
  <c r="AH9" i="3" l="1"/>
  <c r="AH10" i="3" l="1"/>
  <c r="AH11" i="3" l="1"/>
  <c r="AH12" i="3" s="1"/>
  <c r="AH13" i="3" l="1"/>
  <c r="AH14" i="3" s="1"/>
  <c r="AH15" i="3" l="1"/>
  <c r="AH16" i="3" s="1"/>
  <c r="AH17" i="3" s="1"/>
  <c r="AH18" i="3" s="1"/>
  <c r="AH19" i="3" l="1"/>
  <c r="AH20" i="3" s="1"/>
  <c r="AH21" i="3" s="1"/>
  <c r="AH22" i="3" l="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H100" i="3" s="1"/>
  <c r="AH101" i="3" s="1"/>
  <c r="AH102" i="3" s="1"/>
  <c r="AH103" i="3" s="1"/>
  <c r="AH104" i="3" s="1"/>
  <c r="AH105" i="3" s="1"/>
  <c r="AH106" i="3" s="1"/>
  <c r="AH107" i="3" s="1"/>
  <c r="AH108" i="3" s="1"/>
  <c r="AH109" i="3" s="1"/>
  <c r="AH110" i="3" s="1"/>
  <c r="AH111" i="3" s="1"/>
  <c r="AH112" i="3" s="1"/>
  <c r="AH113" i="3" s="1"/>
  <c r="AH114" i="3" s="1"/>
  <c r="AH115" i="3" s="1"/>
  <c r="AH116" i="3" s="1"/>
  <c r="AH117" i="3" s="1"/>
  <c r="AH118" i="3" s="1"/>
  <c r="AH119" i="3" s="1"/>
  <c r="AH120" i="3" s="1"/>
  <c r="AH121" i="3" s="1"/>
  <c r="AH122" i="3" s="1"/>
  <c r="AH123" i="3" s="1"/>
  <c r="AH124" i="3" s="1"/>
  <c r="AH125" i="3" s="1"/>
  <c r="AH126" i="3" s="1"/>
  <c r="AH127" i="3" s="1"/>
  <c r="AH128" i="3" s="1"/>
  <c r="AH129" i="3" s="1"/>
  <c r="AH130" i="3" s="1"/>
  <c r="H349" i="1" l="1"/>
  <c r="B349" i="1"/>
  <c r="B346" i="1"/>
  <c r="B348" i="1"/>
  <c r="H348" i="1"/>
  <c r="M346" i="1" s="1"/>
  <c r="H245" i="1" l="1"/>
  <c r="H170" i="1"/>
  <c r="I352" i="1"/>
  <c r="I359" i="1" s="1"/>
  <c r="L352" i="1"/>
  <c r="L359" i="1" s="1"/>
  <c r="N352" i="1"/>
  <c r="N359" i="1" s="1"/>
  <c r="T352" i="1"/>
  <c r="T359" i="1" s="1"/>
  <c r="E398" i="1"/>
  <c r="H138" i="1"/>
  <c r="Z352" i="1"/>
  <c r="Z359" i="1" s="1"/>
  <c r="H89" i="1"/>
  <c r="H44" i="1"/>
  <c r="H166" i="1"/>
  <c r="AC352" i="1"/>
  <c r="AC359" i="1" s="1"/>
  <c r="H50" i="1"/>
  <c r="H162" i="1"/>
  <c r="H90" i="1"/>
  <c r="W352" i="1"/>
  <c r="W359" i="1" s="1"/>
  <c r="Q352" i="1"/>
  <c r="Q359" i="1" s="1"/>
  <c r="H224" i="1"/>
  <c r="H64" i="1"/>
  <c r="H53" i="1"/>
  <c r="F352" i="1"/>
  <c r="B367" i="1" s="1"/>
  <c r="H158" i="1"/>
  <c r="H155" i="1"/>
  <c r="B259" i="1"/>
  <c r="B90" i="1"/>
  <c r="B89" i="1"/>
  <c r="J352" i="1"/>
  <c r="J359" i="1" s="1"/>
  <c r="C341" i="1"/>
  <c r="H189" i="1"/>
  <c r="H178" i="1"/>
  <c r="B371" i="1" l="1"/>
  <c r="B362" i="1"/>
  <c r="B386" i="1"/>
  <c r="B369" i="1"/>
  <c r="B388" i="1"/>
  <c r="B355" i="1"/>
  <c r="B384" i="1"/>
  <c r="B364" i="1"/>
  <c r="B357" i="1"/>
  <c r="B375" i="1"/>
  <c r="F359" i="1"/>
  <c r="B380" i="1"/>
  <c r="B392" i="1"/>
  <c r="B363" i="1"/>
  <c r="B377" i="1"/>
  <c r="B354" i="1"/>
  <c r="B365" i="1"/>
  <c r="B394" i="1"/>
  <c r="B373" i="1"/>
  <c r="B382" i="1"/>
  <c r="B358" i="1"/>
  <c r="B390" i="1"/>
  <c r="B356" i="1"/>
  <c r="B361" i="1"/>
  <c r="B360" i="1"/>
  <c r="B37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D14" authorId="0" shapeId="0" xr:uid="{00000000-0006-0000-0000-000001000000}">
      <text>
        <r>
          <rPr>
            <sz val="9"/>
            <color indexed="81"/>
            <rFont val="Tahoma"/>
            <family val="2"/>
          </rPr>
          <t xml:space="preserve">
Complete - No further documentation required
LSSR - Revisions/edits needed in the Letter of Review Self Study Report 
N/A - Not Applicable
</t>
        </r>
      </text>
    </comment>
    <comment ref="E14" authorId="0" shapeId="0" xr:uid="{00000000-0006-0000-0000-000002000000}">
      <text>
        <r>
          <rPr>
            <b/>
            <sz val="9"/>
            <color indexed="81"/>
            <rFont val="Tahoma"/>
            <family val="2"/>
          </rPr>
          <t xml:space="preserve">
</t>
        </r>
        <r>
          <rPr>
            <sz val="9"/>
            <color indexed="81"/>
            <rFont val="Tahoma"/>
            <family val="2"/>
          </rPr>
          <t xml:space="preserve">Complete - No further documentation required
LSSR - Revisions/edits needed in the Letter of Review Self Study Report 
N/A - Not Applicable
</t>
        </r>
      </text>
    </comment>
    <comment ref="B25" authorId="0" shapeId="0" xr:uid="{00000000-0006-0000-0000-000003000000}">
      <text>
        <r>
          <rPr>
            <b/>
            <sz val="8"/>
            <color indexed="81"/>
            <rFont val="Tahoma"/>
            <family val="2"/>
          </rPr>
          <t>Standard I.A. Sponsoring Institution</t>
        </r>
        <r>
          <rPr>
            <sz val="8"/>
            <color indexed="81"/>
            <rFont val="Tahoma"/>
            <family val="2"/>
          </rPr>
          <t xml:space="preserve">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t>
        </r>
        <r>
          <rPr>
            <i/>
            <sz val="8"/>
            <color indexed="81"/>
            <rFont val="Tahoma"/>
            <family val="2"/>
          </rPr>
          <t xml:space="preserve"> For a distance education program, the location of program is the mailing address of the sponsor</t>
        </r>
        <r>
          <rPr>
            <sz val="9"/>
            <color indexed="81"/>
            <rFont val="Tahoma"/>
            <family val="2"/>
          </rPr>
          <t xml:space="preserve">
</t>
        </r>
      </text>
    </comment>
    <comment ref="B27" authorId="0" shapeId="0" xr:uid="{00000000-0006-0000-0000-000004000000}">
      <text>
        <r>
          <rPr>
            <sz val="9"/>
            <color indexed="81"/>
            <rFont val="Tahoma"/>
            <family val="2"/>
          </rPr>
          <t xml:space="preserve">
In the Reader Comments:
If the program holds valid institutional accreditation, include the year the current institutional accreditation status began and the year scheduled for the next review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40" authorId="0" shapeId="0" xr:uid="{00000000-0006-0000-0100-000001000000}">
      <text>
        <r>
          <rPr>
            <b/>
            <sz val="8"/>
            <color rgb="FF000000"/>
            <rFont val="Tahoma"/>
            <family val="2"/>
          </rPr>
          <t>The red triangle in the upper right corner signifies a comment.  It is revealed when the cursor is placed over the cell.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0" authorId="0" shapeId="0" xr:uid="{00000000-0006-0000-0200-000001000000}">
      <text>
        <r>
          <rPr>
            <b/>
            <sz val="9"/>
            <color indexed="81"/>
            <rFont val="Tahoma"/>
            <family val="2"/>
          </rPr>
          <t>Standard I.A. Sponsoring Institution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For a distance education program, the location of program is the mailing address of the sponsor.</t>
        </r>
      </text>
    </comment>
    <comment ref="C10" authorId="0" shapeId="0" xr:uid="{00000000-0006-0000-0200-000002000000}">
      <text>
        <r>
          <rPr>
            <b/>
            <sz val="9"/>
            <color rgb="FF000000"/>
            <rFont val="Tahoma"/>
            <family val="2"/>
          </rPr>
          <t xml:space="preserve">Site Visitors should check the "EA-SSR tab (cell D27)" to verify the Reader and the SV Team agree on the Sponsorship of the program.  </t>
        </r>
        <r>
          <rPr>
            <sz val="9"/>
            <color rgb="FF000000"/>
            <rFont val="Tahoma"/>
            <family val="2"/>
          </rPr>
          <t xml:space="preserve">
</t>
        </r>
      </text>
    </comment>
    <comment ref="B12" authorId="0" shapeId="0" xr:uid="{00000000-0006-0000-0200-000003000000}">
      <text>
        <r>
          <rPr>
            <b/>
            <sz val="9"/>
            <color rgb="FF000000"/>
            <rFont val="Tahoma"/>
            <family val="2"/>
          </rPr>
          <t xml:space="preserve">Standard I.B. Consortium Sponsor  
</t>
        </r>
        <r>
          <rPr>
            <b/>
            <sz val="9"/>
            <color rgb="FF000000"/>
            <rFont val="Tahoma"/>
            <family val="2"/>
          </rPr>
          <t xml:space="preserve">
</t>
        </r>
        <r>
          <rPr>
            <b/>
            <sz val="9"/>
            <color rgb="FF000000"/>
            <rFont val="Tahoma"/>
            <family val="2"/>
          </rPr>
          <t xml:space="preserve">1. A consortium sponsor is an entity consisting of two or more members that exists for the purpose of operating an educational program.  In such instances, at least one of the members of the consortium must meet the requirements of a sponsoring institution as described in I.A.  
</t>
        </r>
        <r>
          <rPr>
            <b/>
            <sz val="9"/>
            <color rgb="FF000000"/>
            <rFont val="Tahoma"/>
            <family val="2"/>
          </rPr>
          <t xml:space="preserve">
</t>
        </r>
        <r>
          <rPr>
            <b/>
            <sz val="9"/>
            <color rgb="FF000000"/>
            <rFont val="Tahoma"/>
            <family val="2"/>
          </rPr>
          <t xml:space="preserve">2. The responsibilities of each member of the consortium must be clearly documented in a formal affiliation agreement or memorandum of understanding, which includes governance and lines of authority.
</t>
        </r>
        <r>
          <rPr>
            <sz val="9"/>
            <color rgb="FF000000"/>
            <rFont val="Tahoma"/>
            <family val="2"/>
          </rPr>
          <t xml:space="preserve">
</t>
        </r>
      </text>
    </comment>
    <comment ref="B14" authorId="0" shapeId="0" xr:uid="{00000000-0006-0000-0200-000004000000}">
      <text>
        <r>
          <rPr>
            <b/>
            <sz val="9"/>
            <color indexed="81"/>
            <rFont val="Tahoma"/>
            <family val="2"/>
          </rPr>
          <t xml:space="preserve">Standard I.B. Consortium Sponsor  
1. A consortium sponsor is an entity consisting of two or more members that exists for the purpose of operating an educational program.  In such instances, at least one of the members of the consortium must meet the requirements of a sponsoring institution as described in I.A.  
2. The responsibilities of each member of the consortium must be clearly documented in a formal affiliation agreement or memorandum of understanding, which includes governance and lines of authority.
</t>
        </r>
        <r>
          <rPr>
            <sz val="9"/>
            <color indexed="81"/>
            <rFont val="Tahoma"/>
            <family val="2"/>
          </rPr>
          <t xml:space="preserve">
</t>
        </r>
      </text>
    </comment>
    <comment ref="B17" authorId="0" shapeId="0" xr:uid="{00000000-0006-0000-0200-000005000000}">
      <text>
        <r>
          <rPr>
            <b/>
            <sz val="9"/>
            <color indexed="81"/>
            <rFont val="Tahoma"/>
            <family val="2"/>
          </rPr>
          <t xml:space="preserve">Standard I.C. Responsibilities of Sponsor
The Sponsor must ensure that the provisions of these Standards and Guidelines are met. 
</t>
        </r>
        <r>
          <rPr>
            <sz val="9"/>
            <color indexed="81"/>
            <rFont val="Tahoma"/>
            <family val="2"/>
          </rPr>
          <t xml:space="preserve">
</t>
        </r>
      </text>
    </comment>
    <comment ref="B20" authorId="0" shapeId="0" xr:uid="{00000000-0006-0000-0200-000006000000}">
      <text>
        <r>
          <rPr>
            <b/>
            <sz val="9"/>
            <color rgb="FF000000"/>
            <rFont val="Tahoma"/>
            <family val="2"/>
          </rPr>
          <t xml:space="preserve">Standard II.A. Program Goals and Outcomes 
</t>
        </r>
        <r>
          <rPr>
            <b/>
            <sz val="9"/>
            <color rgb="FF000000"/>
            <rFont val="Tahoma"/>
            <family val="2"/>
          </rPr>
          <t xml:space="preserve"> 
</t>
        </r>
        <r>
          <rPr>
            <b/>
            <sz val="9"/>
            <color rgb="FF000000"/>
            <rFont val="Tahoma"/>
            <family val="2"/>
          </rPr>
          <t xml:space="preserve">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
        </r>
        <r>
          <rPr>
            <b/>
            <sz val="9"/>
            <color rgb="FF000000"/>
            <rFont val="Tahoma"/>
            <family val="2"/>
          </rPr>
          <t xml:space="preserve">
</t>
        </r>
        <r>
          <rPr>
            <b/>
            <sz val="9"/>
            <color rgb="FF000000"/>
            <rFont val="Tahoma"/>
            <family val="2"/>
          </rPr>
          <t xml:space="preserve">The Advisory Committee should have significant representation and input from non-program personnel.  Advisory committee meetings may include participation by synchronous electronic means.  
</t>
        </r>
        <r>
          <rPr>
            <b/>
            <sz val="9"/>
            <color rgb="FF000000"/>
            <rFont val="Tahoma"/>
            <family val="2"/>
          </rPr>
          <t xml:space="preserve">
</t>
        </r>
        <r>
          <rPr>
            <b/>
            <sz val="9"/>
            <color rgb="FF000000"/>
            <rFont val="Tahoma"/>
            <family val="2"/>
          </rPr>
          <t xml:space="preserve">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
</t>
        </r>
        <r>
          <rPr>
            <sz val="9"/>
            <color rgb="FF000000"/>
            <rFont val="Tahoma"/>
            <family val="2"/>
          </rPr>
          <t xml:space="preserve">
</t>
        </r>
      </text>
    </comment>
    <comment ref="B21" authorId="0" shapeId="0" xr:uid="{00000000-0006-0000-0200-000007000000}">
      <text>
        <r>
          <rPr>
            <b/>
            <sz val="9"/>
            <color indexed="81"/>
            <rFont val="Tahoma"/>
            <family val="2"/>
          </rPr>
          <t xml:space="preserve">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
</t>
        </r>
        <r>
          <rPr>
            <sz val="9"/>
            <color indexed="81"/>
            <rFont val="Tahoma"/>
            <family val="2"/>
          </rPr>
          <t xml:space="preserve">
</t>
        </r>
      </text>
    </comment>
    <comment ref="B22" authorId="0" shapeId="0" xr:uid="{00000000-0006-0000-0200-000008000000}">
      <text>
        <r>
          <rPr>
            <b/>
            <sz val="9"/>
            <color indexed="81"/>
            <rFont val="Tahoma"/>
            <family val="2"/>
          </rPr>
          <t xml:space="preserve">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
</t>
        </r>
        <r>
          <rPr>
            <sz val="9"/>
            <color indexed="81"/>
            <rFont val="Tahoma"/>
            <family val="2"/>
          </rPr>
          <t xml:space="preserve">
</t>
        </r>
      </text>
    </comment>
    <comment ref="B23" authorId="0" shapeId="0" xr:uid="{00000000-0006-0000-0200-000009000000}">
      <text>
        <r>
          <rPr>
            <b/>
            <sz val="9"/>
            <color indexed="81"/>
            <rFont val="Tahoma"/>
            <family val="2"/>
          </rPr>
          <t>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t>
        </r>
      </text>
    </comment>
    <comment ref="B24" authorId="0" shapeId="0" xr:uid="{00000000-0006-0000-0200-00000A000000}">
      <text>
        <r>
          <rPr>
            <b/>
            <sz val="9"/>
            <color indexed="81"/>
            <rFont val="Tahoma"/>
            <family val="2"/>
          </rPr>
          <t>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t>
        </r>
      </text>
    </comment>
    <comment ref="B25" authorId="0" shapeId="0" xr:uid="{00000000-0006-0000-0200-00000B000000}">
      <text>
        <r>
          <rPr>
            <b/>
            <sz val="9"/>
            <color indexed="81"/>
            <rFont val="Tahoma"/>
            <family val="2"/>
          </rPr>
          <t>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t>
        </r>
      </text>
    </comment>
    <comment ref="B27" authorId="0" shapeId="0" xr:uid="{00000000-0006-0000-0200-00000C00000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28" authorId="0" shapeId="0" xr:uid="{00000000-0006-0000-0200-00000D00000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29" authorId="0" shapeId="0" xr:uid="{00000000-0006-0000-0200-00000E00000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31" authorId="0" shapeId="0" xr:uid="{00000000-0006-0000-0200-00000F00000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33" authorId="0" shapeId="0" xr:uid="{00000000-0006-0000-0200-000010000000}">
      <text>
        <r>
          <rPr>
            <b/>
            <sz val="9"/>
            <color indexed="81"/>
            <rFont val="Tahoma"/>
            <family val="2"/>
          </rPr>
          <t xml:space="preserve">II.C.    Minimum Expectations 
The program must have the following goal defining minimum expectations
  · Paramedic: “To prepare competent entry-level Paramedics in the cognitive (knowledge), psychomotor (skills), and affective (behavior) learning domains with or without exit points at the Advanced Emergency Medical Technician and/or Emergency Medical Technician, and/or Emergency Medical Responder levels.”
  · Advanced Emergency Medical Technician: “To prepare competent entry-level Advanced Emergency Medical Technician in the cognitive (knowledge), psychomotor (skills), and affective (behavior) learning domains,” 
Programs adopting educational goals beyond entry-level competence must clearly delineate this intent and provide evidence that all students have achieved the basic competencies prior to entry into the field with or without exit points at the Emergency Medical Technician, and/or Emergency Medical Responder levels.  
</t>
        </r>
        <r>
          <rPr>
            <b/>
            <i/>
            <sz val="9"/>
            <color indexed="81"/>
            <rFont val="Tahoma"/>
            <family val="2"/>
          </rPr>
          <t>Nothing in this Standard restricts programs from formulating goals beyond entry-level competence.</t>
        </r>
        <r>
          <rPr>
            <b/>
            <sz val="9"/>
            <color indexed="81"/>
            <rFont val="Tahoma"/>
            <family val="2"/>
          </rPr>
          <t xml:space="preserve"> </t>
        </r>
        <r>
          <rPr>
            <sz val="9"/>
            <color indexed="81"/>
            <rFont val="Tahoma"/>
            <family val="2"/>
          </rPr>
          <t xml:space="preserve">
</t>
        </r>
      </text>
    </comment>
    <comment ref="B37" authorId="0" shapeId="0" xr:uid="{00000000-0006-0000-0200-000011000000}">
      <text>
        <r>
          <rPr>
            <b/>
            <sz val="9"/>
            <color rgb="FF000000"/>
            <rFont val="Tahoma"/>
            <family val="2"/>
          </rPr>
          <t xml:space="preserve">III.A.1 Resources - Program Resources  
</t>
        </r>
        <r>
          <rPr>
            <b/>
            <sz val="9"/>
            <color rgb="FF000000"/>
            <rFont val="Tahoma"/>
            <family val="2"/>
          </rPr>
          <t xml:space="preserve">
</t>
        </r>
        <r>
          <rPr>
            <b/>
            <sz val="9"/>
            <color rgb="FF000000"/>
            <rFont val="Tahoma"/>
            <family val="2"/>
          </rPr>
          <t xml:space="preserve">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rgb="FF000000"/>
            <rFont val="Tahoma"/>
            <family val="2"/>
          </rPr>
          <t xml:space="preserve">
</t>
        </r>
      </text>
    </comment>
    <comment ref="B38" authorId="0" shapeId="0" xr:uid="{00000000-0006-0000-0200-000012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39" authorId="0" shapeId="0" xr:uid="{00000000-0006-0000-0200-000013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1" authorId="0" shapeId="0" xr:uid="{00000000-0006-0000-0200-000014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2" authorId="0" shapeId="0" xr:uid="{00000000-0006-0000-0200-000015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3" authorId="0" shapeId="0" xr:uid="{00000000-0006-0000-0200-000016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5" authorId="0" shapeId="0" xr:uid="{00000000-0006-0000-0200-000017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6" authorId="0" shapeId="0" xr:uid="{00000000-0006-0000-0200-000018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7" authorId="0" shapeId="0" xr:uid="{00000000-0006-0000-0200-000019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8" authorId="0" shapeId="0" xr:uid="{00000000-0006-0000-0200-00001A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1" authorId="0" shapeId="0" xr:uid="{00000000-0006-0000-0200-00001B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4" authorId="0" shapeId="0" xr:uid="{00000000-0006-0000-0200-00001C000000}">
      <text>
        <r>
          <rPr>
            <b/>
            <sz val="9"/>
            <color indexed="81"/>
            <rFont val="Tahoma"/>
            <family val="2"/>
          </rPr>
          <t xml:space="preserve">
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5" authorId="0" shapeId="0" xr:uid="{00000000-0006-0000-0200-00001D00000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8" authorId="0" shapeId="0" xr:uid="{00000000-0006-0000-0200-00001E000000}">
      <text>
        <r>
          <rPr>
            <b/>
            <sz val="9"/>
            <color indexed="81"/>
            <rFont val="Tahoma"/>
            <family val="2"/>
          </rPr>
          <t xml:space="preserve">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 
</t>
        </r>
        <r>
          <rPr>
            <sz val="9"/>
            <color indexed="81"/>
            <rFont val="Tahoma"/>
            <family val="2"/>
          </rPr>
          <t xml:space="preserve">
</t>
        </r>
      </text>
    </comment>
    <comment ref="C62" authorId="0" shapeId="0" xr:uid="{00000000-0006-0000-0200-00001F000000}">
      <text>
        <r>
          <rPr>
            <sz val="9"/>
            <color rgb="FF000000"/>
            <rFont val="Tahoma"/>
            <family val="2"/>
          </rPr>
          <t xml:space="preserve">
</t>
        </r>
        <r>
          <rPr>
            <sz val="9"/>
            <color rgb="FF000000"/>
            <rFont val="Tahoma"/>
            <family val="2"/>
          </rPr>
          <t xml:space="preserve">      If </t>
        </r>
        <r>
          <rPr>
            <b/>
            <sz val="9"/>
            <color rgb="FF000000"/>
            <rFont val="Tahoma"/>
            <family val="2"/>
          </rPr>
          <t>no</t>
        </r>
        <r>
          <rPr>
            <sz val="9"/>
            <color rgb="FF000000"/>
            <rFont val="Tahoma"/>
            <family val="2"/>
          </rPr>
          <t xml:space="preserve">, the potential citation may be III.C.2 Curriculum Tracking.
</t>
        </r>
        <r>
          <rPr>
            <sz val="9"/>
            <color rgb="FF000000"/>
            <rFont val="Tahoma"/>
            <family val="2"/>
          </rPr>
          <t xml:space="preserve">
</t>
        </r>
        <r>
          <rPr>
            <sz val="9"/>
            <color rgb="FF000000"/>
            <rFont val="Tahoma"/>
            <family val="2"/>
          </rPr>
          <t xml:space="preserve">      If </t>
        </r>
        <r>
          <rPr>
            <b/>
            <sz val="9"/>
            <color rgb="FF000000"/>
            <rFont val="Tahoma"/>
            <family val="2"/>
          </rPr>
          <t>yes</t>
        </r>
        <r>
          <rPr>
            <sz val="9"/>
            <color rgb="FF000000"/>
            <rFont val="Tahoma"/>
            <family val="2"/>
          </rPr>
          <t xml:space="preserve">, are the mininums of patient encounters being met?
</t>
        </r>
        <r>
          <rPr>
            <sz val="9"/>
            <color rgb="FF000000"/>
            <rFont val="Tahoma"/>
            <family val="2"/>
          </rPr>
          <t xml:space="preserve">                  If </t>
        </r>
        <r>
          <rPr>
            <b/>
            <sz val="9"/>
            <color rgb="FF000000"/>
            <rFont val="Tahoma"/>
            <family val="2"/>
          </rPr>
          <t>no</t>
        </r>
        <r>
          <rPr>
            <sz val="9"/>
            <color rgb="FF000000"/>
            <rFont val="Tahoma"/>
            <family val="2"/>
          </rPr>
          <t xml:space="preserve">, then it may be III.C.2 Curriculum Tracking.
</t>
        </r>
        <r>
          <rPr>
            <sz val="9"/>
            <color rgb="FF000000"/>
            <rFont val="Tahoma"/>
            <family val="2"/>
          </rPr>
          <t xml:space="preserve">                  If </t>
        </r>
        <r>
          <rPr>
            <b/>
            <sz val="9"/>
            <color rgb="FF000000"/>
            <rFont val="Tahoma"/>
            <family val="2"/>
          </rPr>
          <t>yes</t>
        </r>
        <r>
          <rPr>
            <sz val="9"/>
            <color rgb="FF000000"/>
            <rFont val="Tahoma"/>
            <family val="2"/>
          </rPr>
          <t>, then it may be a resources issue.</t>
        </r>
      </text>
    </comment>
    <comment ref="B63" authorId="0" shapeId="0" xr:uid="{00000000-0006-0000-0200-000020000000}">
      <text>
        <r>
          <rPr>
            <b/>
            <sz val="9"/>
            <color rgb="FF000000"/>
            <rFont val="Tahoma"/>
            <family val="2"/>
          </rPr>
          <t xml:space="preserve">III.A.2. Resources - Hospital/Clinical Affiliations and Field/Internship Affiliations
</t>
        </r>
        <r>
          <rPr>
            <b/>
            <sz val="9"/>
            <color rgb="FF000000"/>
            <rFont val="Tahoma"/>
            <family val="2"/>
          </rPr>
          <t xml:space="preserve">
</t>
        </r>
        <r>
          <rPr>
            <b/>
            <sz val="9"/>
            <color rgb="FF000000"/>
            <rFont val="Tahoma"/>
            <family val="2"/>
          </rPr>
          <t xml:space="preserve">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
        </r>
        <r>
          <rPr>
            <b/>
            <sz val="9"/>
            <color rgb="FF000000"/>
            <rFont val="Tahoma"/>
            <family val="2"/>
          </rPr>
          <t xml:space="preserve">
</t>
        </r>
        <r>
          <rPr>
            <b/>
            <sz val="9"/>
            <color rgb="FF000000"/>
            <rFont val="Tahoma"/>
            <family val="2"/>
          </rPr>
          <t>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66" authorId="0" shapeId="0" xr:uid="{00000000-0006-0000-0200-000021000000}">
      <text>
        <r>
          <rPr>
            <b/>
            <sz val="9"/>
            <color indexed="81"/>
            <rFont val="Tahoma"/>
            <family val="2"/>
          </rPr>
          <t xml:space="preserve">Standard III.B.  Personnel  
The sponsor must appoint sufficient faculty and staff with the necessary qualifications to perform the functions identified in documented job descriptions and to achieve the program’s stated goals and outcomes.
</t>
        </r>
        <r>
          <rPr>
            <sz val="9"/>
            <color indexed="81"/>
            <rFont val="Tahoma"/>
            <family val="2"/>
          </rPr>
          <t xml:space="preserve">
</t>
        </r>
      </text>
    </comment>
    <comment ref="B75" authorId="0" shapeId="0" xr:uid="{00000000-0006-0000-0200-000022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78" authorId="0" shapeId="0" xr:uid="{00000000-0006-0000-0200-000023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1" authorId="0" shapeId="0" xr:uid="{00000000-0006-0000-0200-000024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2" authorId="0" shapeId="0" xr:uid="{00000000-0006-0000-0200-000025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3" authorId="0" shapeId="0" xr:uid="{00000000-0006-0000-0200-000026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5" authorId="0" shapeId="0" xr:uid="{00000000-0006-0000-0200-000027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8" authorId="0" shapeId="0" xr:uid="{00000000-0006-0000-0200-000028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9" authorId="0" shapeId="0" xr:uid="{00000000-0006-0000-0200-000029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90" authorId="0" shapeId="0" xr:uid="{00000000-0006-0000-0200-00002A00000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92" authorId="0" shapeId="0" xr:uid="{00000000-0006-0000-0200-00002B00000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For most programs, the program director should be a full-time position.</t>
        </r>
        <r>
          <rPr>
            <b/>
            <sz val="9"/>
            <color indexed="81"/>
            <rFont val="Tahoma"/>
            <family val="2"/>
          </rPr>
          <t xml:space="preserve"> </t>
        </r>
        <r>
          <rPr>
            <sz val="9"/>
            <color indexed="81"/>
            <rFont val="Tahoma"/>
            <family val="2"/>
          </rPr>
          <t xml:space="preserve">
</t>
        </r>
      </text>
    </comment>
    <comment ref="C92" authorId="0" shapeId="0" xr:uid="{00000000-0006-0000-0200-00002C000000}">
      <text>
        <r>
          <rPr>
            <b/>
            <sz val="9"/>
            <color indexed="81"/>
            <rFont val="Tahoma"/>
            <family val="2"/>
          </rPr>
          <t>In position prior to Jan 1, 2000:</t>
        </r>
        <r>
          <rPr>
            <sz val="9"/>
            <color indexed="81"/>
            <rFont val="Tahoma"/>
            <family val="2"/>
          </rPr>
          <t xml:space="preserve">
Applies only to programs that were accredited before 1/1/2000 and the current PD was in place at that time</t>
        </r>
      </text>
    </comment>
    <comment ref="B93" authorId="0" shapeId="0" xr:uid="{00000000-0006-0000-0200-00002D00000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94" authorId="0" shapeId="0" xr:uid="{00000000-0006-0000-0200-00002E00000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For most programs, the program director should be a full-time position.</t>
        </r>
        <r>
          <rPr>
            <sz val="9"/>
            <color indexed="81"/>
            <rFont val="Tahoma"/>
            <family val="2"/>
          </rPr>
          <t xml:space="preserve"> 
</t>
        </r>
      </text>
    </comment>
    <comment ref="B95" authorId="0" shapeId="0" xr:uid="{00000000-0006-0000-0200-00002F00000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96" authorId="0" shapeId="0" xr:uid="{00000000-0006-0000-0200-00003000000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97" authorId="0" shapeId="0" xr:uid="{00000000-0006-0000-0200-00003100000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100" authorId="0" shapeId="0" xr:uid="{00000000-0006-0000-0200-000032000000}">
      <text>
        <r>
          <rPr>
            <b/>
            <sz val="9"/>
            <color rgb="FF000000"/>
            <rFont val="Tahoma"/>
            <family val="2"/>
          </rPr>
          <t xml:space="preserve">III.B.2.a. Resources - Medical Director Responsibilities 
</t>
        </r>
        <r>
          <rPr>
            <b/>
            <sz val="9"/>
            <color rgb="FF000000"/>
            <rFont val="Tahoma"/>
            <family val="2"/>
          </rPr>
          <t xml:space="preserve">
</t>
        </r>
        <r>
          <rPr>
            <b/>
            <sz val="9"/>
            <color rgb="FF000000"/>
            <rFont val="Tahoma"/>
            <family val="2"/>
          </rPr>
          <t xml:space="preserve">The medical director must be responsible for medical oversight of the program, and must: 
</t>
        </r>
        <r>
          <rPr>
            <b/>
            <sz val="9"/>
            <color rgb="FF000000"/>
            <rFont val="Tahoma"/>
            <family val="2"/>
          </rPr>
          <t xml:space="preserve">1) review and approve the educational content of the program curriculum for appropriateness, medical accuracy, and reflection of current evidence-informed prehospital or emergency care practice.  
</t>
        </r>
        <r>
          <rPr>
            <b/>
            <sz val="9"/>
            <color rgb="FF000000"/>
            <rFont val="Tahoma"/>
            <family val="2"/>
          </rPr>
          <t xml:space="preserve">2) review and approve the required minimum numbers for each of the required patient contacts and procedures listed in these Standards.  
</t>
        </r>
        <r>
          <rPr>
            <b/>
            <sz val="9"/>
            <color rgb="FF000000"/>
            <rFont val="Tahoma"/>
            <family val="2"/>
          </rPr>
          <t xml:space="preserve">3) review and approve the instruments and processes used to evaluate students in didactic, laboratory, clinical, and field internship,  
</t>
        </r>
        <r>
          <rPr>
            <b/>
            <sz val="9"/>
            <color rgb="FF000000"/>
            <rFont val="Tahoma"/>
            <family val="2"/>
          </rPr>
          <t xml:space="preserve">4) review the progress of each student throughout the program, and assist in the determination of appropriate corrective measures, when necessary.  
</t>
        </r>
        <r>
          <rPr>
            <b/>
            <sz val="9"/>
            <color rgb="FF000000"/>
            <rFont val="Tahoma"/>
            <family val="2"/>
          </rPr>
          <t xml:space="preserve">     Corrective measures should occur in the cases of adverse outcomes, failing academic performance, and disciplinary action.  
</t>
        </r>
        <r>
          <rPr>
            <b/>
            <sz val="9"/>
            <color rgb="FF000000"/>
            <rFont val="Tahoma"/>
            <family val="2"/>
          </rPr>
          <t xml:space="preserve">5) ensure the competence of each graduate of the program in the cognitive, psychomotor, and affective domains,  
</t>
        </r>
        <r>
          <rPr>
            <b/>
            <sz val="9"/>
            <color rgb="FF000000"/>
            <rFont val="Tahoma"/>
            <family val="2"/>
          </rPr>
          <t xml:space="preserve">6)  engage in cooperative involvement with the program director,  
</t>
        </r>
        <r>
          <rPr>
            <b/>
            <sz val="9"/>
            <color rgb="FF000000"/>
            <rFont val="Tahoma"/>
            <family val="2"/>
          </rPr>
          <t xml:space="preserve">7) ensure the effectiveness and quality of any Medical Director responsibilities delegated to another qualified physician.  
</t>
        </r>
        <r>
          <rPr>
            <b/>
            <sz val="9"/>
            <color rgb="FF000000"/>
            <rFont val="Tahoma"/>
            <family val="2"/>
          </rPr>
          <t xml:space="preserve">8) ensure educational interaction of physicians with students.  
</t>
        </r>
        <r>
          <rPr>
            <b/>
            <sz val="9"/>
            <color rgb="FF000000"/>
            <rFont val="Tahoma"/>
            <family val="2"/>
          </rPr>
          <t xml:space="preserve">     </t>
        </r>
        <r>
          <rPr>
            <b/>
            <i/>
            <sz val="9"/>
            <color rgb="FF000000"/>
            <rFont val="Tahoma"/>
            <family val="2"/>
          </rPr>
          <t>The Medical Director interaction should be in a variety of settings, such as lecture, laboratory, clinical, field internship. Interaction may be by synchronous electronic methods.</t>
        </r>
        <r>
          <rPr>
            <sz val="9"/>
            <color rgb="FF000000"/>
            <rFont val="Tahoma"/>
            <family val="2"/>
          </rPr>
          <t xml:space="preserve">
</t>
        </r>
      </text>
    </comment>
    <comment ref="B101" authorId="0" shapeId="0" xr:uid="{00000000-0006-0000-0200-000033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02" authorId="0" shapeId="0" xr:uid="{00000000-0006-0000-0200-000034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03" authorId="0" shapeId="0" xr:uid="{00000000-0006-0000-0200-000035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04" authorId="0" shapeId="0" xr:uid="{00000000-0006-0000-0200-000036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05" authorId="0" shapeId="0" xr:uid="{00000000-0006-0000-0200-000037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06" authorId="0" shapeId="0" xr:uid="{00000000-0006-0000-0200-000038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08" authorId="0" shapeId="0" xr:uid="{00000000-0006-0000-0200-00003900000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10" authorId="0" shapeId="0" xr:uid="{00000000-0006-0000-0200-00003A00000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11" authorId="0" shapeId="0" xr:uid="{00000000-0006-0000-0200-00003B00000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12" authorId="0" shapeId="0" xr:uid="{00000000-0006-0000-0200-00003C00000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13" authorId="0" shapeId="0" xr:uid="{00000000-0006-0000-0200-00003D00000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17" authorId="0" shapeId="0" xr:uid="{00000000-0006-0000-0200-00003E000000}">
      <text>
        <r>
          <rPr>
            <b/>
            <sz val="9"/>
            <color indexed="81"/>
            <rFont val="Tahoma"/>
            <family val="2"/>
          </rPr>
          <t xml:space="preserve">Standard III.B.3.a. Associate Medical Director Responsibilities
When the program Medical Director delegates specified responsibilities, the program must designate one
or more Associate Medical Directors. The Associate Medical Director must:
1) Fulfill responsibilities as delegated by the program Medical Director.
</t>
        </r>
        <r>
          <rPr>
            <sz val="9"/>
            <color indexed="81"/>
            <rFont val="Tahoma"/>
            <family val="2"/>
          </rPr>
          <t xml:space="preserve">
</t>
        </r>
      </text>
    </comment>
    <comment ref="B120" authorId="0" shapeId="0" xr:uid="{00000000-0006-0000-0200-00003F00000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21" authorId="0" shapeId="0" xr:uid="{00000000-0006-0000-0200-00004000000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22" authorId="0" shapeId="0" xr:uid="{00000000-0006-0000-0200-00004100000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23" authorId="0" shapeId="0" xr:uid="{00000000-0006-0000-0200-00004200000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27" authorId="0" shapeId="0" xr:uid="{00000000-0006-0000-0200-000043000000}">
      <text>
        <r>
          <rPr>
            <b/>
            <sz val="9"/>
            <color indexed="81"/>
            <rFont val="Tahoma"/>
            <family val="2"/>
          </rPr>
          <t xml:space="preserve">Standard III.B.4.a. Assistant Medical Director Responsibilities
When the program Medical Director or Associate Medical Director cannot legally provide supervision for out-of-state location(s) of the educational activities of the program, the sponsor must appoint an Assistant Medical Director.
1) Medical supervision and oversight of students participating in field experience and/or field internship
</t>
        </r>
      </text>
    </comment>
    <comment ref="B129" authorId="0" shapeId="0" xr:uid="{00000000-0006-0000-0200-000044000000}">
      <text>
        <r>
          <rPr>
            <b/>
            <sz val="9"/>
            <color rgb="FF000000"/>
            <rFont val="Tahoma"/>
            <family val="2"/>
          </rPr>
          <t xml:space="preserve">Standard III.B.4.b. Assistant Medical Director Qualifications
</t>
        </r>
        <r>
          <rPr>
            <b/>
            <sz val="9"/>
            <color rgb="FF000000"/>
            <rFont val="Tahoma"/>
            <family val="2"/>
          </rPr>
          <t xml:space="preserve">
</t>
        </r>
        <r>
          <rPr>
            <b/>
            <sz val="9"/>
            <color rgb="FF000000"/>
            <rFont val="Tahoma"/>
            <family val="2"/>
          </rPr>
          <t xml:space="preserve">When the program Medical Director or Associate Medical Director cannot legally provide supervision for
</t>
        </r>
        <r>
          <rPr>
            <b/>
            <sz val="9"/>
            <color rgb="FF000000"/>
            <rFont val="Tahoma"/>
            <family val="2"/>
          </rPr>
          <t xml:space="preserve">out-of-state location(s) of the educational activities of the program, the sponsor must appoint an Assistant
</t>
        </r>
        <r>
          <rPr>
            <b/>
            <sz val="9"/>
            <color rgb="FF000000"/>
            <rFont val="Tahoma"/>
            <family val="2"/>
          </rPr>
          <t xml:space="preserve">Medical Director. The Assistant Medical Director must:
</t>
        </r>
        <r>
          <rPr>
            <b/>
            <sz val="9"/>
            <color rgb="FF000000"/>
            <rFont val="Tahoma"/>
            <family val="2"/>
          </rPr>
          <t xml:space="preserve">1) be a physician currently licensed and authorized to practice in the jurisdiction of the location of the student(s), with experience and current knowledge of emergency care of acutely ill and injured patients,
</t>
        </r>
        <r>
          <rPr>
            <b/>
            <sz val="9"/>
            <color rgb="FF000000"/>
            <rFont val="Tahoma"/>
            <family val="2"/>
          </rPr>
          <t xml:space="preserve">2) have adequate training or experience in the delivery of out-of-hospital emergency care, including the proper care and transport of patients, medical direction, and quality improvement in out-of-hospital care,
</t>
        </r>
        <r>
          <rPr>
            <b/>
            <sz val="9"/>
            <color rgb="FF000000"/>
            <rFont val="Tahoma"/>
            <family val="2"/>
          </rPr>
          <t xml:space="preserve">3) be an active member of the local medical community and participate in professional activities related to out-of-hospital care,
</t>
        </r>
        <r>
          <rPr>
            <b/>
            <sz val="9"/>
            <color rgb="FF000000"/>
            <rFont val="Tahoma"/>
            <family val="2"/>
          </rPr>
          <t>4) be knowledgeable about the education of the Emergency Medical Services Professions, including professional, legislative and regulatory issues regarding the education of the Emergency Medical Services Professions.</t>
        </r>
        <r>
          <rPr>
            <sz val="9"/>
            <color rgb="FF000000"/>
            <rFont val="Tahoma"/>
            <family val="2"/>
          </rPr>
          <t xml:space="preserve">
</t>
        </r>
      </text>
    </comment>
    <comment ref="B130" authorId="0" shapeId="0" xr:uid="{00000000-0006-0000-0200-00004500000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31" authorId="0" shapeId="0" xr:uid="{00000000-0006-0000-0200-00004600000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32" authorId="0" shapeId="0" xr:uid="{00000000-0006-0000-0200-00004700000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35" authorId="0" shapeId="0" xr:uid="{00000000-0006-0000-0200-000048000000}">
      <text>
        <r>
          <rPr>
            <b/>
            <sz val="9"/>
            <color indexed="81"/>
            <rFont val="Tahoma"/>
            <family val="2"/>
          </rPr>
          <t xml:space="preserve">III.B.5.a. Resources - Faculty/Instructional Staff Responsibilities 
In each location where students are assigned for didactic or clinical instruction or supervised practice, there must be instructional faculty designated to coordinate supervision and provide frequent assessments of the students’ progress in achieving acceptable program requirements.  </t>
        </r>
        <r>
          <rPr>
            <sz val="9"/>
            <color indexed="81"/>
            <rFont val="Tahoma"/>
            <family val="2"/>
          </rPr>
          <t xml:space="preserve">
</t>
        </r>
      </text>
    </comment>
    <comment ref="B140" authorId="0" shapeId="0" xr:uid="{00000000-0006-0000-0200-000049000000}">
      <text>
        <r>
          <rPr>
            <b/>
            <sz val="9"/>
            <color indexed="81"/>
            <rFont val="Tahoma"/>
            <family val="2"/>
          </rPr>
          <t>III.B.5.b. Resources - Faculty/Instructional Staff Qualifications 
The faculty must be knowledgeable in course content and effective in teaching their assigned subjects, and capable through academic preparation, training and experience to teach the courses or topics to which they are assigned. 
For most programs, there should be a faculty member to assist in teaching and/or clinical coordination in addition to the program director.  The faculty member should be certified by a nationally recognized certifying organization at an equal or higher level of professional training than the Emergency Medical Services Profession(s) for which training is being offered.</t>
        </r>
        <r>
          <rPr>
            <sz val="9"/>
            <color indexed="81"/>
            <rFont val="Tahoma"/>
            <family val="2"/>
          </rPr>
          <t xml:space="preserve">
</t>
        </r>
      </text>
    </comment>
    <comment ref="B141" authorId="0" shapeId="0" xr:uid="{00000000-0006-0000-0200-00004A000000}">
      <text>
        <r>
          <rPr>
            <b/>
            <sz val="9"/>
            <color indexed="81"/>
            <rFont val="Tahoma"/>
            <family val="2"/>
          </rPr>
          <t>III.B.5.b. Resources - Faculty/Instructional Staff Qualifications 
The faculty must be knowledgeable in course content and effective in teaching their assigned subjects, and capable through academic preparation, training and experience to teach the courses or topics to which they are assigned. 
For most programs, there should be a faculty member to assist in teaching and/or clinical coordination in addition to the program director.  The faculty member should be certified by a nationally recognized certifying organization at an equal or higher level of professional training than the Emergency Medical Services Profession(s) for which training is being offered.</t>
        </r>
        <r>
          <rPr>
            <sz val="9"/>
            <color indexed="81"/>
            <rFont val="Tahoma"/>
            <family val="2"/>
          </rPr>
          <t xml:space="preserve">
</t>
        </r>
      </text>
    </comment>
    <comment ref="B145" authorId="0" shapeId="0" xr:uid="{00000000-0006-0000-0200-00004B000000}">
      <text>
        <r>
          <rPr>
            <b/>
            <sz val="9"/>
            <color indexed="81"/>
            <rFont val="Tahoma"/>
            <family val="2"/>
          </rPr>
          <t xml:space="preserve">Standard III.B.6.a. Lead Instructor Responsibilities
When the Program Director delegates specified responsibilities to a lead instructor, that individual must:
Perform duties assigned under the direction and delegation of the program director.
The Lead Instructor duties may include teaching paramedic or AEMT course(s) and/or assisting in coordination of the didactic, lab, clinical and/or field internship instruction.  </t>
        </r>
        <r>
          <rPr>
            <sz val="9"/>
            <color indexed="81"/>
            <rFont val="Tahoma"/>
            <family val="2"/>
          </rPr>
          <t xml:space="preserve">
</t>
        </r>
      </text>
    </comment>
    <comment ref="B148" authorId="0" shapeId="0" xr:uid="{00000000-0006-0000-0200-00004C000000}">
      <text>
        <r>
          <rPr>
            <b/>
            <sz val="9"/>
            <color rgb="FF000000"/>
            <rFont val="Tahoma"/>
            <family val="2"/>
          </rPr>
          <t xml:space="preserve">Standard III.B.6.b. Lead Instructor Qualifications
</t>
        </r>
        <r>
          <rPr>
            <b/>
            <sz val="9"/>
            <color rgb="FF000000"/>
            <rFont val="Tahoma"/>
            <family val="2"/>
          </rPr>
          <t xml:space="preserve">
</t>
        </r>
        <r>
          <rPr>
            <b/>
            <sz val="9"/>
            <color rgb="FF000000"/>
            <rFont val="Tahoma"/>
            <family val="2"/>
          </rPr>
          <t xml:space="preserve">The Lead Instructor must possess
</t>
        </r>
        <r>
          <rPr>
            <b/>
            <sz val="9"/>
            <color rgb="FF000000"/>
            <rFont val="Tahoma"/>
            <family val="2"/>
          </rPr>
          <t xml:space="preserve">1) a minimum of an associate degree
</t>
        </r>
        <r>
          <rPr>
            <b/>
            <sz val="9"/>
            <color rgb="FF000000"/>
            <rFont val="Tahoma"/>
            <family val="2"/>
          </rPr>
          <t xml:space="preserve">2) professional healthcare credential(s)
</t>
        </r>
        <r>
          <rPr>
            <b/>
            <sz val="9"/>
            <color rgb="FF000000"/>
            <rFont val="Tahoma"/>
            <family val="2"/>
          </rPr>
          <t xml:space="preserve">3) experience in emergency medicine / prehospital care,
</t>
        </r>
        <r>
          <rPr>
            <b/>
            <sz val="9"/>
            <color rgb="FF000000"/>
            <rFont val="Tahoma"/>
            <family val="2"/>
          </rPr>
          <t xml:space="preserve">4) knowledge of instructional methods, and 5) teaching experience to deliver content, skills instruction,
</t>
        </r>
        <r>
          <rPr>
            <b/>
            <sz val="9"/>
            <color rgb="FF000000"/>
            <rFont val="Tahoma"/>
            <family val="2"/>
          </rPr>
          <t xml:space="preserve">and remediation.
</t>
        </r>
        <r>
          <rPr>
            <b/>
            <sz val="9"/>
            <color rgb="FF000000"/>
            <rFont val="Tahoma"/>
            <family val="2"/>
          </rPr>
          <t xml:space="preserve">
</t>
        </r>
        <r>
          <rPr>
            <b/>
            <i/>
            <sz val="9"/>
            <color rgb="FF000000"/>
            <rFont val="Tahoma"/>
            <family val="2"/>
          </rPr>
          <t xml:space="preserve">Lead Instructors should have a bachelor’s degree.
</t>
        </r>
        <r>
          <rPr>
            <b/>
            <sz val="9"/>
            <color rgb="FF000000"/>
            <rFont val="Tahoma"/>
            <family val="2"/>
          </rPr>
          <t xml:space="preserve">
</t>
        </r>
        <r>
          <rPr>
            <b/>
            <i/>
            <sz val="9"/>
            <color rgb="FF000000"/>
            <rFont val="Tahoma"/>
            <family val="2"/>
          </rPr>
          <t xml:space="preserve">The Lead Instructor role may also include providing leadership for course coordination and supervision of adjunct faculty/instructors.
</t>
        </r>
        <r>
          <rPr>
            <b/>
            <sz val="9"/>
            <color rgb="FF000000"/>
            <rFont val="Tahoma"/>
            <family val="2"/>
          </rPr>
          <t xml:space="preserve">
</t>
        </r>
        <r>
          <rPr>
            <b/>
            <i/>
            <sz val="9"/>
            <color rgb="FF000000"/>
            <rFont val="Tahoma"/>
            <family val="2"/>
          </rPr>
          <t>The program director may serve as the lead instructor.</t>
        </r>
      </text>
    </comment>
    <comment ref="B149" authorId="0" shapeId="0" xr:uid="{00000000-0006-0000-0200-00004D00000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50" authorId="0" shapeId="0" xr:uid="{00000000-0006-0000-0200-00004E00000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51" authorId="0" shapeId="0" xr:uid="{00000000-0006-0000-0200-00004F00000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52" authorId="0" shapeId="0" xr:uid="{00000000-0006-0000-0200-00005000000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54" authorId="0" shapeId="0" xr:uid="{00000000-0006-0000-0200-00005100000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56" authorId="0" shapeId="0" xr:uid="{00000000-0006-0000-0200-00005200000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59" authorId="0" shapeId="0" xr:uid="{00000000-0006-0000-0200-00005300000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60" authorId="0" shapeId="0" xr:uid="{00000000-0006-0000-0200-00005400000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63" authorId="0" shapeId="0" xr:uid="{00000000-0006-0000-0200-00005500000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68" authorId="0" shapeId="0" xr:uid="{00000000-0006-0000-0200-000056000000}">
      <text>
        <r>
          <rPr>
            <b/>
            <sz val="9"/>
            <color rgb="FF000000"/>
            <rFont val="Tahoma"/>
            <family val="2"/>
          </rPr>
          <t xml:space="preserve">III.C.2.  Curriculum 
</t>
        </r>
        <r>
          <rPr>
            <b/>
            <sz val="9"/>
            <color rgb="FF000000"/>
            <rFont val="Tahoma"/>
            <family val="2"/>
          </rPr>
          <t xml:space="preserve">
</t>
        </r>
        <r>
          <rPr>
            <b/>
            <sz val="9"/>
            <color rgb="FF000000"/>
            <rFont val="Tahoma"/>
            <family val="2"/>
          </rPr>
          <t xml:space="preserve">The program must set and require minimum numbers of patient/skill contacts for each of the required patients and conditions listed in these Standards, and at least annually evaluate and document that the established program minimums are adequate to achieve entry-level competency.  
</t>
        </r>
        <r>
          <rPr>
            <i/>
            <sz val="9"/>
            <color rgb="FF000000"/>
            <rFont val="Tahoma"/>
            <family val="2"/>
          </rPr>
          <t xml:space="preserve">
</t>
        </r>
        <r>
          <rPr>
            <i/>
            <sz val="9"/>
            <color rgb="FF000000"/>
            <rFont val="Tahoma"/>
            <family val="2"/>
          </rPr>
          <t xml:space="preserve">Further pre-requisites and/or co-requisites should be required to address competencies in basic health sciences (Anatomy and Physiology) and in basic academic skills (English and Mathematics). </t>
        </r>
        <r>
          <rPr>
            <sz val="9"/>
            <color rgb="FF000000"/>
            <rFont val="Tahoma"/>
            <family val="2"/>
          </rPr>
          <t xml:space="preserve">
</t>
        </r>
      </text>
    </comment>
    <comment ref="B172" authorId="0" shapeId="0" xr:uid="{00000000-0006-0000-0200-000057000000}">
      <text>
        <r>
          <rPr>
            <b/>
            <sz val="9"/>
            <color rgb="FF000000"/>
            <rFont val="Tahoma"/>
            <family val="2"/>
          </rPr>
          <t xml:space="preserve">III.C.3.  Curriculum
</t>
        </r>
        <r>
          <rPr>
            <b/>
            <sz val="9"/>
            <color rgb="FF000000"/>
            <rFont val="Tahoma"/>
            <family val="2"/>
          </rPr>
          <t xml:space="preserve">
</t>
        </r>
        <r>
          <rPr>
            <b/>
            <sz val="9"/>
            <color rgb="FF000000"/>
            <rFont val="Tahoma"/>
            <family val="2"/>
          </rPr>
          <t xml:space="preserve">The field internship must provide the student with an opportunity to serve as team leader in a variety of pre-hospital advanced life support emergency medical situations.  
</t>
        </r>
        <r>
          <rPr>
            <i/>
            <sz val="9"/>
            <color rgb="FF000000"/>
            <rFont val="Tahoma"/>
            <family val="2"/>
          </rPr>
          <t xml:space="preserve">
</t>
        </r>
        <r>
          <rPr>
            <i/>
            <sz val="9"/>
            <color rgb="FF000000"/>
            <rFont val="Tahoma"/>
            <family val="2"/>
          </rPr>
          <t>AEMT is based on competency, but may be typically 150-250 beyond EMT, which is 150-190, and may be taught separately or combined.</t>
        </r>
        <r>
          <rPr>
            <sz val="9"/>
            <color rgb="FF000000"/>
            <rFont val="Tahoma"/>
            <family val="2"/>
          </rPr>
          <t xml:space="preserve">
</t>
        </r>
      </text>
    </comment>
    <comment ref="B175" authorId="0" shapeId="0" xr:uid="{00000000-0006-0000-0200-00005800000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79" authorId="0" shapeId="0" xr:uid="{00000000-0006-0000-0200-00005900000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80" authorId="0" shapeId="0" xr:uid="{00000000-0006-0000-0200-00005A00000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81" authorId="0" shapeId="0" xr:uid="{00000000-0006-0000-0200-00005B00000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85" authorId="0" shapeId="0" xr:uid="{00000000-0006-0000-0200-00005C000000}">
      <text>
        <r>
          <rPr>
            <b/>
            <sz val="9"/>
            <color rgb="FF000000"/>
            <rFont val="Tahoma"/>
            <family val="2"/>
          </rPr>
          <t xml:space="preserve">IV.A.1. Student Evaluation - Frequency and Purpose
</t>
        </r>
        <r>
          <rPr>
            <b/>
            <sz val="9"/>
            <color rgb="FF000000"/>
            <rFont val="Tahoma"/>
            <family val="2"/>
          </rPr>
          <t xml:space="preserve">
</t>
        </r>
        <r>
          <rPr>
            <b/>
            <sz val="9"/>
            <color rgb="FF000000"/>
            <rFont val="Tahoma"/>
            <family val="2"/>
          </rPr>
          <t xml:space="preserve">Evaluation of students must be conducted on a recurrent basis and with sufficient frequency to provide both the students and program faculty with valid and timely indications of the students’ progress toward and achievement of the competencies and learning domains stated in the curriculum.  
</t>
        </r>
        <r>
          <rPr>
            <b/>
            <sz val="9"/>
            <color rgb="FF000000"/>
            <rFont val="Tahoma"/>
            <family val="2"/>
          </rPr>
          <t xml:space="preserve">
</t>
        </r>
        <r>
          <rPr>
            <b/>
            <sz val="9"/>
            <color rgb="FF000000"/>
            <rFont val="Tahoma"/>
            <family val="2"/>
          </rPr>
          <t xml:space="preserve">Achievement of the program competencies required for graduation must be assessed by criterion-referenced, summative, comprehensive final evaluations in all learning domains. </t>
        </r>
        <r>
          <rPr>
            <sz val="9"/>
            <color rgb="FF000000"/>
            <rFont val="Tahoma"/>
            <family val="2"/>
          </rPr>
          <t xml:space="preserve">
</t>
        </r>
      </text>
    </comment>
    <comment ref="B190" authorId="0" shapeId="0" xr:uid="{00000000-0006-0000-0200-00005D000000}">
      <text>
        <r>
          <rPr>
            <b/>
            <sz val="9"/>
            <color indexed="81"/>
            <rFont val="Tahoma"/>
            <family val="2"/>
          </rPr>
          <t xml:space="preserve">IV.A.1. Student Evaluation - Frequency and Purpose
Evaluation of students must be conducted on a recurrent basis and with sufficient frequency to provide both the students and program faculty with valid and timely indications of the students’ progress toward and achievement of the competencies and learning domains stated in the curriculum.  
Achievement of the program competencies required for graduation must be assessed by criterion-referenced, summative, comprehensive final evaluations in all learning domains. </t>
        </r>
        <r>
          <rPr>
            <sz val="9"/>
            <color indexed="81"/>
            <rFont val="Tahoma"/>
            <family val="2"/>
          </rPr>
          <t xml:space="preserve">
</t>
        </r>
      </text>
    </comment>
    <comment ref="B194" authorId="0" shapeId="0" xr:uid="{00000000-0006-0000-0200-00005E000000}">
      <text>
        <r>
          <rPr>
            <b/>
            <sz val="9"/>
            <color indexed="81"/>
            <rFont val="Tahoma"/>
            <family val="2"/>
          </rPr>
          <t xml:space="preserve">IV.A.2. Student Evaluation - Documentation
a. Records of student evaluations must be maintained in sufficient detail to document learning progress and achievements, including all program required minimum competencies in all learning domains in the didactic, laboratory, clinical and field experience/internship phases of the program.  
b. The program must track and document that each student successfully meets each of the program established minimum patient/skill requirements for the appropriate exit point according to patient age-range, chief complaint, and interventions. </t>
        </r>
        <r>
          <rPr>
            <sz val="9"/>
            <color indexed="81"/>
            <rFont val="Tahoma"/>
            <family val="2"/>
          </rPr>
          <t xml:space="preserve">
</t>
        </r>
      </text>
    </comment>
    <comment ref="B195" authorId="0" shapeId="0" xr:uid="{00000000-0006-0000-0200-00005F000000}">
      <text>
        <r>
          <rPr>
            <b/>
            <sz val="9"/>
            <color indexed="81"/>
            <rFont val="Tahoma"/>
            <family val="2"/>
          </rPr>
          <t xml:space="preserve">IV.A.2. Student Evaluation - Documentation
a. Records of student evaluations must be maintained in sufficient detail to document learning progress and achievements, including all program required minimum competencies in all learning domains in the didactic, laboratory, clinical and field experience/internship phases of the program.  
b. The program must track and document that each student successfully meets each of the program established minimum patient/skill requirements for the appropriate exit point according to patient age-range, chief complaint, and interventions. </t>
        </r>
        <r>
          <rPr>
            <sz val="9"/>
            <color indexed="81"/>
            <rFont val="Tahoma"/>
            <family val="2"/>
          </rPr>
          <t xml:space="preserve">
</t>
        </r>
      </text>
    </comment>
    <comment ref="B198" authorId="0" shapeId="0" xr:uid="{00000000-0006-0000-0200-000060000000}">
      <text>
        <r>
          <rPr>
            <sz val="9"/>
            <color indexed="81"/>
            <rFont val="Tahoma"/>
            <family val="2"/>
          </rPr>
          <t xml:space="preserve">
I</t>
        </r>
        <r>
          <rPr>
            <b/>
            <sz val="9"/>
            <color indexed="81"/>
            <rFont val="Tahoma"/>
            <family val="2"/>
          </rPr>
          <t>V.B.1. Outcomes Assessment
The program must periodically assess its effectiveness in achieving its stated goals and learning domains. The results of this evaluation must be reflected in the review and timely revision of the program.  
Outcomes assessments must include, but are not limited to: national or state credentialing examination(s) performance, programmatic retention/attrition, graduate satisfaction, employer satisfaction, job (positive) placement, and programmatic summative measures (i.e. final comprehensive students evaluations in all learning domains). The program must meet the outcomes assessment thresholds established by the CoAEMSP.</t>
        </r>
        <r>
          <rPr>
            <sz val="9"/>
            <color indexed="81"/>
            <rFont val="Tahoma"/>
            <family val="2"/>
          </rPr>
          <t xml:space="preserve">  
</t>
        </r>
        <r>
          <rPr>
            <i/>
            <sz val="9"/>
            <color indexed="81"/>
            <rFont val="Tahoma"/>
            <family val="2"/>
          </rPr>
          <t xml:space="preserve">
“Positive placement” 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  
“National credentialing examinations” are those accredited by the Institute for Credentialing Excellence.</t>
        </r>
        <r>
          <rPr>
            <sz val="9"/>
            <color indexed="81"/>
            <rFont val="Tahoma"/>
            <family val="2"/>
          </rPr>
          <t xml:space="preserve">
</t>
        </r>
      </text>
    </comment>
    <comment ref="B200" authorId="0" shapeId="0" xr:uid="{00000000-0006-0000-0200-000061000000}">
      <text>
        <r>
          <rPr>
            <b/>
            <sz val="9"/>
            <color indexed="81"/>
            <rFont val="Tahoma"/>
            <family val="2"/>
          </rPr>
          <t xml:space="preserve">IV.B.1. Outcomes Assessment
The program must periodically assess its effectiveness in achieving its stated goals and learning domains. The results of this evaluation must be reflected in the review and timely revision of the program.  
Outcomes assessments must include, but are not limited to: national or state credentialing examination(s) performance, programmatic retention/attrition, graduate satisfaction, employer satisfaction, job (positive) placement, and programmatic summative measures (i.e. final comprehensive students evaluations in all learning domains). The program must meet the outcomes assessment thresholds established by the CoAEMSP.  
</t>
        </r>
        <r>
          <rPr>
            <i/>
            <sz val="9"/>
            <color indexed="81"/>
            <rFont val="Tahoma"/>
            <family val="2"/>
          </rPr>
          <t>“Positive placement” 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  
“National credentialing examinations” are those accredited by the Institute for Credentialing Excellence.</t>
        </r>
        <r>
          <rPr>
            <sz val="9"/>
            <color indexed="81"/>
            <rFont val="Tahoma"/>
            <family val="2"/>
          </rPr>
          <t xml:space="preserve">
</t>
        </r>
      </text>
    </comment>
    <comment ref="B201" authorId="0" shapeId="0" xr:uid="{00000000-0006-0000-0200-000062000000}">
      <text>
        <r>
          <rPr>
            <b/>
            <sz val="9"/>
            <color indexed="81"/>
            <rFont val="Tahoma"/>
            <family val="2"/>
          </rPr>
          <t xml:space="preserve">IV.B.1. Outcomes Assessment
The program must periodically assess its effectiveness in achieving its stated goals and learning domains. The results of this evaluation must be reflected in the review and timely revision of the program.  
Outcomes assessments must include, but are not limited to: national or state credentialing examination(s) performance, programmatic retention/attrition, graduate satisfaction, employer satisfaction, job (positive) placement, and programmatic summative measures (i.e. final comprehensive students evaluations in all learning domains). The program must meet the outcomes assessment thresholds established by the CoAEMSP.  
</t>
        </r>
        <r>
          <rPr>
            <i/>
            <sz val="9"/>
            <color indexed="81"/>
            <rFont val="Tahoma"/>
            <family val="2"/>
          </rPr>
          <t xml:space="preserve">
“Positive placement” 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  
“National credentialing examinations” are those accredited by the Institute for Credentialing Excellence.</t>
        </r>
        <r>
          <rPr>
            <sz val="9"/>
            <color indexed="81"/>
            <rFont val="Tahoma"/>
            <family val="2"/>
          </rPr>
          <t xml:space="preserve">
</t>
        </r>
      </text>
    </comment>
    <comment ref="B204" authorId="0" shapeId="0" xr:uid="{00000000-0006-0000-0200-000063000000}">
      <text>
        <r>
          <rPr>
            <b/>
            <sz val="9"/>
            <color indexed="81"/>
            <rFont val="Tahoma"/>
            <family val="2"/>
          </rPr>
          <t xml:space="preserve">
IV.B.2.  Outcomes Reporting
The program must periodically submit to the CoAEMSP the program goal(s), learning domains, evaluation systems (including type, cut score, and appropriateness/validity), outcomes, its analysis of the outcomes, and an appropriate action plan based on the analysis.
Programs not meeting the established thresholds must begin a dialogue with the CoAEMSP to develop an appropriate plan of action to respond to the identified shortcomings.
</t>
        </r>
        <r>
          <rPr>
            <sz val="9"/>
            <color indexed="81"/>
            <rFont val="Tahoma"/>
            <family val="2"/>
          </rPr>
          <t xml:space="preserve">
</t>
        </r>
      </text>
    </comment>
    <comment ref="B208" authorId="0" shapeId="0" xr:uid="{00000000-0006-0000-0200-000064000000}">
      <text>
        <r>
          <rPr>
            <b/>
            <sz val="9"/>
            <color indexed="81"/>
            <rFont val="Tahoma"/>
            <family val="2"/>
          </rPr>
          <t xml:space="preserve">V.A.1. Fair Practices-Publications and Disclosure
Announcements, catalogs, publications, and advertising must accurately reflect the program offered. </t>
        </r>
        <r>
          <rPr>
            <sz val="9"/>
            <color indexed="81"/>
            <rFont val="Tahoma"/>
            <family val="2"/>
          </rPr>
          <t xml:space="preserve">
</t>
        </r>
      </text>
    </comment>
    <comment ref="B209" authorId="0" shapeId="0" xr:uid="{00000000-0006-0000-0200-000065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0" authorId="0" shapeId="0" xr:uid="{00000000-0006-0000-0200-000066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1" authorId="0" shapeId="0" xr:uid="{00000000-0006-0000-0200-000067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2" authorId="0" shapeId="0" xr:uid="{00000000-0006-0000-0200-000068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3" authorId="0" shapeId="0" xr:uid="{00000000-0006-0000-0200-000069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4" authorId="0" shapeId="0" xr:uid="{00000000-0006-0000-0200-00006A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5" authorId="0" shapeId="0" xr:uid="{00000000-0006-0000-0200-00006B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6" authorId="0" shapeId="0" xr:uid="{00000000-0006-0000-0200-00006C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7" authorId="0" shapeId="0" xr:uid="{00000000-0006-0000-0200-00006D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8" authorId="0" shapeId="0" xr:uid="{00000000-0006-0000-0200-00006E00000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19" authorId="0" shapeId="0" xr:uid="{00000000-0006-0000-0200-00006F00000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20" authorId="0" shapeId="0" xr:uid="{00000000-0006-0000-0200-00007000000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21" authorId="0" shapeId="0" xr:uid="{00000000-0006-0000-0200-00007100000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23" authorId="0" shapeId="0" xr:uid="{00000000-0006-0000-0200-000072000000}">
      <text>
        <r>
          <rPr>
            <b/>
            <sz val="9"/>
            <color rgb="FF000000"/>
            <rFont val="Tahoma"/>
            <family val="2"/>
          </rPr>
          <t xml:space="preserve">V.A.3. Fair Practices-Publications and Disclosure
</t>
        </r>
        <r>
          <rPr>
            <b/>
            <sz val="9"/>
            <color rgb="FF000000"/>
            <rFont val="Tahoma"/>
            <family val="2"/>
          </rPr>
          <t xml:space="preserve">
</t>
        </r>
        <r>
          <rPr>
            <b/>
            <sz val="9"/>
            <color rgb="FF000000"/>
            <rFont val="Tahoma"/>
            <family val="2"/>
          </rPr>
          <t xml:space="preserve">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rgb="FF000000"/>
            <rFont val="Tahoma"/>
            <family val="2"/>
          </rPr>
          <t xml:space="preserve">
</t>
        </r>
      </text>
    </comment>
    <comment ref="B224" authorId="0" shapeId="0" xr:uid="{00000000-0006-0000-0200-00007300000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25" authorId="0" shapeId="0" xr:uid="{00000000-0006-0000-0200-000074000000}">
      <text>
        <r>
          <rPr>
            <b/>
            <sz val="9"/>
            <color indexed="81"/>
            <rFont val="Tahoma"/>
            <family val="2"/>
          </rPr>
          <t xml:space="preserve">Standard V.A.4. Publications and Disclosures
The sponsor must maintain, and make available to the public, current and consistent summary information about student/graduate achievement that includes the results of one or more of the outcomes assessments required in these Standards.
The sponsor should develop a suitable means of communicating to the communities of interest the achievement of students/graduates (e.g., through a website or electronic or printed documents).
</t>
        </r>
        <r>
          <rPr>
            <sz val="9"/>
            <color indexed="81"/>
            <rFont val="Tahoma"/>
            <family val="2"/>
          </rPr>
          <t xml:space="preserve">
</t>
        </r>
      </text>
    </comment>
    <comment ref="B227" authorId="0" shapeId="0" xr:uid="{00000000-0006-0000-0200-000075000000}">
      <text>
        <r>
          <rPr>
            <b/>
            <sz val="9"/>
            <color rgb="FF000000"/>
            <rFont val="Tahoma"/>
            <family val="2"/>
          </rPr>
          <t xml:space="preserve">V.B. Fair Practices-Lawful and Non-Discriminatory Practices
</t>
        </r>
        <r>
          <rPr>
            <b/>
            <sz val="9"/>
            <color rgb="FF000000"/>
            <rFont val="Tahoma"/>
            <family val="2"/>
          </rPr>
          <t xml:space="preserve">
</t>
        </r>
        <r>
          <rPr>
            <b/>
            <sz val="9"/>
            <color rgb="FF000000"/>
            <rFont val="Tahoma"/>
            <family val="2"/>
          </rPr>
          <t xml:space="preserve">All activities associated with the program, including student and faculty recruitment, student admission, and faculty employment practices, must be non-discriminatory and in accord with federal and state statutes, rules, and regulations. There must be a faculty grievance procedure made known to all paid faculty.  
</t>
        </r>
        <r>
          <rPr>
            <b/>
            <sz val="9"/>
            <color rgb="FF000000"/>
            <rFont val="Tahoma"/>
            <family val="2"/>
          </rPr>
          <t xml:space="preserve">
</t>
        </r>
        <r>
          <rPr>
            <b/>
            <sz val="9"/>
            <color rgb="FF000000"/>
            <rFont val="Tahoma"/>
            <family val="2"/>
          </rPr>
          <t xml:space="preserve">A program conducting educational activities in other State(s) must provide documentation to CoAEMSP that the program has successfully informed the state Office of EMS that the program has enrolled students in that state. </t>
        </r>
        <r>
          <rPr>
            <sz val="9"/>
            <color rgb="FF000000"/>
            <rFont val="Tahoma"/>
            <family val="2"/>
          </rPr>
          <t xml:space="preserve">
</t>
        </r>
      </text>
    </comment>
    <comment ref="B230" authorId="0" shapeId="0" xr:uid="{00000000-0006-0000-0200-000076000000}">
      <text>
        <r>
          <rPr>
            <b/>
            <sz val="9"/>
            <color indexed="81"/>
            <rFont val="Tahoma"/>
            <family val="2"/>
          </rPr>
          <t xml:space="preserve">V.B. Fair Practices-Lawful and Non-Discriminatory Practices
All activities associated with the program, including student and faculty recruitment, student admission, and faculty employment practices, must be non-discriminatory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r>
          <rPr>
            <sz val="9"/>
            <color indexed="81"/>
            <rFont val="Tahoma"/>
            <family val="2"/>
          </rPr>
          <t xml:space="preserve">
</t>
        </r>
      </text>
    </comment>
    <comment ref="B232" authorId="0" shapeId="0" xr:uid="{00000000-0006-0000-0200-000077000000}">
      <text>
        <r>
          <rPr>
            <b/>
            <sz val="9"/>
            <color indexed="81"/>
            <rFont val="Tahoma"/>
            <family val="2"/>
          </rPr>
          <t xml:space="preserve">V.B. Fair Practices-Lawful and Non-Discriminatory Practices
All activities associated with the program, including student and faculty recruitment, student admission, and faculty employment practices, must be non-discriminatory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r>
          <rPr>
            <sz val="9"/>
            <color indexed="81"/>
            <rFont val="Tahoma"/>
            <family val="2"/>
          </rPr>
          <t xml:space="preserve">
</t>
        </r>
      </text>
    </comment>
    <comment ref="B235" authorId="0" shapeId="0" xr:uid="{00000000-0006-0000-0200-000078000000}">
      <text>
        <r>
          <rPr>
            <b/>
            <sz val="9"/>
            <color rgb="FF000000"/>
            <rFont val="Tahoma"/>
            <family val="2"/>
          </rPr>
          <t xml:space="preserve">V.C. Fair Practices-Safeguards
</t>
        </r>
        <r>
          <rPr>
            <b/>
            <sz val="9"/>
            <color rgb="FF000000"/>
            <rFont val="Tahoma"/>
            <family val="2"/>
          </rPr>
          <t xml:space="preserve">
</t>
        </r>
        <r>
          <rPr>
            <b/>
            <sz val="9"/>
            <color rgb="FF000000"/>
            <rFont val="Tahoma"/>
            <family val="2"/>
          </rPr>
          <t xml:space="preserve">The health and safety of patients, students, faculty, and other participants associated with the educational activities of the students must be adequately safeguarded.
</t>
        </r>
        <r>
          <rPr>
            <b/>
            <sz val="9"/>
            <color rgb="FF000000"/>
            <rFont val="Tahoma"/>
            <family val="2"/>
          </rPr>
          <t xml:space="preserve">   
</t>
        </r>
        <r>
          <rPr>
            <b/>
            <sz val="9"/>
            <color rgb="FF000000"/>
            <rFont val="Tahoma"/>
            <family val="2"/>
          </rPr>
          <t xml:space="preserve">All activities required in the program must be educational and students must not be substituted for staff. </t>
        </r>
        <r>
          <rPr>
            <sz val="9"/>
            <color rgb="FF000000"/>
            <rFont val="Tahoma"/>
            <family val="2"/>
          </rPr>
          <t xml:space="preserve">
</t>
        </r>
      </text>
    </comment>
    <comment ref="B237" authorId="0" shapeId="0" xr:uid="{00000000-0006-0000-0200-000079000000}">
      <text>
        <r>
          <rPr>
            <b/>
            <sz val="9"/>
            <color indexed="81"/>
            <rFont val="Tahoma"/>
            <family val="2"/>
          </rPr>
          <t xml:space="preserve">V.C. Fair Practices-Safeguards
The health and safety of patients, students, faculty, and other participants associated with the educational activities of the students must be adequately safeguarded.
All activities required in the program must be educational and students must not be substituted for staff. </t>
        </r>
        <r>
          <rPr>
            <sz val="9"/>
            <color indexed="81"/>
            <rFont val="Tahoma"/>
            <family val="2"/>
          </rPr>
          <t xml:space="preserve">
</t>
        </r>
      </text>
    </comment>
    <comment ref="B239" authorId="0" shapeId="0" xr:uid="{00000000-0006-0000-0200-00007A00000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40" authorId="0" shapeId="0" xr:uid="{00000000-0006-0000-0200-00007B00000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41" authorId="0" shapeId="0" xr:uid="{00000000-0006-0000-0200-00007C00000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42" authorId="0" shapeId="0" xr:uid="{00000000-0006-0000-0200-00007D00000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43" authorId="0" shapeId="0" xr:uid="{00000000-0006-0000-0200-00007E00000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47" authorId="0" shapeId="0" xr:uid="{00000000-0006-0000-0200-00007F000000}">
      <text>
        <r>
          <rPr>
            <b/>
            <sz val="9"/>
            <color indexed="81"/>
            <rFont val="Tahoma"/>
            <family val="2"/>
          </rPr>
          <t xml:space="preserve">V.E. Fair Practices-Substantive Change
The sponsor must report substantive change(s) as described in Appendix A to CAAHEP/CoAEMSP in a timely manner. Additional substantive changes to be reported to CoAEMSP within the time limits prescribed include:   
1. Change in sponsorship 
2. Change in location 
3. Addition of a satellite location  
4. Addition of a distance learning program </t>
        </r>
        <r>
          <rPr>
            <sz val="9"/>
            <color indexed="81"/>
            <rFont val="Tahoma"/>
            <family val="2"/>
          </rPr>
          <t xml:space="preserve">
</t>
        </r>
      </text>
    </comment>
    <comment ref="B252" authorId="0" shapeId="0" xr:uid="{00000000-0006-0000-0200-000080000000}">
      <text>
        <r>
          <rPr>
            <b/>
            <sz val="9"/>
            <color indexed="81"/>
            <rFont val="Tahoma"/>
            <family val="2"/>
          </rPr>
          <t xml:space="preserve">V.F. Fair Practices-Agreements
There must be a formal affiliation agreement or memorandum of understanding between the sponsor and all other entities that participate in the education of the students describing the relationship, roles, and responsibilities of the sponsor and that entity. </t>
        </r>
        <r>
          <rPr>
            <sz val="9"/>
            <color indexed="81"/>
            <rFont val="Tahoma"/>
            <family val="2"/>
          </rPr>
          <t xml:space="preserve">
</t>
        </r>
      </text>
    </comment>
    <comment ref="B271" authorId="0" shapeId="0" xr:uid="{00000000-0006-0000-0200-000081000000}">
      <text>
        <r>
          <rPr>
            <b/>
            <sz val="9"/>
            <color indexed="81"/>
            <rFont val="Tahoma"/>
            <family val="2"/>
          </rPr>
          <t>Standard I.A. Sponsoring Institution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For a distance education program, the location of program is the mailing address of the sponsor.</t>
        </r>
        <r>
          <rPr>
            <sz val="9"/>
            <color indexed="81"/>
            <rFont val="Tahoma"/>
            <family val="2"/>
          </rPr>
          <t xml:space="preserve">
</t>
        </r>
      </text>
    </comment>
    <comment ref="L271" authorId="0" shapeId="0" xr:uid="{00000000-0006-0000-0200-000082000000}">
      <text>
        <r>
          <rPr>
            <b/>
            <sz val="9"/>
            <color indexed="81"/>
            <rFont val="Tahoma"/>
            <family val="2"/>
          </rPr>
          <t>Standard I.A. Sponsoring Institution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For a distance education program, the location of program is the mailing address of the sponsor.</t>
        </r>
      </text>
    </comment>
  </commentList>
</comments>
</file>

<file path=xl/sharedStrings.xml><?xml version="1.0" encoding="utf-8"?>
<sst xmlns="http://schemas.openxmlformats.org/spreadsheetml/2006/main" count="1343" uniqueCount="759">
  <si>
    <t>Staff:</t>
  </si>
  <si>
    <t>Committee on Accreditation of Educational Programs for the EMS Professions (CoAEMSP), in cooperation with the Commission on Accreditation of Allied Health Education Programs (CAAHEP)</t>
  </si>
  <si>
    <t>State:</t>
  </si>
  <si>
    <t>Names of the Site Visit Team Members:</t>
  </si>
  <si>
    <t>Team Captain:</t>
  </si>
  <si>
    <t>Team Member:</t>
  </si>
  <si>
    <t>(if applicable)</t>
  </si>
  <si>
    <t>INSTRUCTIONS TO THE SITE VISIT TEAM</t>
  </si>
  <si>
    <t>NOTE: Email completed report to Jennifer Anderson Warwick.</t>
  </si>
  <si>
    <t>QUESTIONS?      Call Jennifer at 214-703-8445 x114</t>
  </si>
  <si>
    <t>Standard Reference</t>
  </si>
  <si>
    <t>Standard</t>
  </si>
  <si>
    <t>Met/
Not Met</t>
  </si>
  <si>
    <t>I. Sponsorship</t>
  </si>
  <si>
    <t>A. Sponsoring Institution</t>
  </si>
  <si>
    <t>C. Responsibilities of Sponsor</t>
  </si>
  <si>
    <t>I.C.</t>
  </si>
  <si>
    <t>II. Program Goals</t>
  </si>
  <si>
    <t>A. Program Goals and Outcomes</t>
  </si>
  <si>
    <t>II.A.</t>
  </si>
  <si>
    <t>B. Appropriateness of Goals and Learning Domains</t>
  </si>
  <si>
    <t>II.B.</t>
  </si>
  <si>
    <t>Advisory Committee includes appropriate representatives: hospital, physicians, employers, other</t>
  </si>
  <si>
    <t>C. Minimum Expectations</t>
  </si>
  <si>
    <t>II.C.</t>
  </si>
  <si>
    <t>III. Resources</t>
  </si>
  <si>
    <t>A. Type and Amount</t>
  </si>
  <si>
    <t>1. Program Resources</t>
  </si>
  <si>
    <r>
      <t xml:space="preserve">2015 CAAHEP </t>
    </r>
    <r>
      <rPr>
        <b/>
        <i/>
        <sz val="24"/>
        <color theme="0"/>
        <rFont val="Arial"/>
        <family val="2"/>
      </rPr>
      <t>Standards &amp; Guidelines</t>
    </r>
  </si>
  <si>
    <t>I.A.</t>
  </si>
  <si>
    <t>Andrew Stern, MPA, MA, NRP</t>
  </si>
  <si>
    <t>Arthur Hsieh, MA, NRP</t>
  </si>
  <si>
    <t>Bryan Ericson, MEd, RN, NRP</t>
  </si>
  <si>
    <t>Debra Cason, MS, RN, EMT-P</t>
  </si>
  <si>
    <t>Denise Wilfong, PhD,  NRP</t>
  </si>
  <si>
    <t>Glen Mayhew, DHSc, NRP</t>
  </si>
  <si>
    <t>Gordon Kokx, PhD, NRP</t>
  </si>
  <si>
    <t>Greg Mullen, MS, NRP</t>
  </si>
  <si>
    <t>Gregg Lander, BS, NRP</t>
  </si>
  <si>
    <t>Jeff Grunow, MSN, NRP, NCEE</t>
  </si>
  <si>
    <t>Jeff McDonald, MEd, NRP</t>
  </si>
  <si>
    <t>Patricia Rand, MA, NRP</t>
  </si>
  <si>
    <t>Paul Berlin, MS, NRP</t>
  </si>
  <si>
    <t>Rick Foehr, BA, MICP</t>
  </si>
  <si>
    <t>Rod Hackwith, MSEd, NRP</t>
  </si>
  <si>
    <t>Seth Izenberg, MD, FACS</t>
  </si>
  <si>
    <t>Suzann Schmidt, BA, NRP</t>
  </si>
  <si>
    <t>Thomas Platt, EdD, NRP</t>
  </si>
  <si>
    <t>III.A.1.</t>
  </si>
  <si>
    <t>Faculty</t>
  </si>
  <si>
    <t>Curriculum</t>
  </si>
  <si>
    <t>Finances</t>
  </si>
  <si>
    <t>Classroom/laboratory facilities</t>
  </si>
  <si>
    <t>Ancillary student facilities</t>
  </si>
  <si>
    <t>Hospital/clinical affiliations</t>
  </si>
  <si>
    <t>Field internship affiliates</t>
  </si>
  <si>
    <t>Equipment/supplies</t>
  </si>
  <si>
    <t>Computer resources</t>
  </si>
  <si>
    <t>Faculty and staff continuing education</t>
  </si>
  <si>
    <t>2. Hospital/Clinical Affiliations and Field/Internship Affiliates</t>
  </si>
  <si>
    <t>III.A.2.</t>
  </si>
  <si>
    <t>Hospital/clinical/field internship experiences</t>
  </si>
  <si>
    <t>III.B.</t>
  </si>
  <si>
    <t>The sponsor must appoint sufficient faculty and staff with the necessary qualifications to perform the functions identified in documented job descriptions and to achieve the program's stated goals and outcomes.</t>
  </si>
  <si>
    <t xml:space="preserve">    a. Responsibilities
    The Program Director must be responsible for all aspects of the program, including but not limited to:</t>
  </si>
  <si>
    <t>III.B.1.a.1)</t>
  </si>
  <si>
    <t>III.B.1.a.2)</t>
  </si>
  <si>
    <t>III.B.1.a.3)</t>
  </si>
  <si>
    <t>Long range planning and ongoing development of the program</t>
  </si>
  <si>
    <t>III.B.1.a.4)</t>
  </si>
  <si>
    <t>III.B.1.a.5)</t>
  </si>
  <si>
    <t>Cooperative involvement with the Medical Director</t>
  </si>
  <si>
    <t>III.B.1.a.6)</t>
  </si>
  <si>
    <t xml:space="preserve">    b. Qualifications    </t>
  </si>
  <si>
    <t>III.B.1.b.1)</t>
  </si>
  <si>
    <t>III.B.1.b.2)</t>
  </si>
  <si>
    <t>III.B.1.b.3)</t>
  </si>
  <si>
    <t>Knowledge about methods of instruction, testing, evaluation of students</t>
  </si>
  <si>
    <t>III.B.1.b.4)</t>
  </si>
  <si>
    <t>III.B.1.b.5)</t>
  </si>
  <si>
    <t>III.B.1.b.6)</t>
  </si>
  <si>
    <t>III.B.2.a.1)</t>
  </si>
  <si>
    <t>III.B.2.a.2)</t>
  </si>
  <si>
    <t>III.B.2.a.3)</t>
  </si>
  <si>
    <t>III.B.2.a.4)</t>
  </si>
  <si>
    <t>III.B.2.a.5)</t>
  </si>
  <si>
    <t>III.B.2.a.6)</t>
  </si>
  <si>
    <t>Knowledge about EMS education including professional, legislative, regulatory issues</t>
  </si>
  <si>
    <t xml:space="preserve">    a. Responsibilities   </t>
  </si>
  <si>
    <t>Knowledge in course content &amp; effective in teaching</t>
  </si>
  <si>
    <t>Capable through academic preparation, training &amp; experience</t>
  </si>
  <si>
    <t xml:space="preserve">    c. Curriculum    </t>
  </si>
  <si>
    <t>III.C.1.</t>
  </si>
  <si>
    <t>Ensures achievement of program goals &amp; teaching domains</t>
  </si>
  <si>
    <t>III.C.2.</t>
  </si>
  <si>
    <t>III.C.3.</t>
  </si>
  <si>
    <t>III.D.</t>
  </si>
  <si>
    <t>Annually assess appropriateness &amp; effectiveness of required resources</t>
  </si>
  <si>
    <t>Action plan developed when deficiencies identified</t>
  </si>
  <si>
    <t>Documentation of action plan and measurement of results</t>
  </si>
  <si>
    <t>IV. Student and Graduate Evaluation / Assessment</t>
  </si>
  <si>
    <t>A. Student Evaluation</t>
  </si>
  <si>
    <t>1. Frequency &amp; Purpose</t>
  </si>
  <si>
    <t>IV.A.1.</t>
  </si>
  <si>
    <t>Evaluation conducted on a recurrent basis, sufficient frequency to provide students &amp; faculty with valid &amp; timely indications of progress of toward achievement of competencies &amp; learning domains</t>
  </si>
  <si>
    <t xml:space="preserve">    2. Documentation</t>
  </si>
  <si>
    <t xml:space="preserve">    1. Outcomes Assessment</t>
  </si>
  <si>
    <t>IV.B.1.</t>
  </si>
  <si>
    <t xml:space="preserve">    B. Outcomes          </t>
  </si>
  <si>
    <t xml:space="preserve">    2. Outcomes Reporting</t>
  </si>
  <si>
    <t>IV.B.2.</t>
  </si>
  <si>
    <t>V. Fair Practices</t>
  </si>
  <si>
    <t>A. Publications &amp; Disclosure</t>
  </si>
  <si>
    <t>V.A.1.</t>
  </si>
  <si>
    <t>V.A.2.</t>
  </si>
  <si>
    <t>V.A.3.</t>
  </si>
  <si>
    <t>V.B.</t>
  </si>
  <si>
    <t>Faculty grievance procedure known to all paid faculty</t>
  </si>
  <si>
    <t>C. Safeguards</t>
  </si>
  <si>
    <t>V.C.</t>
  </si>
  <si>
    <t>Students are not substituted for paid staff</t>
  </si>
  <si>
    <t>D. Student Records</t>
  </si>
  <si>
    <t>V.D.</t>
  </si>
  <si>
    <t xml:space="preserve">          Advisement</t>
  </si>
  <si>
    <t xml:space="preserve">          Counseling</t>
  </si>
  <si>
    <t xml:space="preserve">          Evaluation</t>
  </si>
  <si>
    <t xml:space="preserve">          Student grievance procedure</t>
  </si>
  <si>
    <t xml:space="preserve">          Policies regarding perfoming clinical work</t>
  </si>
  <si>
    <t xml:space="preserve">          Accrediting agency contact information</t>
  </si>
  <si>
    <t xml:space="preserve">          Admissions policies &amp; practices</t>
  </si>
  <si>
    <t xml:space="preserve">          Policies on advanced placement</t>
  </si>
  <si>
    <t xml:space="preserve">          Transfer of credits</t>
  </si>
  <si>
    <t xml:space="preserve">          Credits for experiential learning</t>
  </si>
  <si>
    <t>E. Substantive Change</t>
  </si>
  <si>
    <t>V.E.</t>
  </si>
  <si>
    <t>F. Agreements</t>
  </si>
  <si>
    <t>V.F.</t>
  </si>
  <si>
    <t>Hyperlinks =&gt;</t>
  </si>
  <si>
    <t>Grades &amp; credits are recorded on a transcript &amp; permanently maintained</t>
  </si>
  <si>
    <t>Hover to see standard</t>
  </si>
  <si>
    <t>Goals and learning domains are based upon the substantiated needs of health care providers and employers, and the educational needs of the students served by the educational program.</t>
  </si>
  <si>
    <t>Program-specific statements of goals and learning domains provide the basis for program planning, implementation, and evaluation.</t>
  </si>
  <si>
    <t>Reviewed membership</t>
  </si>
  <si>
    <t>Inspection of labs</t>
  </si>
  <si>
    <t>Communicates with Medical Director on a regular basis</t>
  </si>
  <si>
    <t>Verified with employers</t>
  </si>
  <si>
    <t xml:space="preserve">Reviewed schedule   </t>
  </si>
  <si>
    <t>Verified scheduling of components in 
appropriate sequence</t>
  </si>
  <si>
    <t>Committee on Accreditation of Educational Programs
for the Emergency Medical Services Professions</t>
  </si>
  <si>
    <t>SSR Type:</t>
  </si>
  <si>
    <t>2015 Standards</t>
  </si>
  <si>
    <t>1st Submsn</t>
  </si>
  <si>
    <t>2nd Submsn</t>
  </si>
  <si>
    <t>Program ID#:</t>
  </si>
  <si>
    <t>EA Tracking</t>
  </si>
  <si>
    <t>Dates</t>
  </si>
  <si>
    <t>Sponsor Name:</t>
  </si>
  <si>
    <t>Yes</t>
  </si>
  <si>
    <t>No</t>
  </si>
  <si>
    <t>N/A</t>
  </si>
  <si>
    <t>PROGRAM INFORMATION</t>
  </si>
  <si>
    <t xml:space="preserve"> STANDARD I: SPONSORSHIP</t>
  </si>
  <si>
    <t>Lead Instructor(s)</t>
  </si>
  <si>
    <t>[if applicable]</t>
  </si>
  <si>
    <t xml:space="preserve">Associate MD(s) </t>
  </si>
  <si>
    <t>Other Reader Comments:</t>
  </si>
  <si>
    <t>Reader Review Completed by:</t>
  </si>
  <si>
    <t>For CoAEMSP Use Only-Administrative Requirements</t>
  </si>
  <si>
    <t xml:space="preserve">Fees paid </t>
  </si>
  <si>
    <t>Date</t>
  </si>
  <si>
    <t>Comments</t>
  </si>
  <si>
    <t>Final Review/Approval by Dr. Hatch</t>
  </si>
  <si>
    <t xml:space="preserve">For questions, contact: </t>
  </si>
  <si>
    <t>George W Hatch, Jr, EdD, LP, EMT-P</t>
  </si>
  <si>
    <t>Executive Director</t>
  </si>
  <si>
    <t>george@coaemsp.org</t>
  </si>
  <si>
    <t>214-703-8445 ext 112</t>
  </si>
  <si>
    <t>City:</t>
  </si>
  <si>
    <t>Anthony Conrardy, MBA, MA, EMT-P, CIC</t>
  </si>
  <si>
    <t>Azeemuddin Ahmed, MD, MBA</t>
  </si>
  <si>
    <t>Beth Natter, RN, BSN, EMT</t>
  </si>
  <si>
    <t>Bill Drees, EdD, NRP</t>
  </si>
  <si>
    <t>Carl Voskamp, MBA, NRP, LP</t>
  </si>
  <si>
    <t>Charles Foat, PhD, NRP</t>
  </si>
  <si>
    <t>Chris Hainsworth, MS, NRP</t>
  </si>
  <si>
    <t>Chris Nollette, EdD, NRP, LP</t>
  </si>
  <si>
    <t>Craig Davis, MEd, BS, EMT-P</t>
  </si>
  <si>
    <t>David Hunt, MPA, NRP</t>
  </si>
  <si>
    <t>Diane Flint, MS, NRP, CCEMTP</t>
  </si>
  <si>
    <t>Donald Locasto, MD</t>
  </si>
  <si>
    <t>Douglas Paris, MEd, NRP</t>
  </si>
  <si>
    <t>Edward Lee, EdS, NRP, CCEMT-P</t>
  </si>
  <si>
    <t>Elliot Carhart, EdD, RRT, NRP</t>
  </si>
  <si>
    <t>Eric Bentley, MD, FACS</t>
  </si>
  <si>
    <t>Gary Bonewald, MEd, LP</t>
  </si>
  <si>
    <t>Gina Riggs, MEd, CCEMTP</t>
  </si>
  <si>
    <t>Gregory Chapman, BS, RRT, EMT-P</t>
  </si>
  <si>
    <t>James DiClemente, BS, NRP, NCEE</t>
  </si>
  <si>
    <t>James Jones, BAS, NRP</t>
  </si>
  <si>
    <t>Jon Berryman, BS, EMT-P</t>
  </si>
  <si>
    <t>Joshua Stilley, MD</t>
  </si>
  <si>
    <t>Kelli Sears, BS, NRP</t>
  </si>
  <si>
    <t>Kenneth Williams, MDiv, BS, NRP</t>
  </si>
  <si>
    <t>Leaugeay Barnes, MS, NRP, CCEMPT</t>
  </si>
  <si>
    <t>Lindi Holt, PhD, NCEE, NRP</t>
  </si>
  <si>
    <t>Lindsay Eakes, BS, NRP</t>
  </si>
  <si>
    <t>Megan Corry, EdD, NRP</t>
  </si>
  <si>
    <t>Paul Arens, MEd, NRP</t>
  </si>
  <si>
    <t>Randolph Spies, BA, NRP</t>
  </si>
  <si>
    <t>Rebecca Brock, BAAS, LP</t>
  </si>
  <si>
    <t>Rebecca Burke, BS, NRP, RN</t>
  </si>
  <si>
    <t>Robert Henderson, MS, NRP, CCEMTP</t>
  </si>
  <si>
    <t>Rodney McGinnes, MPH, BS, EMT-P</t>
  </si>
  <si>
    <t>Ronald Feller, MBA, NRP</t>
  </si>
  <si>
    <t>Sharon Hollingsworth, BS, NRP</t>
  </si>
  <si>
    <t>Steven Kolar, MBA, RN, LP</t>
  </si>
  <si>
    <t>Thomas Rothrock, RN, MSN, NRP</t>
  </si>
  <si>
    <t>William Fritz, BBA, NRP</t>
  </si>
  <si>
    <t xml:space="preserve">          Standard II. 
        Program Goals</t>
  </si>
  <si>
    <t xml:space="preserve">     Standard III.
     Resources</t>
  </si>
  <si>
    <t xml:space="preserve">          Standard IV. 
          Evaluation/Assessment</t>
  </si>
  <si>
    <t>&lt;=== Hovering your cursor over a cell with 
         a red triangle in upper right corner
         reveals text.  Try it.</t>
  </si>
  <si>
    <t>CoAEMSP 
Program #:</t>
  </si>
  <si>
    <t>Sponsoring 
   Institution:</t>
  </si>
  <si>
    <t>Program Director (PD)</t>
  </si>
  <si>
    <t>Evidence of documentation of implemented changes</t>
  </si>
  <si>
    <t xml:space="preserve">Periodically assesses effectiveness in achieving stated goals &amp; learning domains  </t>
  </si>
  <si>
    <t>Associate Medical Director(s)</t>
  </si>
  <si>
    <t xml:space="preserve">B. Personnel </t>
  </si>
  <si>
    <t xml:space="preserve">Appropriate medical or allied health education, training, experience </t>
  </si>
  <si>
    <t>Field experience in delivery of out-of-hospital emergency care</t>
  </si>
  <si>
    <t>Minimum of a Bachelor's degree</t>
  </si>
  <si>
    <t>III.B.2.b.1)</t>
  </si>
  <si>
    <t>III.B.2.b.2)</t>
  </si>
  <si>
    <t>III.B.2.b.3)</t>
  </si>
  <si>
    <t>III.B.2.b.4)</t>
  </si>
  <si>
    <t>III.B.5.a.</t>
  </si>
  <si>
    <t>III.B.5.b.</t>
  </si>
  <si>
    <t xml:space="preserve">    b. Qualifications (PD)    </t>
  </si>
  <si>
    <t xml:space="preserve">    b. Qualifications (MD)    </t>
  </si>
  <si>
    <t>1. Program Director (PD)</t>
  </si>
  <si>
    <t>2. Medical Director (MD)</t>
  </si>
  <si>
    <t>3. Associate Medical Director (Assoc MD)</t>
  </si>
  <si>
    <t>Active member of local medical community &amp; participate in professional activities related to out of hospital care</t>
  </si>
  <si>
    <t xml:space="preserve">Communities of interest served by the program must include, but are not limited to: students, graduates, faculty, sponsor administration, hospital/clinic representatives, employers, police and/or fire services with a role in EMS services, key governmental officials, physicians, and the public </t>
  </si>
  <si>
    <t>Written statement of program’s goals and learning domains</t>
  </si>
  <si>
    <t>Consistent with and responsive to demonstrated needs and expectations of the various communities of interest served by the educational program</t>
  </si>
  <si>
    <t xml:space="preserve">Such goals and learning domains must be compatible with the mission of the sponsoring institution(s), the expectations of the communities of interest, and nationally accepted standards of roles and functions </t>
  </si>
  <si>
    <t>Regularly assesses goals and learning domains</t>
  </si>
  <si>
    <t>Program personnel identify and respond to changes in the needs and/or expectations of its communities of interest</t>
  </si>
  <si>
    <t>Advisory Committee  meets at least annually, assists in formulating and revising appropriate goals and learning domains, monitors needs and expectations, and ensures responsiveness to change, and reviews and endorses the program required minimum numbers of patient contacts</t>
  </si>
  <si>
    <t>Offices</t>
  </si>
  <si>
    <t>Effectiveness of the program, including instruction and faculty, with systems in place to demonstrate program effectiveness</t>
  </si>
  <si>
    <t>Effectiveness and quality of fulfillment of responsibilities delegated to another qualified individual</t>
  </si>
  <si>
    <t>Academic training &amp; preparation related to emergency medical services at least equivalent to that of a paramedic</t>
  </si>
  <si>
    <t>Knowledgeable concerning current versions: National EMS Scope of Practice and National EMS Education Standards, and evidenced-informed clinical practice</t>
  </si>
  <si>
    <t>Review &amp; approval of the educational content for appropriateness &amp; medical accuracy, and current evidenced-informed pre-hospital or emergency care practice</t>
  </si>
  <si>
    <t>Review &amp; approval of required minimum numbers for each of the required patient contacts and procedures</t>
  </si>
  <si>
    <t>Review progress of each student throughout the program and assist in the determination of appropriate corrective measures, when necessary</t>
  </si>
  <si>
    <t>Ensures the competence of each graduate in cognitive, psychomotor, &amp; affective domains</t>
  </si>
  <si>
    <t>Engages in cooperative involvement with Program Director</t>
  </si>
  <si>
    <t>III.B.2.a.7)</t>
  </si>
  <si>
    <t>Ensures effectiveness and quality of any Medical Director responsibilities delegated to another qualified physician</t>
  </si>
  <si>
    <t>III.B.2.a.8)</t>
  </si>
  <si>
    <t>Ensures educational interaction of physicians with students</t>
  </si>
  <si>
    <t>Currently licensed and authorized to practice in the location, with experience &amp; current knowledge of emergency care of acutely ill and injured patients</t>
  </si>
  <si>
    <t>4. Assistant Medical Director (Assist MD)</t>
  </si>
  <si>
    <t>5. Faculty / Instructional Staff</t>
  </si>
  <si>
    <t xml:space="preserve">Designated Faculty to coordinate instruction or supervision &amp; provide frequent assessments on progress toward achieving acceptable program requirements </t>
  </si>
  <si>
    <t xml:space="preserve">6. Lead Instructor </t>
  </si>
  <si>
    <t>Progression of learning: didactic/laboratory integrated with or followed by clinical/field experience followed by the capstone field internship, which must occur after all core didactic, laboratory, and clinical experience</t>
  </si>
  <si>
    <t>Instruction based on clearly written course syllabi that include course description, course objectives, methods of evaluation, topic outline, &amp; competencies required for graduation</t>
  </si>
  <si>
    <t>Meets or exceeds content &amp; competency of the latest edition of the National EMS Education Standardss</t>
  </si>
  <si>
    <t>Assessment results are the basis for planning &amp; change</t>
  </si>
  <si>
    <t>Assessment of the achievement of required competencies through criterion-referenced, summative, comprehensive final evaluations in all learning domains</t>
  </si>
  <si>
    <t>Records maintained in sufficient detail to document learning progress &amp; achievements, including all program required minimum competencies in all learning domains in the didactic, laboratory, clinical and field experience/internship phases</t>
  </si>
  <si>
    <t>IV.A.2.a.</t>
  </si>
  <si>
    <t>IV.A.2.b.</t>
  </si>
  <si>
    <t>Tracks and documents each student successfully meets each established minimum patient/skill requirements for the appropriate exit point according to patient age-range, chief complaint, and interventions</t>
  </si>
  <si>
    <t>Assessments include: national/state credentialing examination(s) performance, programmatic retention/attrition, graduate satisfaction, employer satisfaction, job (positive) placement, programmatic summative measures (i.e. final comprehensive students evaluations in all learning domains)</t>
  </si>
  <si>
    <t>Periodically submits goal(s), learning domains, evaluation systems, outcomes, analysis of outcomes &amp; appropriate action plan based on the analysis</t>
  </si>
  <si>
    <t>Announcements, catalogs, publications, advertising are accurate</t>
  </si>
  <si>
    <t xml:space="preserve">          Number of credits required for completion</t>
  </si>
  <si>
    <t xml:space="preserve">          Tuition / fees and other costs required</t>
  </si>
  <si>
    <t>V.A.4.</t>
  </si>
  <si>
    <t>Maintains and makes available current &amp; consistent summary information about student/graduate achievements on required outcomes assessments</t>
  </si>
  <si>
    <t>B. Lawful &amp; Non-discriminatory Practices</t>
  </si>
  <si>
    <t>Student &amp; Faculty recruitment, student admission, and Faculty employment practices are non-discriminatory &amp; in accordance with Federal &amp; state statutes, rules, and regulations</t>
  </si>
  <si>
    <t>Notification to State Office(s) of EMS for all states the program has educational activities</t>
  </si>
  <si>
    <t>Reports substantive changes in a timely manner: 
change in sponsorship, change in location, addition of a satellite location, or addition of a distance learning program</t>
  </si>
  <si>
    <t>Formal affiliation agreements or MOUs exist between the sponsor and all other entities that participate in education of students describing relationship, role, and responsibilities of sponsor and entity</t>
  </si>
  <si>
    <t>Disclaimer For Exit Summation
Site Visitors, you must read the following disclaimer statement at the beginning of the Exit Summation:</t>
  </si>
  <si>
    <t>“Site visitors do not make an accreditation recommendation nor do they imply what CoAEMSP’s recommendation might be. The program will be required to respond to the accuracy of the findings of the site visit at a later date. The CoAEMSP Board may add, delete, modify or request clarification to the site visit summation in its Findings Letter, which is sent to the program following this site visit. CoAEMSP bases its recommendation to CAAHEP on the accreditation record of the program compiled during this review, which includes the Self Study Report, the Site Visit Report, the Findings Letter, and the program’s response to the Findings Letter. The Commission on Accreditation of Allied Health Education Programs (CAAHEP) determines the final status of public recognition. These are our [site visitors’] impressions of the strengths and potential Standards violations of the program…”</t>
  </si>
  <si>
    <t xml:space="preserve">    c. Curriculum (Team Leads)    </t>
  </si>
  <si>
    <t>a.</t>
  </si>
  <si>
    <t>c.</t>
  </si>
  <si>
    <t>d.</t>
  </si>
  <si>
    <t>e.</t>
  </si>
  <si>
    <t>f.</t>
  </si>
  <si>
    <t>g.</t>
  </si>
  <si>
    <t>h.</t>
  </si>
  <si>
    <t>i.</t>
  </si>
  <si>
    <t>j.</t>
  </si>
  <si>
    <t>k.</t>
  </si>
  <si>
    <t>l.</t>
  </si>
  <si>
    <t>m.</t>
  </si>
  <si>
    <t>n.</t>
  </si>
  <si>
    <t>o.</t>
  </si>
  <si>
    <t>Rationale</t>
  </si>
  <si>
    <t>PRESENT AT EXIT SUMMATION</t>
  </si>
  <si>
    <t>List the names and their titles of those present at the summation conference</t>
  </si>
  <si>
    <t>Title</t>
  </si>
  <si>
    <t>SIGNATURES OF SITE VISIT TEAM MEMBERS</t>
  </si>
  <si>
    <t xml:space="preserve">Site Visit Report prepared by:   </t>
  </si>
  <si>
    <t>Printed Name</t>
  </si>
  <si>
    <t>Phone Number</t>
  </si>
  <si>
    <t>Email</t>
  </si>
  <si>
    <t>Standard II.A. Program Goals &amp; Outcomes</t>
  </si>
  <si>
    <t>Standard II.C. Minimum Expectations</t>
  </si>
  <si>
    <t>Standard III.A.1. Program Resources</t>
  </si>
  <si>
    <t>Standard II.B. Goals &amp; Learning Domains</t>
  </si>
  <si>
    <t>Standard III.A.2. Hosp/Clinic &amp; Field Intern Affils</t>
  </si>
  <si>
    <t>Standard I.A.1. Post-secondary Inst</t>
  </si>
  <si>
    <t>Standard I.C. Resposibilities of Sponsor</t>
  </si>
  <si>
    <t>Standard III.B.5.a. Faculty/Inst Staff Responsibilities</t>
  </si>
  <si>
    <t>Standard III.B.6.a. Lead Instructor Responsibilities</t>
  </si>
  <si>
    <t>Standard III.C.1. Curriculum (Sequence)</t>
  </si>
  <si>
    <t>Standard III.C.2. Curriculum (Tracking)</t>
  </si>
  <si>
    <t>Standard III.C.3. Curriculum (Team Leads)</t>
  </si>
  <si>
    <t>Standard III.D. Resource Assessment</t>
  </si>
  <si>
    <t>Standard IV.A.1. Stud Eval - Frequency &amp; Purpose</t>
  </si>
  <si>
    <t>Standard IV.B.1. Outcomes Assessment</t>
  </si>
  <si>
    <t>Standard V.B. Lawful &amp; Non-discrim Practices</t>
  </si>
  <si>
    <t>Standard V.C. Safeguards</t>
  </si>
  <si>
    <t>Standard V.D. Student Records</t>
  </si>
  <si>
    <t>Standard V.E. Substantive Change</t>
  </si>
  <si>
    <t>Standard V.F. Agreements</t>
  </si>
  <si>
    <t>Additional Comments</t>
  </si>
  <si>
    <t>SUMMARY OF FINDINGS</t>
  </si>
  <si>
    <t>Continuous quality review and improvement of the educational program</t>
  </si>
  <si>
    <t xml:space="preserve">Administration, organization, supervision of the educational program </t>
  </si>
  <si>
    <t>Orientation/training and supervision of clinical and field internship preceptors</t>
  </si>
  <si>
    <t>III.B.1.a.7)</t>
  </si>
  <si>
    <t>Standard III.B.5.b. Faculty/Inst Staff Responsibilities</t>
  </si>
  <si>
    <t>Walt Stoy, PhD, EMT-P</t>
  </si>
  <si>
    <t>Lance Villers, PhD, LP</t>
  </si>
  <si>
    <t>Douglas K York, NRP, PS</t>
  </si>
  <si>
    <t>Brian Hendrickson, MS, EMT-P</t>
  </si>
  <si>
    <t>Donna G Tidwell, MS, RN, EMT-P</t>
  </si>
  <si>
    <t>Frank Mineo, PhD, EMT-P</t>
  </si>
  <si>
    <t>Joseph Mistovich, MEd, NRP</t>
  </si>
  <si>
    <t>Linda V Anderson, BSN, RN</t>
  </si>
  <si>
    <t>Patricia Tritt, RN, MA</t>
  </si>
  <si>
    <t>Tammy Samarripa, MPH, EMT-P</t>
  </si>
  <si>
    <t>William Raynovich, EdD, MPH, NRP</t>
  </si>
  <si>
    <t>Charles Sowerbrower, MEd, NRP, CCP-C</t>
  </si>
  <si>
    <t>David Cauthen, PsyD, EMT-P, IC</t>
  </si>
  <si>
    <t>Jackilyn E Williams, RN, MSN</t>
  </si>
  <si>
    <t>Jason Hemler, MS, EMT-P</t>
  </si>
  <si>
    <t>Nerina J Stepanovsky, PhD, MSN, RN, EMT-P</t>
  </si>
  <si>
    <t>Scott Corcoran, MS, CIC, AEMT-P</t>
  </si>
  <si>
    <t>Vincent Parker, MSEd, EMT-P</t>
  </si>
  <si>
    <t>Checking this box constitutes an electronic signature</t>
  </si>
  <si>
    <t xml:space="preserve">          Criteria for successful completion of each 
          program segment &amp; graduation</t>
  </si>
  <si>
    <t>David Page, MS, NRP</t>
  </si>
  <si>
    <t>Ronald Lawler, BUS, NRP</t>
  </si>
  <si>
    <t>Thomas Brazelton III, MD, MPH, FAAP</t>
  </si>
  <si>
    <t>Results reflected in the reviews &amp; timely revision of program</t>
  </si>
  <si>
    <t xml:space="preserve">          Technical standards</t>
  </si>
  <si>
    <t xml:space="preserve">         Does the program utilize the Associate MD position?</t>
  </si>
  <si>
    <t xml:space="preserve">         Does the program utilize the Assistant MD position?</t>
  </si>
  <si>
    <t xml:space="preserve">         Does the program utilize the Lead Instructor position?</t>
  </si>
  <si>
    <t>b.</t>
  </si>
  <si>
    <t>Appropriate sequence of classroom, laboratory, clinical, &amp; field internship experience, and capstone field internship activities</t>
  </si>
  <si>
    <t>Review &amp; approval the instruments and processes used to evaluate students in didactic, laboratory, clinical, and capstone field internship</t>
  </si>
  <si>
    <t>Team Member (if applicable):</t>
  </si>
  <si>
    <t>Possible Evidence May Include - OR -
Additional Evidence Reviewed</t>
  </si>
  <si>
    <t>Rationale for "Not Met" OR Comment if 
Consideration - OR - Clarification is Needed</t>
  </si>
  <si>
    <t>Teaching and administrative workload assignments</t>
  </si>
  <si>
    <t xml:space="preserve">    c. Curriculum (Set and Require Minimum Numbers)    </t>
  </si>
  <si>
    <t>Please Select</t>
  </si>
  <si>
    <t>I.A.1-Post-secondary</t>
  </si>
  <si>
    <t>I.A.2.-Foreign post-secondary</t>
  </si>
  <si>
    <t>I.A.3.-Hospital Clinical or Medical Center</t>
  </si>
  <si>
    <t xml:space="preserve">                 For empty rows, highlight them, right click, and choose hide.  Do not delete any rows.  </t>
  </si>
  <si>
    <t>I.A.4-Governmental</t>
  </si>
  <si>
    <t>I.A.5-Branch of US Armed Forces</t>
  </si>
  <si>
    <t>I.B.-Consortium-w/(I.A) College</t>
  </si>
  <si>
    <t>I.B.-Consortium-w/(I.A) Hospital</t>
  </si>
  <si>
    <t>I.B.-Consortium-w/(I.A) Government</t>
  </si>
  <si>
    <t>Inactive</t>
  </si>
  <si>
    <t>Eve Kwiatkowski, BS, NRP</t>
  </si>
  <si>
    <t>Joey Thompson, MEd, EMT-P</t>
  </si>
  <si>
    <t>Jonathan Willoughby, MEd, NRP</t>
  </si>
  <si>
    <t>Karen Barker, EdD, RN, EMT-P</t>
  </si>
  <si>
    <t>Maia Dorsett, MD, PhD</t>
  </si>
  <si>
    <t>Tracey Franklin, BA, NRP</t>
  </si>
  <si>
    <t>Standard III.B. Personnel</t>
  </si>
  <si>
    <t>Standard III.B.1.a.1. PD Responsibilities</t>
  </si>
  <si>
    <t>Standard III.B.1.a.2. PD Responsibilities</t>
  </si>
  <si>
    <t>Standard III.B.1.a.3. PD Responsibilities</t>
  </si>
  <si>
    <t>Standard III.B.1.a.4. PD Responsibilities</t>
  </si>
  <si>
    <t>Standard III.B. 1.a.5. PD Responsibilities</t>
  </si>
  <si>
    <t>Standard III.B.1.a.6. PD Responsibilities</t>
  </si>
  <si>
    <t>Standard III.B.1.a.7. PD Responsibilities</t>
  </si>
  <si>
    <t>Standard III.B.1.b.1. PD Qualifications</t>
  </si>
  <si>
    <t>Standard III.B.1.b.2. PD Qualifications</t>
  </si>
  <si>
    <t>Standard III.B.1.b.3. PD Qualifications</t>
  </si>
  <si>
    <t>Standard III.B.1.b.4. PD Qualifications</t>
  </si>
  <si>
    <t>Standard III.B.1.b.5. PD Qualifications</t>
  </si>
  <si>
    <t>Standard III.B.1.b.6. PD Qualifications</t>
  </si>
  <si>
    <t>Standard III.B.2.a.1. MD Responsibilities</t>
  </si>
  <si>
    <t>Standard III.B.2.a.2. MD Responsibilities</t>
  </si>
  <si>
    <t>Standard III.B.2.a.3. MD Responsibilities</t>
  </si>
  <si>
    <t>Standard III.B.2.a.4. MD Responsibilities</t>
  </si>
  <si>
    <t>Standard III.B.2.a.5. MD Responsibilities</t>
  </si>
  <si>
    <t>Standard III.B.2.a.6. MD Responsibilities</t>
  </si>
  <si>
    <t>Standard III.B.2.a.7. MD Responsibilities</t>
  </si>
  <si>
    <t>Standard III.B.2.a.8. MD Responsibilities</t>
  </si>
  <si>
    <t>Standard III.B.2.b.1. MD Qualifications</t>
  </si>
  <si>
    <t>Standard III.B.2.b.2. MD Qualifications</t>
  </si>
  <si>
    <t>Standard III.B.2.b.3. MD Qualifications</t>
  </si>
  <si>
    <t>Standard III.B.2.b.4. MD Qualifications</t>
  </si>
  <si>
    <t>Standard III.B.3.a.1. Associate MD Responsibilities</t>
  </si>
  <si>
    <t>Standard III.B.3.b.1. Associate MD Qualifications</t>
  </si>
  <si>
    <t>Standard III.B.3.b.2. Associate MD Qualifications</t>
  </si>
  <si>
    <t>Standard III.B.3.b.3. Associate MD Qualifications</t>
  </si>
  <si>
    <t>Standard III.B.3.b.4. Associate MD Qualifications</t>
  </si>
  <si>
    <t>Standard III.B.4.a.1. Assistant MD Responsibilities</t>
  </si>
  <si>
    <t>Standard III.B.4.b.1. Assistant MD Qualifications</t>
  </si>
  <si>
    <t>Standard III.B.4.b.2. Assistant MD Qualifications</t>
  </si>
  <si>
    <t>Standard III.B.4.b.3. Assistant MD Qualifications</t>
  </si>
  <si>
    <t>Standard III.B.4.b.4. Assistant MD Qualifications</t>
  </si>
  <si>
    <t>Standard III.B.6.b.1. Lead Instructor Qualifications</t>
  </si>
  <si>
    <t>Standard III.B.6.b.2. Lead Instructor Qualifications</t>
  </si>
  <si>
    <t>Standard III.B.6.b.3. Lead Instructor Qualifications</t>
  </si>
  <si>
    <t>Standard III.B.6.b.4. Lead Instructor Qualifications</t>
  </si>
  <si>
    <t>Standard III.B.6.b.5. Lead Instructor Qualifications</t>
  </si>
  <si>
    <t>Standard IV.A.2.a. Stud Eval - Documentation</t>
  </si>
  <si>
    <t>Standard IV.A.2.b. Stud Eval - Documentation</t>
  </si>
  <si>
    <t>Standard V.A.1. Publications &amp; Disclosure</t>
  </si>
  <si>
    <t>Standard V.A.2. Publications &amp; Disclosure</t>
  </si>
  <si>
    <t>Standard V.A.3. Publications &amp; Disclosure</t>
  </si>
  <si>
    <t>Standard V.A.4. Publications &amp; Disclosure</t>
  </si>
  <si>
    <t>Rick Ellis, MSEDM, NRP</t>
  </si>
  <si>
    <t>Ritu Sahni, MD, MPH, FACEP, FAEM</t>
  </si>
  <si>
    <t>Bill Young, EdD, NRP</t>
  </si>
  <si>
    <t>Bradley E Dean, MA, NRP</t>
  </si>
  <si>
    <t>Chris Caulkins, EdD, MPH, MA, NRP</t>
  </si>
  <si>
    <t>Christopher DeMorse, DHSc, NRP</t>
  </si>
  <si>
    <t>Christopher Metsgar, MBA, MS, NRP, CCEMTP</t>
  </si>
  <si>
    <t>Daniel Benard, MBA, EMT-P, I/C</t>
  </si>
  <si>
    <t>David Becker, MA, EMT-P, EFO</t>
  </si>
  <si>
    <t>Dennis Allin, MD, FACEP, FAAEM</t>
  </si>
  <si>
    <t>Dewey Eric Anderson, MHA, EMT-P</t>
  </si>
  <si>
    <t>Eric Allmon, MSEd, NRP, NCEE</t>
  </si>
  <si>
    <t>Gregory Frailey, DO, FACOEP</t>
  </si>
  <si>
    <t>James Dinsch, MS, NRP, CCEMTP</t>
  </si>
  <si>
    <t>Jerry Findley, MA, LP</t>
  </si>
  <si>
    <t>John Brown, MD, MPA, FACEP, FAEMS</t>
  </si>
  <si>
    <t>John C Cook, EdD, MBA, NRP</t>
  </si>
  <si>
    <t>Kim McKenna, PhD, RN, EMT-P</t>
  </si>
  <si>
    <t>Kristina Long, MPA, NRP</t>
  </si>
  <si>
    <t>Mark Branon, MA, NRP</t>
  </si>
  <si>
    <t>Mark Simpson, MSN, NRP, RN, PHIC</t>
  </si>
  <si>
    <t>Michael Miller, EdD, MS, BSEMS, RN</t>
  </si>
  <si>
    <t>Paul Blusys, MD, FACEP, FAAFP</t>
  </si>
  <si>
    <t>Steven Moyers, EdD, NRP</t>
  </si>
  <si>
    <t>Taylor Ratcliff, MD, FACEP, EMT-P, LP</t>
  </si>
  <si>
    <t>Timothy Reitz, BS, NRP, NCEE</t>
  </si>
  <si>
    <t>Assistant MD(s)</t>
  </si>
  <si>
    <t>STANDARD III: PERSONNEL</t>
  </si>
  <si>
    <t>Sponsor Type</t>
  </si>
  <si>
    <t>Ambulance Services</t>
  </si>
  <si>
    <t>Community College</t>
  </si>
  <si>
    <t>Consortium</t>
  </si>
  <si>
    <t>Fire Services</t>
  </si>
  <si>
    <t>Hospital Based</t>
  </si>
  <si>
    <t>Junior College</t>
  </si>
  <si>
    <t>Military</t>
  </si>
  <si>
    <t>Technical College</t>
  </si>
  <si>
    <t>University</t>
  </si>
  <si>
    <t>Vocational School</t>
  </si>
  <si>
    <t>Sponsor Status</t>
  </si>
  <si>
    <t>Federal Government</t>
  </si>
  <si>
    <t>State OEMS Approval</t>
  </si>
  <si>
    <t>Sponsor Award College Credit</t>
  </si>
  <si>
    <t>Articulation Agreement(s)</t>
  </si>
  <si>
    <t>CoAEMSP Personnel Verification</t>
  </si>
  <si>
    <t>Complete</t>
  </si>
  <si>
    <t>Answer
/Evidence Provided</t>
  </si>
  <si>
    <t>County/
Municipality</t>
  </si>
  <si>
    <t>State, Cty, or Local Gov't</t>
  </si>
  <si>
    <t>Private - 
For Profit</t>
  </si>
  <si>
    <t>Private - 
Not For Profit</t>
  </si>
  <si>
    <t>Public - 
Not For Profit</t>
  </si>
  <si>
    <t>Type of Completion Award(s)</t>
  </si>
  <si>
    <t>AS Degree</t>
  </si>
  <si>
    <t>BS Degree</t>
  </si>
  <si>
    <t>MS Degree</t>
  </si>
  <si>
    <t>Cert/Diploma</t>
  </si>
  <si>
    <t>AS &amp; BS</t>
  </si>
  <si>
    <t>AS, BS, &amp; MS</t>
  </si>
  <si>
    <t>BS &amp; MS</t>
  </si>
  <si>
    <t>Cert/Diploma 
&amp; AS</t>
  </si>
  <si>
    <t>Cert/Diploma 
&amp; BS</t>
  </si>
  <si>
    <t>Cert/Diploma 
&amp; MS</t>
  </si>
  <si>
    <t>Cert/Diploma, 
AS, &amp; BS</t>
  </si>
  <si>
    <t>Cert/Diploma, 
AS, BS, &amp; MS</t>
  </si>
  <si>
    <t>ACAOM</t>
  </si>
  <si>
    <t>ABHES</t>
  </si>
  <si>
    <t>ACCJC</t>
  </si>
  <si>
    <t>ACCSC</t>
  </si>
  <si>
    <t>ACICS</t>
  </si>
  <si>
    <t>ACGME</t>
  </si>
  <si>
    <t>AHC-USA-NIAHO</t>
  </si>
  <si>
    <t>CAAS</t>
  </si>
  <si>
    <t>COE</t>
  </si>
  <si>
    <t>DEAC</t>
  </si>
  <si>
    <t>HFAP</t>
  </si>
  <si>
    <t>HLC</t>
  </si>
  <si>
    <t>MIEMSS</t>
  </si>
  <si>
    <t>MSCHE</t>
  </si>
  <si>
    <t>MSACS</t>
  </si>
  <si>
    <t>NEASC</t>
  </si>
  <si>
    <t>NCA</t>
  </si>
  <si>
    <t>NWCCU</t>
  </si>
  <si>
    <t>OK Board</t>
  </si>
  <si>
    <t>SACS</t>
  </si>
  <si>
    <t>State - OEMS</t>
  </si>
  <si>
    <t>Joint 
Commission</t>
  </si>
  <si>
    <t>WASC</t>
  </si>
  <si>
    <t>WSCUSC</t>
  </si>
  <si>
    <t>DNV 
Healthcare</t>
  </si>
  <si>
    <t>Reader Returned</t>
  </si>
  <si>
    <t>Exec Dir Returned</t>
  </si>
  <si>
    <t>Staff Sent to Program</t>
  </si>
  <si>
    <t xml:space="preserve">   Inst. Accreditation Cycle       (i.e., year to year)                </t>
  </si>
  <si>
    <t>CAAHEP Sponsorship Category
(according to Standard IA)</t>
  </si>
  <si>
    <t>Forwarded to Program Director:</t>
  </si>
  <si>
    <t xml:space="preserve">PD Approved </t>
  </si>
  <si>
    <t>MD Approved</t>
  </si>
  <si>
    <t xml:space="preserve">LI(s) Approved </t>
  </si>
  <si>
    <t>Associate MD(s) Approved</t>
  </si>
  <si>
    <t>Assistant MD(s) Approved [out of state]</t>
  </si>
  <si>
    <t>Pending</t>
  </si>
  <si>
    <t>Faculty  (Full time)</t>
  </si>
  <si>
    <t>PD Curriculum Vitae</t>
  </si>
  <si>
    <t>MD Curriculum Vitae</t>
  </si>
  <si>
    <r>
      <t xml:space="preserve">      </t>
    </r>
    <r>
      <rPr>
        <sz val="11"/>
        <rFont val="Arial"/>
        <family val="2"/>
        <scheme val="minor"/>
      </rPr>
      <t>Responsibilities Form</t>
    </r>
  </si>
  <si>
    <r>
      <t xml:space="preserve">        </t>
    </r>
    <r>
      <rPr>
        <sz val="11"/>
        <rFont val="Arial"/>
        <family val="2"/>
        <scheme val="minor"/>
      </rPr>
      <t>Responsibilities Form</t>
    </r>
  </si>
  <si>
    <t xml:space="preserve">Medical Director (MD)         </t>
  </si>
  <si>
    <t xml:space="preserve">        Curriculum Vitae(s)</t>
  </si>
  <si>
    <t>Full Time Faculty Table</t>
  </si>
  <si>
    <t>Part Time Faculty Table</t>
  </si>
  <si>
    <t>Additional Reader/Executive Director Comment (if any)</t>
  </si>
  <si>
    <t xml:space="preserve">   Total # of Credits/Contact Hours Required </t>
  </si>
  <si>
    <t xml:space="preserve">   Overall Length of Program (in months)</t>
  </si>
  <si>
    <t xml:space="preserve">   Maximum Class Size</t>
  </si>
  <si>
    <t>Brief History and Development</t>
  </si>
  <si>
    <t>Title Page Information</t>
  </si>
  <si>
    <t>Both Release Boxes Answered</t>
  </si>
  <si>
    <t>Job Descriptions</t>
  </si>
  <si>
    <t xml:space="preserve">      Workload Table</t>
  </si>
  <si>
    <t>Baxter Larmon, PhD, MICP</t>
  </si>
  <si>
    <t>Cissy Matthews, EdD, MS, MHSM, NREMTP</t>
  </si>
  <si>
    <t>Jeff McDonald, Med, NRP</t>
  </si>
  <si>
    <t>Walt Stoy, PhD, EMTP</t>
  </si>
  <si>
    <t xml:space="preserve">Reader Review Reminders: 
</t>
  </si>
  <si>
    <t>* A copy of this completed form is sent to the program and used as basis for follow-up communication.</t>
  </si>
  <si>
    <t>* Row heights should auto adjust; however, if they do not then the row height can be adjusted to show
   all text by "pulling" the row down.</t>
  </si>
  <si>
    <t>* Review the avaliable selections and their meaning by hovering over the Answer/Evidence Provided 
   column title and Additional Reader/Executive Director Comment (if any) column title below.</t>
  </si>
  <si>
    <t xml:space="preserve">   Number of Cohorts each Calendar Year</t>
  </si>
  <si>
    <t xml:space="preserve">Verified by CoAEMSP          </t>
  </si>
  <si>
    <t>Sufficient number</t>
  </si>
  <si>
    <t xml:space="preserve">Verified by CoAEMSP         </t>
  </si>
  <si>
    <t>Regular communication with Associate Medical Director(s), if applicable</t>
  </si>
  <si>
    <t xml:space="preserve">Verified by CoAEMSP     </t>
  </si>
  <si>
    <t>Completed Program Course Requirements Table</t>
  </si>
  <si>
    <t>Capstone field internship provides opportunity to serve as team leader in a variety of ALS situations</t>
  </si>
  <si>
    <t>Out-of-state EMS office notification(s)</t>
  </si>
  <si>
    <t>Students have access to sufficient numbers of patients, proportionally distributed by age-range,  chief complaint and interventions in the delivery of emergency care appropriate to the level of the EMS Profession(s) for which training is being offered</t>
  </si>
  <si>
    <t>Sufficient training or experience in delivery of out of hospital emergency care including proper care &amp; transport, medical direction, and quality improvement in out of hospital care</t>
  </si>
  <si>
    <t>Sets and requires minimum numbers of patient/skill contacts for each of the required patients and conditions listed and at least annually evaluates and documents that the established program minimums are sufficient to achieve entry-level competency</t>
  </si>
  <si>
    <t>Health &amp; safety of patients, students, Faculty, &amp; other associated participants is sufficiently safeguarded</t>
  </si>
  <si>
    <t>Instructional reference materials</t>
  </si>
  <si>
    <t>Resubmit</t>
  </si>
  <si>
    <t>Standard IV.B.2. Outcomes Reporting</t>
  </si>
  <si>
    <t>Satellite Locations</t>
  </si>
  <si>
    <t>Alex Stadthagen, MS, NRP, LP</t>
  </si>
  <si>
    <t>Braiden Green, MPA, CCP, NCEE</t>
  </si>
  <si>
    <t>Clary Mole MSEM, NRP</t>
  </si>
  <si>
    <t>Corey Bryan Grayson EdD, NRP</t>
  </si>
  <si>
    <t>Daniel Media MA, RN, EMTP/IC, PEM</t>
  </si>
  <si>
    <t>Elaine Karr Remington, MS, EMTP</t>
  </si>
  <si>
    <t>Jesse Davis Med, NRP</t>
  </si>
  <si>
    <t>Karen Pickard MS, RN, LP</t>
  </si>
  <si>
    <t>Kimberly Miller, MEd, LP</t>
  </si>
  <si>
    <t>Lauren Maloney MD, NRP, FP-C, NCEE</t>
  </si>
  <si>
    <t>Louis Mallory, MBA, PMD</t>
  </si>
  <si>
    <t>Kelly Weller, EdD, RN, LP</t>
  </si>
  <si>
    <t>Manuel Ramirez, BAT, LP</t>
  </si>
  <si>
    <t>Melissa Stuive MEd, LP</t>
  </si>
  <si>
    <t>Nicole Cecchini, BS, NRP</t>
  </si>
  <si>
    <t>Phillip Merck, MBA, NRP</t>
  </si>
  <si>
    <t>Robert Fontaine, MA</t>
  </si>
  <si>
    <t>Ryan Batenhorst, MEd, NRP, EMSI</t>
  </si>
  <si>
    <t>George W. Hatch Jr., EdD, LP, EMT-P</t>
  </si>
  <si>
    <t>Complete the “Reader” information below, then email the completed form to:</t>
  </si>
  <si>
    <t xml:space="preserve">lisa@coaemsp.org </t>
  </si>
  <si>
    <t>Executive Analysis of Letter of Review (LoR) Application</t>
  </si>
  <si>
    <t>LoR Application</t>
  </si>
  <si>
    <t>LoR Application TABS</t>
  </si>
  <si>
    <t>LSSR</t>
  </si>
  <si>
    <t>Items 1 thru 13</t>
  </si>
  <si>
    <t>~ Please Select ~</t>
  </si>
  <si>
    <t>Addition of a distance learning program</t>
  </si>
  <si>
    <t>Changes in sponsorship since submission of self-study report</t>
  </si>
  <si>
    <t>Verified by conversation</t>
  </si>
  <si>
    <t>Conversation regarding permanent storage</t>
  </si>
  <si>
    <t>NECHE</t>
  </si>
  <si>
    <t xml:space="preserve">Verified by conversation         </t>
  </si>
  <si>
    <t xml:space="preserve">Verified by conversation          </t>
  </si>
  <si>
    <t xml:space="preserve">Verified by conversation    </t>
  </si>
  <si>
    <t xml:space="preserve">Verified by conversation      </t>
  </si>
  <si>
    <t xml:space="preserve">Verified by conversation   </t>
  </si>
  <si>
    <t>Based on evidence presented during the SV, 
select the sponsor type in the cell below:</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</si>
  <si>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</si>
  <si>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 xml:space="preserve">   Preliminary Site Visit</t>
  </si>
  <si>
    <r>
      <rPr>
        <i/>
        <sz val="12"/>
        <color theme="1"/>
        <rFont val="Arial"/>
        <family val="2"/>
        <scheme val="minor"/>
      </rPr>
      <t>"Good morning. We/I represent the Committee on Accreditation of Educational Programs for the EMS Professions (CoAEMSP), which operates under the auspices of the Commission on Accreditation of Allied Health Education Programs (CAAHEP). CAAHEP is the accreditor. We are here to gather information through observation, interview, and review of documentation to verify, clarify, and amplify the contents of the self-study report prepared by the program. We will objectively report our findings to the CoAEMSP relative to the CAAHEP Standards and Guidelines for the Accreditation of Educational Programs in the Emergency Medical Services Professions.  In addition, we are a consultative and facilitative team for the accreditation process.
As site visitors for CoAEMSP, a Committee on Accreditation of CAAHEP, we understand that information has been made available to us about the program, institution, and faculty.  We agree to respect and protect this information. All discussions and written information provided prior to, during, and after the site visit will remain confidential.
While the Family Educational Rights and Privacy Act (FERPA) generally requires written permission from the parent or eligible student in order to release any information from a student's education record, FERPA allows disclosure without consent to accrediting organizations carrying out their accrediting function (34 CFR § 99.31). 
To ensure the confidentiality of the site visit, the CoAEMSP prohibits the use of audio or video recording/monitoring of any portion of the evaluation including interviews with students and staff, team meetings, deliberations, or the closing summation except for the purposes of security. The CoAEMSP reserves the right to take disciplinary action against sponsoring institutions/programs whose representatives knowingly violate this policy, including cancellation of a site visit scheduled or in progress, or withhold of the CoAEMSP Letter of Review.
We will share our findings with you at the end of this review visit during the Closing Summation."</t>
    </r>
    <r>
      <rPr>
        <sz val="12"/>
        <color theme="1"/>
        <rFont val="Arial"/>
        <family val="2"/>
        <scheme val="minor"/>
      </rPr>
      <t xml:space="preserve">
</t>
    </r>
  </si>
  <si>
    <t>* Introductions of everyone and their role (not just the site visitors).
* Say a word about the Self-Study Report (thorough, helpful, clear, informative, interesting, etc.), if appropriate.
* Explain you are representing the CoAEMSP.
* Explain your purpose is to obtain info for the CoAEMSP by talking with different groups of people and looking at records, etc. and to provide 
   feedback to the program.
* Evaluation of the program is against the CAAHEP Standards; we would like to be a helpful consult to them.
* Explain you will collect information, draft the Site Visit Report, and present the site visit team’s findings during the Closing Summation at the 
   end of the site visit.
* This site visit is part of a CoAEMSP letter of review process, which begins with writing a Self-Study Report; other steps include an Executive 
   Analysis and Site Visit. 
* Possible next steps: The authority to issue the LoR is delegated to the Executive Director, subject to approval by the Chair of the CoAEMSP 
   Board of Directors. Allow two weeks for the formal notification.</t>
  </si>
  <si>
    <t xml:space="preserve">     - If it is determined the program is in substantial compliance with the CAAHEP Standards, the LoR will be issued. 
     - If it is determined the program is not in substantial compliance with the CAAHEP Standards, the LoR will be withheld. Programs may request 
       reconsideration and will be placed on the next scheduled CoAEMSP Board of Directors meeting. The CoAEMSP Board of Directors will make 
       the final determination.</t>
  </si>
  <si>
    <t>* For the Dean or Leadership, ask a question to verify what the self-study report states.</t>
  </si>
  <si>
    <t xml:space="preserve">      - I understand from the self-study report that you are accredited by [insert institutional accreditor] and are due for reaffirmation [insert 
        date], is that correct? (or something similar that verifies what the self-study report has said.)
      - It appears from the self-study report that the program has some challenges with [insert example(s)] (e.g., enrollment challenges, 
        inadequate faculty, lacking adequate resources or insufficient budget). Is that something that you feel can be managed and is being 
        addressed? Or something similar. If the challenge is medical direction and the medical director is present, this would best be explored 
        during the interview with the medical director.</t>
  </si>
  <si>
    <t>Script for Opening General Session
[Please read the opening script at the beginning of the site visit]</t>
  </si>
  <si>
    <t>Script for Closing General Session
[Please read the Closing Summation following your thank you for the hospitality and consideration shown to the site visit team]</t>
  </si>
  <si>
    <r>
      <rPr>
        <i/>
        <sz val="12"/>
        <color theme="1"/>
        <rFont val="Arial"/>
        <family val="2"/>
        <scheme val="minor"/>
      </rPr>
      <t xml:space="preserve">"As site visitors for the CoAEMSP, a Committee on Accreditation of CAAHEP, we understand that information has been made available to us about the program, institution, and faculty. We agree to respect and protect this information. All discussions and written information provided prior to, during, and after the site visit will remain confidential.
Based on the information gathered during this site visit, we have identified the following program strengths:
</t>
    </r>
    <r>
      <rPr>
        <i/>
        <sz val="12"/>
        <color rgb="FF0070C0"/>
        <rFont val="Arial"/>
        <family val="2"/>
        <scheme val="minor"/>
      </rPr>
      <t>[Read/summarize the Strengths listed.]</t>
    </r>
    <r>
      <rPr>
        <i/>
        <sz val="12"/>
        <color theme="1"/>
        <rFont val="Arial"/>
        <family val="2"/>
        <scheme val="minor"/>
      </rPr>
      <t xml:space="preserve">
Based on the information gathered during this site visit, we have identified the following areas not meeting the standard:
</t>
    </r>
    <r>
      <rPr>
        <i/>
        <sz val="12"/>
        <color rgb="FF0070C0"/>
        <rFont val="Arial"/>
        <family val="2"/>
        <scheme val="minor"/>
      </rPr>
      <t>[State the Standard and the Rationale for each of the program’s areas of non-compliance.]</t>
    </r>
    <r>
      <rPr>
        <i/>
        <sz val="12"/>
        <color theme="1"/>
        <rFont val="Arial"/>
        <family val="2"/>
        <scheme val="minor"/>
      </rPr>
      <t xml:space="preserve">
We have noted the following suggestions for enhancement:
</t>
    </r>
    <r>
      <rPr>
        <i/>
        <sz val="12"/>
        <color rgb="FF0070C0"/>
        <rFont val="Arial"/>
        <family val="2"/>
        <scheme val="minor"/>
      </rPr>
      <t xml:space="preserve">[Read/summarize the Suggestions for Enhancement listed.] </t>
    </r>
    <r>
      <rPr>
        <i/>
        <sz val="12"/>
        <color theme="1"/>
        <rFont val="Arial"/>
        <family val="2"/>
        <scheme val="minor"/>
      </rPr>
      <t xml:space="preserve">
I will submit the Site Visit Report to the CoAEMSP within five working days. The authority to issue the LoR is delegated to the Executive Director, subject to approval by the Chair of the CoAEMSP Board of Directors. 
      a. If it is determined the program is in substantial compliance with the CAAHEP Standards, the LoR will be issued. 
      b. If it is determined the program is not in substantial compliance with the CAAHEP Standards, the LoR will be withheld. Programs may request reconsideration and 
          will be placed on the next scheduled CoAEMSP Board of Directors meeting. The CoAEMSP Board of Directors will make the final determination.
Do you have any questions regarding the process?"</t>
    </r>
  </si>
  <si>
    <t xml:space="preserve">Talking points to cover (opening session): </t>
  </si>
  <si>
    <t xml:space="preserve">Talking points to cover (closing summation): </t>
  </si>
  <si>
    <t>* Thank program for hospitality, openness to the thorough evaluation and to your suggestions, etc., if appropriate. Usually, it is!
* Briefly review the process and tell them where we are: giving the unofficial report. Explain the unofficial Site Visit Report will be sent to the 
   CoAEMSP within the next week.
* Read the closing statement on the Site Visit Report
* Give the unofficial report—both strengths (and elaborate, this is the time for the program personnel to be complimented, if appropriate) and 
   potential citations. If there are specific statements that are particularly complimentary from students or others, pass that on. Hopefully you 
   will have had time previously to go over the potential citations thoroughly with Program Director and show them the Standard and discuss 
   methods of correcting. If you have done that then you won’t need to go over all that in the group meeting.
* If there are numerous citations, you can mention that some of them are fairly simple to correct while others may take more time to address.
* Also present the other recommendations briefly and explain if needed.</t>
  </si>
  <si>
    <t>John C. Cook, EdD, MBA, NRP</t>
  </si>
  <si>
    <t>Site Visit Report</t>
  </si>
  <si>
    <t>Initial Accreditation</t>
  </si>
  <si>
    <r>
      <t xml:space="preserve">This is an </t>
    </r>
    <r>
      <rPr>
        <b/>
        <i/>
        <sz val="11"/>
        <rFont val="Arial"/>
        <family val="2"/>
      </rPr>
      <t>UNOFFICIAL</t>
    </r>
    <r>
      <rPr>
        <i/>
        <sz val="11"/>
        <rFont val="Arial"/>
        <family val="2"/>
      </rPr>
      <t xml:space="preserve"> copy of the report, nothing is left with the program. The program will be receive the </t>
    </r>
    <r>
      <rPr>
        <b/>
        <i/>
        <sz val="11"/>
        <rFont val="Arial"/>
        <family val="2"/>
      </rPr>
      <t>OFFICIAL</t>
    </r>
    <r>
      <rPr>
        <i/>
        <sz val="11"/>
        <rFont val="Arial"/>
        <family val="2"/>
      </rPr>
      <t xml:space="preserve"> copy of the Site Visit Report and Findings Letter.  The Findings Letter will be the official document listing the strengths, citations, and recommendations that the program must respond to for factual accuary.</t>
    </r>
  </si>
  <si>
    <t>Review if there are additional goals beyond the II.C minimum expectation verbatim statement</t>
  </si>
  <si>
    <t>Discussion with Advisory Committee and employers</t>
  </si>
  <si>
    <t>List of current Advisory Committee members identifying at least one representative from each required group
Verify the Public Member qualifications/bio</t>
  </si>
  <si>
    <t>Discussion with Program Director, Medical Director, and faculty</t>
  </si>
  <si>
    <t>Discussion with Advisory Committee and employers
Review employer survey results</t>
  </si>
  <si>
    <t>Evidence that Advisory Committee reviews program goals and required minimum patient contacts</t>
  </si>
  <si>
    <t>Reviewed published program goal(s) in student handbook, webpage, or other program materials (must be verbatim).</t>
  </si>
  <si>
    <t>Administrative and support Staff</t>
  </si>
  <si>
    <t>Adequate support for the program</t>
  </si>
  <si>
    <t>Based on the current National EMS Education Standards</t>
  </si>
  <si>
    <t>Local enhancements as appropriate</t>
  </si>
  <si>
    <t>Discussion of operating &amp; capital budget</t>
  </si>
  <si>
    <t>Faculty workspace plus an area for confidential interactions</t>
  </si>
  <si>
    <t>Adequate size &amp; number for enrolled 
students</t>
  </si>
  <si>
    <t xml:space="preserve">Adequate facilities to support students </t>
  </si>
  <si>
    <t>Adequate number and variety to meet 
experience requirements</t>
  </si>
  <si>
    <t>Adequate quantity, quality, &amp; type</t>
  </si>
  <si>
    <t>Adequate access to internet &amp; LMS</t>
  </si>
  <si>
    <t xml:space="preserve">Adequate technology resources when using distance education methodologies </t>
  </si>
  <si>
    <t>Reviewed student texts and resources</t>
  </si>
  <si>
    <t>Opportunity for professional development for staff</t>
  </si>
  <si>
    <t>Sponsor support for participation in professional development</t>
  </si>
  <si>
    <t>Clinical, field experience, and capstone field internship sites demonstrate adequate volume</t>
  </si>
  <si>
    <t>Discussion with Medical Director</t>
  </si>
  <si>
    <t>Discussion with clinical and field internship preceptors</t>
  </si>
  <si>
    <t>Discussion with students and graduates, if applicable</t>
  </si>
  <si>
    <t>Discussion with Program Director, Medical Director, faculty, students and  graduates
Review of student documentation</t>
  </si>
  <si>
    <t>Program Director 
(on file with CoAEMSP)</t>
  </si>
  <si>
    <t>Medical Director
(on file with CoAEMSP)</t>
  </si>
  <si>
    <t>Lead Instructor(s) 
Satellite Lead Instructor(s)*
*(on file with CoaEMSP)</t>
  </si>
  <si>
    <t>Assistant Medical Director(s) 
(Utilized only with out-of-state sites)</t>
  </si>
  <si>
    <t>Faculty (full or part-time)</t>
  </si>
  <si>
    <t>Confirmed adequate time allotted to each aspect of the program</t>
  </si>
  <si>
    <t>Evidence that Program Director is responsible for: 
  • Course scheduling
  • Teaching assignments
  • Evaluations
  • Testing
  • Curriculum review &amp; revision
  • Evaluation of faculty &amp; instructors</t>
  </si>
  <si>
    <t xml:space="preserve">Reviewed/discussed long range plans and changes implemented based on the evaluation of the program </t>
  </si>
  <si>
    <t xml:space="preserve">Verified by documentation of review of program educational materials </t>
  </si>
  <si>
    <t>Verified by signature on the program Student Minimum Competency (SMC) requirements</t>
  </si>
  <si>
    <t>Communicates with Program Director on a regular basis which may include:
  • Communication log
  • Email
  • Meeting notes</t>
  </si>
  <si>
    <t>Supervision of Associate Medical Director(s), if applicable</t>
  </si>
  <si>
    <t>Review of schedules for assignments and teaching load</t>
  </si>
  <si>
    <t>Verified by conversation with personnel</t>
  </si>
  <si>
    <t>Verified by conversation of professional and educational credentials</t>
  </si>
  <si>
    <t>Evidence that the capstone field 
internship occurs following completion of core didactic, laboratory, and clinical experiences</t>
  </si>
  <si>
    <t>Documentation of compliance with the latest National EMS Education Standards</t>
  </si>
  <si>
    <t>Approval by Medical Director</t>
  </si>
  <si>
    <t>Completed Student Minimum Competency (SMC) document</t>
  </si>
  <si>
    <t>Conversation with employers</t>
  </si>
  <si>
    <t>Conversation with students &amp; graduates, if applicable, regarding team  lead opportunities</t>
  </si>
  <si>
    <t>Resource assessment surveys administered to all students and personnel at least annually</t>
  </si>
  <si>
    <t>Resource Assessment Matrix (RAM) completed annually and reviewed with the Advisory Committee annually</t>
  </si>
  <si>
    <t>Evidence of action taken</t>
  </si>
  <si>
    <t>Advisory Committee meeting minutes or other evidence</t>
  </si>
  <si>
    <t>Reviewed a sample of exams for content and validity</t>
  </si>
  <si>
    <t>Evidence of the summative evaluation at the end of the course including cognitive, psychomotor, and affective evaluations</t>
  </si>
  <si>
    <t xml:space="preserve">Reviewed process for grading and remediation           </t>
  </si>
  <si>
    <t>Reviewed the tracking systems to verify the system's capability to allow  determination that students meet the requirements</t>
  </si>
  <si>
    <t>Note:  All of  V.A.2. and V.A.3. items may appear in one or more of the following documents</t>
  </si>
  <si>
    <t xml:space="preserve">Reviewed student handbook  </t>
  </si>
  <si>
    <t>Reviewed catalog</t>
  </si>
  <si>
    <t>Reviewed faculty handbook</t>
  </si>
  <si>
    <t xml:space="preserve">Conversations with paid faculty </t>
  </si>
  <si>
    <t>Written faculty grievance policy</t>
  </si>
  <si>
    <t xml:space="preserve">Evidence of a plan to address injury and post exposure       </t>
  </si>
  <si>
    <t>Reviewed a sample of student records
(e.g., enrolled, graduated, attrition) 
for  content, organization, 
completeness</t>
  </si>
  <si>
    <t>Reviewed grading documentation or other records</t>
  </si>
  <si>
    <t>Addition of satellite location(s)
Addition of alternate location(s)</t>
  </si>
  <si>
    <t>Changes in location since submission of self-study report</t>
  </si>
  <si>
    <t xml:space="preserve">Reviewed that all agreements are current with appropriate signatures     </t>
  </si>
  <si>
    <t>Have there been any satellite locations approved 
since the SSR was submitted or are there 
any satellite locations not CoAEMSP approved?</t>
  </si>
  <si>
    <t>Number of CoAEMSP Approved Same State Locations 
(according to the Executive Analysis [EA])</t>
  </si>
  <si>
    <t>Number of CoAEMSP Approved Out of State Locations
(according to the Executive Analysis [EA])</t>
  </si>
  <si>
    <t xml:space="preserve">Qualifications verified by review of resumes: </t>
  </si>
  <si>
    <t xml:space="preserve">        Standard I. 
      Sponsorship</t>
  </si>
  <si>
    <t xml:space="preserve"> Standard V.       Fair Practices</t>
  </si>
  <si>
    <t>Reviewed course syllabi which include the following elements:
  • course description
  • description of prerequisites or preparatory work
  • course objectives
  • methods of evaluation
  • topic outline (as applicable)</t>
  </si>
  <si>
    <t>Separate syllabus which must clearly define the expectations and responsibilities for each course addressing didactic, laboratory, clinical, and field experience</t>
  </si>
  <si>
    <t>Standard IV.A.1. Stud Eval - Frequency &amp; Purpose 
[Satellite]</t>
  </si>
  <si>
    <t>Standard V.D. Student Records [Satellite]</t>
  </si>
  <si>
    <t>Standard I.B.2 Consortium Sponsor</t>
  </si>
  <si>
    <t>Standard I.B.1 Consortium Sponsor</t>
  </si>
  <si>
    <r>
      <rPr>
        <b/>
        <sz val="14"/>
        <color theme="1"/>
        <rFont val="Arial"/>
        <family val="2"/>
      </rPr>
      <t xml:space="preserve">    d. Resource Assessment</t>
    </r>
    <r>
      <rPr>
        <b/>
        <sz val="11"/>
        <color theme="1"/>
        <rFont val="Arial"/>
        <family val="2"/>
      </rPr>
      <t xml:space="preserve">   </t>
    </r>
  </si>
  <si>
    <r>
      <t xml:space="preserve">Strengths, Potential </t>
    </r>
    <r>
      <rPr>
        <b/>
        <i/>
        <sz val="14"/>
        <color theme="0"/>
        <rFont val="Arial"/>
        <family val="2"/>
      </rPr>
      <t>Standards</t>
    </r>
    <r>
      <rPr>
        <b/>
        <sz val="14"/>
        <color theme="0"/>
        <rFont val="Arial"/>
        <family val="2"/>
      </rPr>
      <t xml:space="preserve"> Violation &amp; Recommendations</t>
    </r>
  </si>
  <si>
    <t>Standard III.A.1. Program Resources 
[Satellite]</t>
  </si>
  <si>
    <t>Standard III.A.2. Hosp/Clinic &amp; Field Intern Affils
[Satellite]</t>
  </si>
  <si>
    <t>Standard III.B.1.a.1-6. PD Responsibilities 
[Satellite]</t>
  </si>
  <si>
    <t>Standard III.B.5.a. Faculty/Inst Staff Responsibilities
[Satellite]</t>
  </si>
  <si>
    <t>Standard III.C.1. Curriculum (Sequence) 
[Satellite]</t>
  </si>
  <si>
    <t>Standard III.C.2. Curriculum (Tracking) 
[Satellite]</t>
  </si>
  <si>
    <t>\</t>
  </si>
  <si>
    <t>Standard III.D. Resource Assessment 
[Satellite]</t>
  </si>
  <si>
    <t>Standard V.A.1-3. Publications &amp; Disclosure 
[Satellite]</t>
  </si>
  <si>
    <t xml:space="preserve">          Policies &amp; processes for withdrawal &amp; 
          refunds</t>
  </si>
  <si>
    <t xml:space="preserve">Name </t>
  </si>
  <si>
    <r>
      <t xml:space="preserve">Ensure provisions of </t>
    </r>
    <r>
      <rPr>
        <i/>
        <sz val="11"/>
        <color rgb="FF000000"/>
        <rFont val="Arial"/>
        <family val="2"/>
        <scheme val="minor"/>
      </rPr>
      <t>Standards</t>
    </r>
    <r>
      <rPr>
        <sz val="11"/>
        <color rgb="FF000000"/>
        <rFont val="Arial"/>
        <family val="2"/>
        <scheme val="minor"/>
      </rPr>
      <t xml:space="preserve"> are met.</t>
    </r>
  </si>
  <si>
    <r>
      <t>Following goal(s) defining minimum expectations:
"</t>
    </r>
    <r>
      <rPr>
        <sz val="11"/>
        <color rgb="FF000000"/>
        <rFont val="Arial"/>
        <family val="2"/>
        <scheme val="minor"/>
      </rPr>
      <t>To prepare competent entry-level Paramedics in the cognitive (knowledge), psychomotor (skills), and affective (behavior) learning domains," with or without exit points at the Advanced Emergency Medical Technician and/or Emergency Medical Technician and/or Responder levels.</t>
    </r>
  </si>
  <si>
    <t xml:space="preserve">                               Hover to see comment ==&gt;
             Site Visitors: Is the program tracking patient encounters? </t>
  </si>
  <si>
    <r>
      <t xml:space="preserve">a. Responsibilities
</t>
    </r>
    <r>
      <rPr>
        <b/>
        <sz val="11"/>
        <color theme="1"/>
        <rFont val="Arial"/>
        <family val="2"/>
      </rPr>
      <t>The Medical Director must be responsible for medical oversight of the program, and must:</t>
    </r>
  </si>
  <si>
    <r>
      <rPr>
        <b/>
        <sz val="11"/>
        <color rgb="FF000000"/>
        <rFont val="Arial"/>
        <family val="2"/>
      </rPr>
      <t>Make known to applicants and students:</t>
    </r>
    <r>
      <rPr>
        <sz val="11"/>
        <color rgb="FF000000"/>
        <rFont val="Arial"/>
        <family val="2"/>
      </rPr>
      <t xml:space="preserve">
          Accreditation status (institutional &amp; 
          programmatic)</t>
    </r>
  </si>
  <si>
    <r>
      <rPr>
        <b/>
        <sz val="11"/>
        <color rgb="FF000000"/>
        <rFont val="Arial"/>
        <family val="2"/>
      </rPr>
      <t>Make known to students:</t>
    </r>
    <r>
      <rPr>
        <sz val="11"/>
        <color rgb="FF000000"/>
        <rFont val="Arial"/>
        <family val="2"/>
      </rPr>
      <t xml:space="preserve">
          Academic calendar</t>
    </r>
  </si>
  <si>
    <r>
      <rPr>
        <b/>
        <sz val="11"/>
        <color rgb="FF000000"/>
        <rFont val="Arial"/>
        <family val="2"/>
      </rPr>
      <t>Satisfactory records must be maintained for:</t>
    </r>
    <r>
      <rPr>
        <sz val="11"/>
        <color rgb="FF000000"/>
        <rFont val="Arial"/>
        <family val="2"/>
      </rPr>
      <t xml:space="preserve">
          Student admission</t>
    </r>
  </si>
  <si>
    <r>
      <t xml:space="preserve">2015 CAAHEP </t>
    </r>
    <r>
      <rPr>
        <b/>
        <i/>
        <sz val="20"/>
        <color theme="8"/>
        <rFont val="Arial"/>
        <family val="2"/>
      </rPr>
      <t>Standards &amp; Guidelines</t>
    </r>
  </si>
  <si>
    <r>
      <t xml:space="preserve">2015 CAAHEP </t>
    </r>
    <r>
      <rPr>
        <b/>
        <i/>
        <sz val="24"/>
        <color theme="8"/>
        <rFont val="Arial"/>
        <family val="2"/>
      </rPr>
      <t>Standards &amp; Guidelines</t>
    </r>
  </si>
  <si>
    <t>Please Note:  When the site visitors' names do not appear below, the 'Cover Page' worksheet has not been completed.
Please complete the 'Cover Page'.</t>
  </si>
  <si>
    <t>Site Visitors:
The CoAEMSP Site Visit Team does not leave a copy of the SV Report with the program and under no circumtances is the report to be emailed to the program.</t>
  </si>
  <si>
    <r>
      <t xml:space="preserve">List all strenghts and potential </t>
    </r>
    <r>
      <rPr>
        <i/>
        <sz val="11"/>
        <color rgb="FF000000"/>
        <rFont val="Arial"/>
        <family val="2"/>
      </rPr>
      <t>Standards</t>
    </r>
    <r>
      <rPr>
        <sz val="11"/>
        <color rgb="FF000000"/>
        <rFont val="Arial"/>
        <family val="2"/>
      </rPr>
      <t xml:space="preserve"> violations.  Potential </t>
    </r>
    <r>
      <rPr>
        <i/>
        <sz val="11"/>
        <color rgb="FF000000"/>
        <rFont val="Arial"/>
        <family val="2"/>
      </rPr>
      <t>Standards</t>
    </r>
    <r>
      <rPr>
        <sz val="11"/>
        <color rgb="FF000000"/>
        <rFont val="Arial"/>
        <family val="2"/>
      </rPr>
      <t xml:space="preserve"> violations include any areas listed as "Not Met".  All potential </t>
    </r>
    <r>
      <rPr>
        <i/>
        <sz val="11"/>
        <color rgb="FF000000"/>
        <rFont val="Arial"/>
        <family val="2"/>
      </rPr>
      <t>Standards</t>
    </r>
    <r>
      <rPr>
        <sz val="11"/>
        <color rgb="FF000000"/>
        <rFont val="Arial"/>
        <family val="2"/>
      </rPr>
      <t xml:space="preserve"> violations must be identified by the appropriate </t>
    </r>
    <r>
      <rPr>
        <i/>
        <sz val="11"/>
        <color rgb="FF000000"/>
        <rFont val="Arial"/>
        <family val="2"/>
      </rPr>
      <t>Standard</t>
    </r>
    <r>
      <rPr>
        <sz val="11"/>
        <color rgb="FF000000"/>
        <rFont val="Arial"/>
        <family val="2"/>
      </rPr>
      <t xml:space="preserve">.  Include all potential </t>
    </r>
    <r>
      <rPr>
        <i/>
        <sz val="11"/>
        <color rgb="FF000000"/>
        <rFont val="Arial"/>
        <family val="2"/>
      </rPr>
      <t>Standards</t>
    </r>
    <r>
      <rPr>
        <sz val="11"/>
        <color rgb="FF000000"/>
        <rFont val="Arial"/>
        <family val="2"/>
      </rPr>
      <t xml:space="preserve"> violations identified in the body of the report.  The Summary of Findings tab is the only documentation that will be left with the program at the Exit Summation. </t>
    </r>
  </si>
  <si>
    <t>List the STRENGTHS of the Program</t>
  </si>
  <si>
    <r>
      <rPr>
        <b/>
        <sz val="12"/>
        <color theme="0"/>
        <rFont val="Arial"/>
        <family val="2"/>
      </rPr>
      <t xml:space="preserve">RECOMMENDATIONS that may not reflect Standards violations, but the program is encouraged to consider
</t>
    </r>
    <r>
      <rPr>
        <sz val="11"/>
        <color theme="0"/>
        <rFont val="Arial"/>
        <family val="2"/>
      </rPr>
      <t xml:space="preserve">Row heights should auto adjust; however if they do not, the row height can be manually adjusted by 'pulling' the row down.   For empty rows, highlight them, right click, and choose hide.  Do not delete any rows because they cannot be reinserted. </t>
    </r>
  </si>
  <si>
    <r>
      <rPr>
        <b/>
        <i/>
        <sz val="12"/>
        <color rgb="FF000000"/>
        <rFont val="Arial"/>
        <family val="2"/>
      </rPr>
      <t>Standard</t>
    </r>
    <r>
      <rPr>
        <b/>
        <sz val="12"/>
        <color rgb="FF000000"/>
        <rFont val="Arial"/>
        <family val="2"/>
      </rPr>
      <t xml:space="preserve"> Reference</t>
    </r>
  </si>
  <si>
    <t>Type of Site Visit:</t>
  </si>
  <si>
    <t>Are students currently enrolled:</t>
  </si>
  <si>
    <t xml:space="preserve">        Zoom Tech Host:</t>
  </si>
  <si>
    <t>SV Observer:</t>
  </si>
  <si>
    <t>Type of SV Observer:</t>
  </si>
  <si>
    <t>Site Visit Dates:</t>
  </si>
  <si>
    <t>Jennifer
Anderson Warwick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</si>
</sst>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lt;=9999999]###\-####;\(###\)\ ###\-####"/>
  </numFmts>
  <fonts count="123" x14ac:knownFonts="1">
    <font>
      <sz val="11"/>
      <color theme="1"/>
      <name val="Arial"/>
      <family val="2"/>
      <scheme val="minor"/>
    </font>
    <font>
      <sz val="12"/>
      <color theme="1"/>
      <name val="Arial"/>
      <family val="2"/>
      <scheme val="minor"/>
    </font>
    <font>
      <b/>
      <sz val="11"/>
      <color theme="1"/>
      <name val="Arial"/>
      <family val="2"/>
      <scheme val="minor"/>
    </font>
    <font>
      <b/>
      <sz val="14"/>
      <color theme="1"/>
      <name val="Arial"/>
      <family val="2"/>
      <scheme val="minor"/>
    </font>
    <font>
      <b/>
      <sz val="11"/>
      <color theme="0"/>
      <name val="Arial"/>
      <family val="2"/>
      <scheme val="minor"/>
    </font>
    <font>
      <u/>
      <sz val="11"/>
      <color theme="10"/>
      <name val="Arial"/>
      <family val="2"/>
      <scheme val="minor"/>
    </font>
    <font>
      <sz val="10"/>
      <color theme="1"/>
      <name val="Arial"/>
      <family val="2"/>
    </font>
    <font>
      <sz val="11"/>
      <color rgb="FF008000"/>
      <name val="Arial"/>
      <family val="2"/>
    </font>
    <font>
      <sz val="10"/>
      <color indexed="53"/>
      <name val="Arial"/>
      <family val="2"/>
    </font>
    <font>
      <sz val="10"/>
      <name val="Arial"/>
      <family val="2"/>
    </font>
    <font>
      <b/>
      <sz val="8"/>
      <color indexed="81"/>
      <name val="Tahoma"/>
      <family val="2"/>
    </font>
    <font>
      <b/>
      <sz val="24"/>
      <color theme="0"/>
      <name val="Arial"/>
      <family val="2"/>
    </font>
    <font>
      <b/>
      <i/>
      <sz val="24"/>
      <color theme="0"/>
      <name val="Arial"/>
      <family val="2"/>
    </font>
    <font>
      <b/>
      <sz val="14"/>
      <name val="Arial"/>
      <family val="2"/>
      <scheme val="minor"/>
    </font>
    <font>
      <sz val="9"/>
      <color indexed="81"/>
      <name val="Tahoma"/>
      <family val="2"/>
    </font>
    <font>
      <b/>
      <sz val="9"/>
      <color indexed="81"/>
      <name val="Tahoma"/>
      <family val="2"/>
    </font>
    <font>
      <b/>
      <sz val="10"/>
      <color theme="1"/>
      <name val="Arial"/>
      <family val="2"/>
    </font>
    <font>
      <sz val="11"/>
      <name val="Arial"/>
      <family val="2"/>
    </font>
    <font>
      <i/>
      <sz val="11"/>
      <name val="Arial"/>
      <family val="2"/>
    </font>
    <font>
      <b/>
      <sz val="36"/>
      <color theme="8"/>
      <name val="Arial"/>
      <family val="2"/>
      <scheme val="minor"/>
    </font>
    <font>
      <b/>
      <sz val="11"/>
      <color theme="9" tint="-0.249977111117893"/>
      <name val="Arial"/>
      <family val="2"/>
      <scheme val="minor"/>
    </font>
    <font>
      <sz val="11"/>
      <color rgb="FFFF0000"/>
      <name val="Arial"/>
      <family val="2"/>
      <scheme val="minor"/>
    </font>
    <font>
      <b/>
      <sz val="11"/>
      <color rgb="FFC00000"/>
      <name val="Arial"/>
      <family val="2"/>
      <scheme val="minor"/>
    </font>
    <font>
      <b/>
      <sz val="11"/>
      <name val="Arial"/>
      <family val="2"/>
      <scheme val="minor"/>
    </font>
    <font>
      <sz val="11"/>
      <name val="Arial"/>
      <family val="2"/>
      <scheme val="minor"/>
    </font>
    <font>
      <sz val="14"/>
      <color theme="1"/>
      <name val="Arial"/>
      <family val="2"/>
      <scheme val="minor"/>
    </font>
    <font>
      <sz val="11"/>
      <color theme="0"/>
      <name val="Arial"/>
      <family val="2"/>
      <scheme val="minor"/>
    </font>
    <font>
      <b/>
      <sz val="12"/>
      <color theme="1"/>
      <name val="Arial"/>
      <family val="2"/>
      <scheme val="minor"/>
    </font>
    <font>
      <b/>
      <sz val="12"/>
      <color theme="0"/>
      <name val="Arial"/>
      <family val="2"/>
      <scheme val="minor"/>
    </font>
    <font>
      <sz val="11"/>
      <color theme="0" tint="-0.249977111117893"/>
      <name val="Arial"/>
      <family val="2"/>
      <scheme val="minor"/>
    </font>
    <font>
      <sz val="9"/>
      <color theme="1"/>
      <name val="Arial"/>
      <family val="2"/>
      <scheme val="minor"/>
    </font>
    <font>
      <b/>
      <sz val="11"/>
      <color theme="5" tint="-0.249977111117893"/>
      <name val="Arial"/>
      <family val="2"/>
      <scheme val="minor"/>
    </font>
    <font>
      <sz val="11"/>
      <color rgb="FFC00000"/>
      <name val="Arial"/>
      <family val="2"/>
      <scheme val="minor"/>
    </font>
    <font>
      <sz val="10"/>
      <color rgb="FF002060"/>
      <name val="Arial"/>
      <family val="2"/>
    </font>
    <font>
      <b/>
      <sz val="11"/>
      <color rgb="FF002060"/>
      <name val="Arial"/>
      <family val="2"/>
      <scheme val="minor"/>
    </font>
    <font>
      <b/>
      <sz val="10"/>
      <color rgb="FF002060"/>
      <name val="Arial"/>
      <family val="2"/>
    </font>
    <font>
      <b/>
      <sz val="10"/>
      <color theme="0"/>
      <name val="Arial"/>
      <family val="2"/>
    </font>
    <font>
      <b/>
      <i/>
      <sz val="9"/>
      <color indexed="81"/>
      <name val="Tahoma"/>
      <family val="2"/>
    </font>
    <font>
      <i/>
      <sz val="9"/>
      <color indexed="81"/>
      <name val="Tahoma"/>
      <family val="2"/>
    </font>
    <font>
      <b/>
      <sz val="14"/>
      <color theme="0"/>
      <name val="Arial"/>
      <family val="2"/>
      <scheme val="minor"/>
    </font>
    <font>
      <sz val="14"/>
      <color theme="0"/>
      <name val="Arial"/>
      <family val="2"/>
      <scheme val="minor"/>
    </font>
    <font>
      <sz val="11"/>
      <color rgb="FF0070C0"/>
      <name val="Arial"/>
      <family val="2"/>
      <scheme val="minor"/>
    </font>
    <font>
      <b/>
      <sz val="20"/>
      <name val="Arial"/>
      <family val="2"/>
    </font>
    <font>
      <sz val="10"/>
      <color rgb="FF0070C0"/>
      <name val="Arial"/>
      <family val="2"/>
    </font>
    <font>
      <b/>
      <sz val="10"/>
      <color rgb="FF0070C0"/>
      <name val="Arial"/>
      <family val="2"/>
      <scheme val="minor"/>
    </font>
    <font>
      <sz val="10"/>
      <color theme="1"/>
      <name val="Arial"/>
      <family val="2"/>
      <scheme val="minor"/>
    </font>
    <font>
      <sz val="8"/>
      <color theme="1"/>
      <name val="Arial"/>
      <family val="2"/>
      <scheme val="minor"/>
    </font>
    <font>
      <b/>
      <sz val="9"/>
      <name val="Arial"/>
      <family val="2"/>
      <scheme val="minor"/>
    </font>
    <font>
      <sz val="8"/>
      <color indexed="81"/>
      <name val="Tahoma"/>
      <family val="2"/>
    </font>
    <font>
      <i/>
      <sz val="8"/>
      <color indexed="81"/>
      <name val="Tahoma"/>
      <family val="2"/>
    </font>
    <font>
      <sz val="10"/>
      <color theme="0"/>
      <name val="Arial"/>
      <family val="2"/>
    </font>
    <font>
      <sz val="8"/>
      <color theme="0"/>
      <name val="Arial"/>
      <family val="2"/>
      <scheme val="minor"/>
    </font>
    <font>
      <sz val="10"/>
      <color theme="9" tint="-0.249977111117893"/>
      <name val="Arial"/>
      <family val="2"/>
      <scheme val="minor"/>
    </font>
    <font>
      <sz val="12"/>
      <color theme="1"/>
      <name val="Arial"/>
      <family val="2"/>
      <scheme val="minor"/>
    </font>
    <font>
      <b/>
      <sz val="20"/>
      <color theme="1"/>
      <name val="Arial"/>
      <family val="2"/>
      <scheme val="minor"/>
    </font>
    <font>
      <sz val="8"/>
      <color rgb="FFFF0000"/>
      <name val="Arial"/>
      <family val="2"/>
      <scheme val="minor"/>
    </font>
    <font>
      <b/>
      <i/>
      <sz val="11"/>
      <name val="Arial"/>
      <family val="2"/>
    </font>
    <font>
      <sz val="9"/>
      <color rgb="FF003080"/>
      <name val="Arial"/>
      <family val="2"/>
    </font>
    <font>
      <b/>
      <sz val="16"/>
      <color theme="0"/>
      <name val="Arial"/>
      <family val="2"/>
      <scheme val="minor"/>
    </font>
    <font>
      <sz val="16"/>
      <color theme="1"/>
      <name val="Arial"/>
      <family val="2"/>
      <scheme val="minor"/>
    </font>
    <font>
      <i/>
      <sz val="14"/>
      <color theme="1"/>
      <name val="Arial"/>
      <family val="2"/>
      <scheme val="minor"/>
    </font>
    <font>
      <b/>
      <sz val="14"/>
      <color rgb="FF0070C0"/>
      <name val="Arial"/>
      <family val="2"/>
      <scheme val="minor"/>
    </font>
    <font>
      <i/>
      <sz val="12"/>
      <color theme="1"/>
      <name val="Arial"/>
      <family val="2"/>
      <scheme val="minor"/>
    </font>
    <font>
      <i/>
      <sz val="12"/>
      <color rgb="FF0070C0"/>
      <name val="Arial"/>
      <family val="2"/>
      <scheme val="minor"/>
    </font>
    <font>
      <b/>
      <sz val="10"/>
      <color rgb="FF0070C0"/>
      <name val="Arial"/>
      <family val="2"/>
    </font>
    <font>
      <b/>
      <sz val="11"/>
      <color theme="0"/>
      <name val="Arial"/>
      <family val="2"/>
    </font>
    <font>
      <sz val="11"/>
      <color theme="1"/>
      <name val="Arial"/>
      <family val="2"/>
    </font>
    <font>
      <b/>
      <sz val="14"/>
      <color theme="1"/>
      <name val="Arial"/>
      <family val="2"/>
    </font>
    <font>
      <sz val="11"/>
      <color theme="0"/>
      <name val="Arial"/>
      <family val="2"/>
    </font>
    <font>
      <b/>
      <sz val="11"/>
      <color theme="1"/>
      <name val="Arial"/>
      <family val="2"/>
    </font>
    <font>
      <b/>
      <sz val="12"/>
      <color theme="1"/>
      <name val="Arial"/>
      <family val="2"/>
    </font>
    <font>
      <b/>
      <sz val="11"/>
      <name val="Arial"/>
      <family val="2"/>
    </font>
    <font>
      <b/>
      <sz val="18"/>
      <color theme="1"/>
      <name val="Arial"/>
      <family val="2"/>
    </font>
    <font>
      <sz val="11"/>
      <color rgb="FF0070C0"/>
      <name val="Arial"/>
      <family val="2"/>
    </font>
    <font>
      <b/>
      <sz val="18"/>
      <name val="Arial"/>
      <family val="2"/>
    </font>
    <font>
      <b/>
      <sz val="11"/>
      <color rgb="FF0070C0"/>
      <name val="Arial"/>
      <family val="2"/>
    </font>
    <font>
      <sz val="9"/>
      <color rgb="FF0070C0"/>
      <name val="Arial"/>
      <family val="2"/>
    </font>
    <font>
      <b/>
      <sz val="14"/>
      <color theme="0"/>
      <name val="Arial"/>
      <family val="2"/>
    </font>
    <font>
      <b/>
      <i/>
      <sz val="14"/>
      <color theme="0"/>
      <name val="Arial"/>
      <family val="2"/>
    </font>
    <font>
      <b/>
      <sz val="36"/>
      <color theme="0"/>
      <name val="Arial"/>
      <family val="2"/>
    </font>
    <font>
      <sz val="14"/>
      <color theme="0"/>
      <name val="Arial"/>
      <family val="2"/>
    </font>
    <font>
      <b/>
      <sz val="16"/>
      <color theme="9"/>
      <name val="Arial"/>
      <family val="2"/>
    </font>
    <font>
      <b/>
      <sz val="8"/>
      <color rgb="FF000000"/>
      <name val="Tahoma"/>
      <family val="2"/>
    </font>
    <font>
      <b/>
      <sz val="10"/>
      <color theme="5"/>
      <name val="Arial"/>
      <family val="2"/>
    </font>
    <font>
      <b/>
      <sz val="28"/>
      <color theme="0"/>
      <name val="Arial (Body)"/>
    </font>
    <font>
      <b/>
      <sz val="14"/>
      <color theme="0"/>
      <name val="Arial (Body)"/>
    </font>
    <font>
      <b/>
      <sz val="10"/>
      <color theme="9"/>
      <name val="Arial"/>
      <family val="2"/>
    </font>
    <font>
      <b/>
      <sz val="9"/>
      <color rgb="FF000000"/>
      <name val="Tahoma"/>
      <family val="2"/>
    </font>
    <font>
      <sz val="9"/>
      <color rgb="FF000000"/>
      <name val="Tahoma"/>
      <family val="2"/>
    </font>
    <font>
      <sz val="11"/>
      <color rgb="FF000000"/>
      <name val="Arial"/>
      <family val="2"/>
    </font>
    <font>
      <b/>
      <sz val="11"/>
      <color rgb="FF000000"/>
      <name val="Arial"/>
      <family val="2"/>
    </font>
    <font>
      <sz val="11"/>
      <color rgb="FF000000"/>
      <name val="Arial"/>
      <family val="2"/>
      <scheme val="minor"/>
    </font>
    <font>
      <sz val="11"/>
      <color theme="9"/>
      <name val="Arial"/>
      <family val="2"/>
    </font>
    <font>
      <b/>
      <sz val="14"/>
      <color rgb="FF000000"/>
      <name val="Arial"/>
      <family val="2"/>
    </font>
    <font>
      <b/>
      <sz val="14"/>
      <color theme="9"/>
      <name val="Arial"/>
      <family val="2"/>
    </font>
    <font>
      <sz val="10"/>
      <color rgb="FF000000"/>
      <name val="Arial"/>
      <family val="2"/>
    </font>
    <font>
      <b/>
      <sz val="11"/>
      <color rgb="FF000000"/>
      <name val="Arial"/>
      <family val="2"/>
      <scheme val="minor"/>
    </font>
    <font>
      <i/>
      <sz val="11"/>
      <color rgb="FF000000"/>
      <name val="Arial"/>
      <family val="2"/>
      <scheme val="minor"/>
    </font>
    <font>
      <b/>
      <sz val="11"/>
      <color rgb="FF000000"/>
      <name val="Arial (Body)"/>
    </font>
    <font>
      <sz val="11"/>
      <color rgb="FF000000"/>
      <name val="Arial (Body)"/>
    </font>
    <font>
      <sz val="11"/>
      <color theme="0"/>
      <name val="Arial (Body)"/>
    </font>
    <font>
      <sz val="9"/>
      <color theme="0"/>
      <name val="Arial"/>
      <family val="2"/>
    </font>
    <font>
      <b/>
      <i/>
      <sz val="9"/>
      <color rgb="FF000000"/>
      <name val="Tahoma"/>
      <family val="2"/>
    </font>
    <font>
      <b/>
      <sz val="12"/>
      <color rgb="FF000000"/>
      <name val="Arial"/>
      <family val="2"/>
    </font>
    <font>
      <i/>
      <sz val="9"/>
      <color rgb="FF000000"/>
      <name val="Tahoma"/>
      <family val="2"/>
    </font>
    <font>
      <sz val="12"/>
      <color rgb="FF000000"/>
      <name val="Arial"/>
      <family val="2"/>
    </font>
    <font>
      <sz val="12"/>
      <color rgb="FF000000"/>
      <name val="Arial (Body)"/>
    </font>
    <font>
      <b/>
      <sz val="12"/>
      <color rgb="FF000000"/>
      <name val="Arial (Body)"/>
    </font>
    <font>
      <b/>
      <sz val="20"/>
      <color theme="8"/>
      <name val="Arial"/>
      <family val="2"/>
    </font>
    <font>
      <b/>
      <i/>
      <sz val="20"/>
      <color theme="8"/>
      <name val="Arial"/>
      <family val="2"/>
    </font>
    <font>
      <b/>
      <sz val="24"/>
      <color theme="8"/>
      <name val="Arial"/>
      <family val="2"/>
    </font>
    <font>
      <b/>
      <i/>
      <sz val="24"/>
      <color theme="8"/>
      <name val="Arial"/>
      <family val="2"/>
    </font>
    <font>
      <sz val="14"/>
      <color rgb="FF000000"/>
      <name val="Arial"/>
      <family val="2"/>
    </font>
    <font>
      <sz val="10"/>
      <color rgb="FF000000"/>
      <name val="Arial (Body)"/>
    </font>
    <font>
      <b/>
      <sz val="14"/>
      <color rgb="FF000000"/>
      <name val="Arial (Body)"/>
    </font>
    <font>
      <b/>
      <sz val="12"/>
      <color theme="0"/>
      <name val="Arial"/>
      <family val="2"/>
    </font>
    <font>
      <sz val="14"/>
      <color theme="9"/>
      <name val="Arial"/>
      <family val="2"/>
    </font>
    <font>
      <i/>
      <sz val="11"/>
      <color rgb="FF000000"/>
      <name val="Arial"/>
      <family val="2"/>
    </font>
    <font>
      <sz val="11"/>
      <color theme="9"/>
      <name val="Arial"/>
      <family val="2"/>
      <scheme val="minor"/>
    </font>
    <font>
      <b/>
      <i/>
      <sz val="12"/>
      <color rgb="FF000000"/>
      <name val="Arial"/>
      <family val="2"/>
    </font>
    <font>
      <b/>
      <sz val="10"/>
      <color rgb="FF000000"/>
      <name val="Arial (Body)"/>
    </font>
    <font>
      <u/>
      <sz val="11"/>
      <color rgb="FF000000"/>
      <name val="Arial (Body)"/>
    </font>
    <font>
      <b/>
      <sz val="10"/>
      <color rgb="FF000000"/>
      <name val="Arial"/>
      <family val="2"/>
      <scheme val="minor"/>
    </font>
  </fonts>
  <fills count="2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EAF3FA"/>
        <bgColor indexed="64"/>
      </patternFill>
    </fill>
    <fill>
      <patternFill patternType="solid">
        <fgColor theme="7" tint="0.59999389629810485"/>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99"/>
        <bgColor indexed="64"/>
      </patternFill>
    </fill>
    <fill>
      <patternFill patternType="solid">
        <fgColor rgb="FFD8BEEC"/>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A3A3"/>
        <bgColor indexed="64"/>
      </patternFill>
    </fill>
    <fill>
      <patternFill patternType="solid">
        <fgColor rgb="FFC7A1E3"/>
        <bgColor indexed="64"/>
      </patternFill>
    </fill>
    <fill>
      <patternFill patternType="solid">
        <fgColor rgb="FF2DAFC1"/>
        <bgColor indexed="64"/>
      </patternFill>
    </fill>
    <fill>
      <patternFill patternType="solid">
        <fgColor rgb="FF7BD5E1"/>
        <bgColor indexed="64"/>
      </patternFill>
    </fill>
    <fill>
      <patternFill patternType="solid">
        <fgColor rgb="FF92DCE6"/>
        <bgColor indexed="64"/>
      </patternFill>
    </fill>
    <fill>
      <patternFill patternType="solid">
        <fgColor rgb="FFC1EBF1"/>
        <bgColor indexed="64"/>
      </patternFill>
    </fill>
    <fill>
      <patternFill patternType="solid">
        <fgColor rgb="FFFFF8E5"/>
        <bgColor indexed="64"/>
      </patternFill>
    </fill>
    <fill>
      <patternFill patternType="solid">
        <fgColor rgb="FF609ED6"/>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7"/>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783">
    <xf numFmtId="0" fontId="0" fillId="0" borderId="0" xfId="0"/>
    <xf numFmtId="0" fontId="0" fillId="0" borderId="0" xfId="0" applyAlignment="1">
      <alignment wrapText="1"/>
    </xf>
    <xf numFmtId="0" fontId="0" fillId="0" borderId="0" xfId="0" applyProtection="1">
      <protection locked="0"/>
    </xf>
    <xf numFmtId="0" fontId="6" fillId="0" borderId="0" xfId="0" applyFont="1"/>
    <xf numFmtId="0" fontId="8" fillId="0" borderId="0" xfId="0" applyFont="1" applyAlignment="1">
      <alignment horizontal="left" vertical="center" wrapText="1" indent="1"/>
    </xf>
    <xf numFmtId="0" fontId="0" fillId="0" borderId="0" xfId="0" applyAlignment="1">
      <alignment horizontal="center" vertical="center"/>
    </xf>
    <xf numFmtId="0" fontId="0" fillId="6" borderId="0" xfId="0" applyFill="1"/>
    <xf numFmtId="0" fontId="0" fillId="0" borderId="0" xfId="0" applyAlignment="1">
      <alignment vertical="center"/>
    </xf>
    <xf numFmtId="0" fontId="25" fillId="0" borderId="0" xfId="0" applyFont="1"/>
    <xf numFmtId="0" fontId="0" fillId="0" borderId="0" xfId="0" applyAlignment="1">
      <alignment horizontal="left" vertical="center"/>
    </xf>
    <xf numFmtId="0" fontId="13" fillId="3" borderId="8" xfId="0" applyFont="1" applyFill="1" applyBorder="1" applyAlignment="1">
      <alignment horizontal="left"/>
    </xf>
    <xf numFmtId="0" fontId="24" fillId="0" borderId="0" xfId="0" applyFont="1"/>
    <xf numFmtId="0" fontId="27" fillId="0" borderId="0" xfId="0" applyFont="1" applyAlignment="1">
      <alignment horizontal="center"/>
    </xf>
    <xf numFmtId="0" fontId="0" fillId="0" borderId="0" xfId="0" applyAlignment="1">
      <alignment vertical="top"/>
    </xf>
    <xf numFmtId="0" fontId="0" fillId="12" borderId="1" xfId="0" applyFill="1" applyBorder="1" applyAlignment="1">
      <alignment horizontal="center"/>
    </xf>
    <xf numFmtId="0" fontId="26" fillId="0" borderId="0" xfId="0" applyFont="1" applyAlignment="1">
      <alignment horizontal="center"/>
    </xf>
    <xf numFmtId="14" fontId="0" fillId="10" borderId="1" xfId="0" applyNumberFormat="1" applyFill="1" applyBorder="1" applyProtection="1">
      <protection locked="0"/>
    </xf>
    <xf numFmtId="0" fontId="29" fillId="0" borderId="0" xfId="0" applyFont="1" applyAlignment="1">
      <alignment horizontal="center"/>
    </xf>
    <xf numFmtId="0" fontId="0" fillId="10" borderId="1" xfId="0" applyFill="1" applyBorder="1" applyProtection="1">
      <protection locked="0"/>
    </xf>
    <xf numFmtId="0" fontId="26" fillId="0" borderId="0" xfId="0" applyFont="1"/>
    <xf numFmtId="0" fontId="2" fillId="0" borderId="0" xfId="0" applyFont="1"/>
    <xf numFmtId="0" fontId="0" fillId="0" borderId="0" xfId="0" applyAlignment="1">
      <alignment horizontal="center"/>
    </xf>
    <xf numFmtId="0" fontId="0" fillId="0" borderId="0" xfId="0" applyAlignment="1" applyProtection="1">
      <alignment horizontal="center"/>
      <protection locked="0"/>
    </xf>
    <xf numFmtId="0" fontId="0" fillId="0" borderId="4" xfId="0" applyBorder="1" applyAlignment="1">
      <alignment horizontal="left"/>
    </xf>
    <xf numFmtId="0" fontId="32" fillId="0" borderId="0" xfId="0" applyFont="1"/>
    <xf numFmtId="0" fontId="0" fillId="0" borderId="7" xfId="0" applyBorder="1"/>
    <xf numFmtId="0" fontId="27" fillId="0" borderId="0" xfId="0" applyFont="1" applyAlignment="1">
      <alignment horizontal="right"/>
    </xf>
    <xf numFmtId="0" fontId="22" fillId="0" borderId="0" xfId="0" applyFont="1"/>
    <xf numFmtId="14" fontId="30" fillId="10" borderId="1" xfId="0" applyNumberFormat="1" applyFont="1" applyFill="1" applyBorder="1" applyProtection="1">
      <protection locked="0"/>
    </xf>
    <xf numFmtId="14" fontId="0" fillId="10" borderId="1" xfId="0" applyNumberFormat="1" applyFill="1" applyBorder="1" applyAlignment="1" applyProtection="1">
      <alignment wrapText="1"/>
      <protection locked="0"/>
    </xf>
    <xf numFmtId="0" fontId="33" fillId="0" borderId="0" xfId="0" applyFont="1"/>
    <xf numFmtId="0" fontId="34" fillId="0" borderId="0" xfId="0" applyFont="1"/>
    <xf numFmtId="0" fontId="35" fillId="0" borderId="0" xfId="0" applyFont="1"/>
    <xf numFmtId="0" fontId="0" fillId="0" borderId="4" xfId="0" applyBorder="1" applyAlignment="1">
      <alignment horizontal="left" vertical="top"/>
    </xf>
    <xf numFmtId="0" fontId="31" fillId="0" borderId="4" xfId="0" applyFont="1" applyBorder="1" applyAlignment="1">
      <alignment horizontal="right" vertical="center"/>
    </xf>
    <xf numFmtId="0" fontId="0" fillId="0" borderId="2" xfId="0" applyBorder="1" applyAlignment="1">
      <alignment horizontal="left" vertical="center" indent="2"/>
    </xf>
    <xf numFmtId="0" fontId="0" fillId="6" borderId="2" xfId="0" applyFill="1" applyBorder="1" applyAlignment="1">
      <alignment horizontal="left" vertical="center" indent="2"/>
    </xf>
    <xf numFmtId="0" fontId="0" fillId="0" borderId="4" xfId="0" applyBorder="1" applyAlignment="1">
      <alignment horizontal="right" vertical="center"/>
    </xf>
    <xf numFmtId="0" fontId="19" fillId="3" borderId="14" xfId="0" applyFont="1" applyFill="1" applyBorder="1" applyAlignment="1">
      <alignment vertical="center"/>
    </xf>
    <xf numFmtId="0" fontId="19" fillId="3" borderId="12" xfId="0" applyFont="1" applyFill="1" applyBorder="1" applyAlignment="1">
      <alignment vertical="center"/>
    </xf>
    <xf numFmtId="0" fontId="19" fillId="3" borderId="16" xfId="0" applyFont="1" applyFill="1" applyBorder="1" applyAlignment="1">
      <alignment vertical="center"/>
    </xf>
    <xf numFmtId="0" fontId="21" fillId="0" borderId="0" xfId="0" applyFont="1"/>
    <xf numFmtId="0" fontId="2" fillId="0" borderId="14" xfId="0" applyFont="1" applyBorder="1" applyAlignment="1">
      <alignment horizontal="center" vertical="center"/>
    </xf>
    <xf numFmtId="0" fontId="0" fillId="2" borderId="14" xfId="0" applyFill="1" applyBorder="1"/>
    <xf numFmtId="0" fontId="0" fillId="2" borderId="12" xfId="0" applyFill="1" applyBorder="1"/>
    <xf numFmtId="0" fontId="0" fillId="2" borderId="16" xfId="0" applyFill="1" applyBorder="1"/>
    <xf numFmtId="0" fontId="5" fillId="0" borderId="0" xfId="1"/>
    <xf numFmtId="0" fontId="0" fillId="2" borderId="0" xfId="0" applyFill="1" applyAlignment="1" applyProtection="1">
      <alignment horizontal="left" vertical="center"/>
      <protection locked="0"/>
    </xf>
    <xf numFmtId="0" fontId="5" fillId="2" borderId="5" xfId="1" applyFill="1" applyBorder="1" applyAlignment="1" applyProtection="1">
      <alignment horizontal="center" vertical="center" wrapText="1"/>
      <protection locked="0"/>
    </xf>
    <xf numFmtId="0" fontId="5" fillId="2" borderId="15" xfId="1" applyFill="1" applyBorder="1" applyAlignment="1" applyProtection="1">
      <alignment vertical="center"/>
      <protection locked="0"/>
    </xf>
    <xf numFmtId="0" fontId="24" fillId="0" borderId="0" xfId="0" applyFont="1" applyProtection="1">
      <protection locked="0"/>
    </xf>
    <xf numFmtId="0" fontId="40" fillId="0" borderId="0" xfId="0" applyFont="1"/>
    <xf numFmtId="0" fontId="26" fillId="0" borderId="0" xfId="0" applyFont="1" applyAlignment="1">
      <alignment horizontal="left" vertical="center"/>
    </xf>
    <xf numFmtId="0" fontId="26" fillId="0" borderId="0" xfId="0" applyFont="1" applyAlignment="1">
      <alignment vertical="center"/>
    </xf>
    <xf numFmtId="0" fontId="26" fillId="0" borderId="0" xfId="0" applyFont="1" applyProtection="1">
      <protection locked="0"/>
    </xf>
    <xf numFmtId="0" fontId="0" fillId="0" borderId="15" xfId="0" applyBorder="1" applyAlignment="1">
      <alignment horizontal="right" vertical="center"/>
    </xf>
    <xf numFmtId="0" fontId="26" fillId="0" borderId="0" xfId="0" applyFont="1" applyAlignment="1">
      <alignment horizontal="center" vertical="center"/>
    </xf>
    <xf numFmtId="0" fontId="21" fillId="0" borderId="0" xfId="0" applyFont="1" applyAlignment="1">
      <alignment horizontal="center" vertical="center"/>
    </xf>
    <xf numFmtId="0" fontId="0" fillId="0" borderId="0" xfId="0" applyAlignment="1" applyProtection="1">
      <alignment vertical="center"/>
      <protection locked="0"/>
    </xf>
    <xf numFmtId="0" fontId="0" fillId="6" borderId="0" xfId="0" applyFill="1" applyProtection="1">
      <protection locked="0"/>
    </xf>
    <xf numFmtId="0" fontId="41" fillId="0" borderId="0" xfId="0" applyFont="1" applyAlignment="1">
      <alignment horizontal="center" vertical="center"/>
    </xf>
    <xf numFmtId="0" fontId="41" fillId="0" borderId="0" xfId="0" applyFont="1" applyAlignment="1" applyProtection="1">
      <alignment horizontal="center" vertical="center"/>
      <protection locked="0"/>
    </xf>
    <xf numFmtId="0" fontId="6" fillId="0" borderId="0" xfId="0" applyFont="1" applyAlignment="1">
      <alignment vertical="center" wrapText="1"/>
    </xf>
    <xf numFmtId="1" fontId="22" fillId="0" borderId="0" xfId="0" applyNumberFormat="1" applyFont="1"/>
    <xf numFmtId="0" fontId="26" fillId="6" borderId="0" xfId="0" applyFont="1" applyFill="1"/>
    <xf numFmtId="1" fontId="22" fillId="0" borderId="0" xfId="0" applyNumberFormat="1" applyFont="1" applyProtection="1">
      <protection locked="0"/>
    </xf>
    <xf numFmtId="0" fontId="41" fillId="0" borderId="0" xfId="0" applyFont="1"/>
    <xf numFmtId="0" fontId="27" fillId="0" borderId="0" xfId="0" applyFont="1" applyAlignment="1">
      <alignment vertical="center" wrapText="1"/>
    </xf>
    <xf numFmtId="0" fontId="0" fillId="2" borderId="5"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26" fillId="0" borderId="0" xfId="0" applyFont="1" applyAlignment="1">
      <alignment wrapText="1"/>
    </xf>
    <xf numFmtId="0" fontId="46" fillId="0" borderId="0" xfId="0" applyFont="1" applyAlignment="1" applyProtection="1">
      <alignment horizontal="center"/>
      <protection locked="0"/>
    </xf>
    <xf numFmtId="0" fontId="2" fillId="6" borderId="2" xfId="0" applyFont="1" applyFill="1" applyBorder="1" applyAlignment="1">
      <alignment horizontal="left" vertical="center"/>
    </xf>
    <xf numFmtId="0" fontId="32" fillId="0" borderId="0" xfId="0" applyFont="1" applyAlignment="1">
      <alignment horizontal="right"/>
    </xf>
    <xf numFmtId="0" fontId="27" fillId="6" borderId="0" xfId="0" applyFont="1" applyFill="1" applyAlignment="1">
      <alignment vertical="center" wrapText="1"/>
    </xf>
    <xf numFmtId="0" fontId="43" fillId="0" borderId="0" xfId="0" applyFont="1" applyAlignment="1">
      <alignment wrapText="1"/>
    </xf>
    <xf numFmtId="0" fontId="2" fillId="0" borderId="2" xfId="0" applyFont="1" applyBorder="1" applyAlignment="1">
      <alignment horizontal="left" vertical="center"/>
    </xf>
    <xf numFmtId="0" fontId="2" fillId="0" borderId="5" xfId="0" applyFont="1" applyBorder="1" applyAlignment="1">
      <alignment vertical="center"/>
    </xf>
    <xf numFmtId="0" fontId="23" fillId="0" borderId="2" xfId="0" applyFont="1" applyBorder="1" applyAlignment="1">
      <alignment horizontal="left" vertical="center"/>
    </xf>
    <xf numFmtId="0" fontId="24" fillId="6" borderId="2" xfId="0" applyFont="1" applyFill="1" applyBorder="1" applyAlignment="1">
      <alignment vertical="center"/>
    </xf>
    <xf numFmtId="0" fontId="23" fillId="6" borderId="2" xfId="0" applyFont="1" applyFill="1" applyBorder="1" applyAlignment="1">
      <alignment vertical="center"/>
    </xf>
    <xf numFmtId="0" fontId="23" fillId="0" borderId="2" xfId="0" applyFont="1" applyBorder="1" applyAlignment="1">
      <alignment vertical="center"/>
    </xf>
    <xf numFmtId="0" fontId="0" fillId="2" borderId="1" xfId="0" applyFill="1" applyBorder="1" applyAlignment="1" applyProtection="1">
      <alignment horizontal="center"/>
      <protection locked="0"/>
    </xf>
    <xf numFmtId="0" fontId="2" fillId="2" borderId="1" xfId="0" applyFont="1" applyFill="1" applyBorder="1" applyAlignment="1" applyProtection="1">
      <alignment horizontal="left" vertical="center"/>
      <protection locked="0"/>
    </xf>
    <xf numFmtId="0" fontId="45" fillId="15" borderId="1" xfId="0" applyFont="1" applyFill="1" applyBorder="1" applyAlignment="1" applyProtection="1">
      <alignment horizontal="center" vertical="center" wrapText="1"/>
      <protection locked="0"/>
    </xf>
    <xf numFmtId="0" fontId="46" fillId="15" borderId="1"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0" fontId="26" fillId="6" borderId="0" xfId="0" applyFont="1" applyFill="1" applyAlignment="1">
      <alignment horizontal="center" vertical="center"/>
    </xf>
    <xf numFmtId="0" fontId="50" fillId="0" borderId="0" xfId="0" applyFont="1" applyAlignment="1">
      <alignment wrapText="1"/>
    </xf>
    <xf numFmtId="0" fontId="51" fillId="0" borderId="0" xfId="0" applyFont="1" applyAlignment="1">
      <alignment wrapText="1"/>
    </xf>
    <xf numFmtId="0" fontId="51" fillId="0" borderId="0" xfId="0" applyFont="1" applyAlignment="1" applyProtection="1">
      <alignment horizontal="center" vertical="center"/>
      <protection locked="0"/>
    </xf>
    <xf numFmtId="0" fontId="51" fillId="0" borderId="0" xfId="0" applyFont="1"/>
    <xf numFmtId="0" fontId="26" fillId="0" borderId="0" xfId="0" applyFont="1" applyAlignment="1" applyProtection="1">
      <alignment wrapText="1"/>
      <protection locked="0"/>
    </xf>
    <xf numFmtId="0" fontId="28" fillId="6"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wrapText="1"/>
    </xf>
    <xf numFmtId="0" fontId="51" fillId="0" borderId="0" xfId="0" applyFont="1" applyProtection="1">
      <protection locked="0"/>
    </xf>
    <xf numFmtId="1" fontId="4" fillId="0" borderId="0" xfId="0" applyNumberFormat="1" applyFont="1" applyProtection="1">
      <protection locked="0"/>
    </xf>
    <xf numFmtId="0" fontId="26" fillId="0" borderId="0" xfId="0" applyFont="1" applyAlignment="1" applyProtection="1">
      <alignment horizontal="center"/>
      <protection locked="0"/>
    </xf>
    <xf numFmtId="0" fontId="51" fillId="6" borderId="0" xfId="0" applyFont="1" applyFill="1" applyAlignment="1">
      <alignment vertical="center"/>
    </xf>
    <xf numFmtId="0" fontId="51" fillId="6" borderId="0" xfId="0" applyFont="1" applyFill="1" applyAlignment="1">
      <alignment vertical="center" wrapText="1"/>
    </xf>
    <xf numFmtId="1" fontId="4" fillId="0" borderId="0" xfId="0" applyNumberFormat="1" applyFont="1"/>
    <xf numFmtId="0" fontId="51"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1" fillId="0" borderId="0" xfId="0" applyFont="1" applyAlignment="1" applyProtection="1">
      <alignment wrapText="1"/>
      <protection locked="0"/>
    </xf>
    <xf numFmtId="1" fontId="51" fillId="0" borderId="0" xfId="0" applyNumberFormat="1" applyFont="1" applyAlignment="1">
      <alignment wrapText="1"/>
    </xf>
    <xf numFmtId="0" fontId="51" fillId="0" borderId="0" xfId="0" applyFont="1" applyAlignment="1" applyProtection="1">
      <alignment horizontal="center" wrapText="1"/>
      <protection locked="0"/>
    </xf>
    <xf numFmtId="0" fontId="51" fillId="0" borderId="0" xfId="0" applyFont="1" applyAlignment="1" applyProtection="1">
      <alignment horizontal="center"/>
      <protection locked="0"/>
    </xf>
    <xf numFmtId="0" fontId="51" fillId="0" borderId="0" xfId="0" applyFont="1" applyAlignment="1">
      <alignment horizontal="center"/>
    </xf>
    <xf numFmtId="0" fontId="22" fillId="0" borderId="0" xfId="0" applyFont="1" applyAlignment="1">
      <alignment horizontal="center" vertical="center"/>
    </xf>
    <xf numFmtId="0" fontId="51" fillId="6" borderId="0" xfId="0" applyFont="1" applyFill="1" applyAlignment="1">
      <alignment horizontal="center" wrapText="1"/>
    </xf>
    <xf numFmtId="0" fontId="51" fillId="0" borderId="0" xfId="0" applyFont="1" applyAlignment="1">
      <alignment horizontal="center" wrapText="1"/>
    </xf>
    <xf numFmtId="0" fontId="45" fillId="15" borderId="1"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vertical="center" wrapText="1"/>
    </xf>
    <xf numFmtId="0" fontId="27" fillId="0" borderId="0" xfId="0" applyFont="1" applyAlignment="1">
      <alignment horizontal="right" vertical="center" wrapText="1"/>
    </xf>
    <xf numFmtId="0" fontId="32" fillId="0" borderId="0" xfId="0" applyFont="1" applyAlignment="1">
      <alignment horizontal="center" vertical="center"/>
    </xf>
    <xf numFmtId="0" fontId="24" fillId="0" borderId="2" xfId="0" applyFont="1" applyBorder="1" applyAlignment="1">
      <alignment horizontal="left" vertical="center"/>
    </xf>
    <xf numFmtId="0" fontId="0" fillId="0" borderId="4" xfId="0" applyBorder="1" applyAlignment="1">
      <alignment horizontal="left" vertical="center"/>
    </xf>
    <xf numFmtId="0" fontId="0" fillId="0" borderId="0" xfId="0" applyAlignment="1">
      <alignment horizontal="right"/>
    </xf>
    <xf numFmtId="0" fontId="0" fillId="0" borderId="0" xfId="0" applyAlignment="1">
      <alignment vertical="center" wrapText="1"/>
    </xf>
    <xf numFmtId="0" fontId="0" fillId="0" borderId="0" xfId="0" applyAlignment="1">
      <alignment horizontal="right" vertical="center"/>
    </xf>
    <xf numFmtId="0" fontId="24" fillId="0" borderId="4" xfId="0" applyFont="1" applyBorder="1" applyAlignment="1">
      <alignment horizontal="right" vertical="center"/>
    </xf>
    <xf numFmtId="0" fontId="0" fillId="0" borderId="2" xfId="0" applyBorder="1" applyAlignment="1">
      <alignment horizontal="left" vertical="center"/>
    </xf>
    <xf numFmtId="0" fontId="55" fillId="0" borderId="0" xfId="0" applyFont="1" applyAlignment="1">
      <alignment wrapText="1"/>
    </xf>
    <xf numFmtId="0" fontId="47" fillId="19" borderId="1" xfId="0" applyFont="1" applyFill="1" applyBorder="1" applyAlignment="1">
      <alignment horizontal="center" vertical="center" wrapText="1"/>
    </xf>
    <xf numFmtId="0" fontId="2" fillId="20" borderId="2" xfId="0" applyFont="1" applyFill="1" applyBorder="1"/>
    <xf numFmtId="0" fontId="31" fillId="20" borderId="3" xfId="0" applyFont="1" applyFill="1" applyBorder="1" applyAlignment="1">
      <alignment horizontal="right"/>
    </xf>
    <xf numFmtId="0" fontId="31" fillId="20" borderId="3" xfId="0" applyFont="1" applyFill="1" applyBorder="1"/>
    <xf numFmtId="0" fontId="31" fillId="20" borderId="4" xfId="0" applyFont="1" applyFill="1" applyBorder="1"/>
    <xf numFmtId="0" fontId="0" fillId="21" borderId="1" xfId="0" applyFill="1" applyBorder="1" applyAlignment="1">
      <alignment horizontal="right" vertical="center"/>
    </xf>
    <xf numFmtId="0" fontId="0" fillId="21" borderId="2" xfId="0" applyFill="1" applyBorder="1" applyAlignment="1">
      <alignment horizontal="right" vertical="center"/>
    </xf>
    <xf numFmtId="0" fontId="3" fillId="2" borderId="10" xfId="0" applyFont="1" applyFill="1" applyBorder="1" applyAlignment="1" applyProtection="1">
      <alignment horizontal="center"/>
      <protection locked="0"/>
    </xf>
    <xf numFmtId="0" fontId="59" fillId="0" borderId="0" xfId="0" applyFont="1"/>
    <xf numFmtId="0" fontId="0" fillId="0" borderId="8" xfId="0" applyBorder="1"/>
    <xf numFmtId="0" fontId="0" fillId="22" borderId="5" xfId="0" applyFill="1" applyBorder="1"/>
    <xf numFmtId="0" fontId="0" fillId="22" borderId="6" xfId="0" applyFill="1" applyBorder="1"/>
    <xf numFmtId="0" fontId="0" fillId="22" borderId="15" xfId="0" applyFill="1" applyBorder="1"/>
    <xf numFmtId="0" fontId="0" fillId="11" borderId="14" xfId="0" applyFill="1" applyBorder="1"/>
    <xf numFmtId="0" fontId="0" fillId="11" borderId="12" xfId="0" applyFill="1" applyBorder="1"/>
    <xf numFmtId="0" fontId="0" fillId="11" borderId="16" xfId="0" applyFill="1" applyBorder="1"/>
    <xf numFmtId="0" fontId="0" fillId="11" borderId="8" xfId="0" applyFill="1" applyBorder="1"/>
    <xf numFmtId="0" fontId="0" fillId="11" borderId="0" xfId="0" applyFill="1"/>
    <xf numFmtId="0" fontId="0" fillId="11" borderId="7" xfId="0" applyFill="1" applyBorder="1"/>
    <xf numFmtId="0" fontId="2" fillId="0" borderId="1" xfId="0" applyFont="1" applyBorder="1" applyAlignment="1">
      <alignment horizontal="center" vertical="center"/>
    </xf>
    <xf numFmtId="0" fontId="66" fillId="0" borderId="0" xfId="0" applyFont="1"/>
    <xf numFmtId="0" fontId="68" fillId="0" borderId="0" xfId="0" applyFont="1"/>
    <xf numFmtId="0" fontId="66" fillId="6" borderId="3" xfId="0" applyFont="1" applyFill="1" applyBorder="1" applyAlignment="1" applyProtection="1">
      <alignment horizontal="center" vertical="center"/>
      <protection locked="0"/>
    </xf>
    <xf numFmtId="0" fontId="66" fillId="6" borderId="3" xfId="0" applyFont="1" applyFill="1" applyBorder="1" applyAlignment="1" applyProtection="1">
      <alignment horizontal="center" vertical="center" wrapText="1"/>
      <protection locked="0"/>
    </xf>
    <xf numFmtId="0" fontId="69" fillId="0" borderId="14" xfId="0" applyFont="1" applyBorder="1" applyAlignment="1">
      <alignment horizontal="center" vertical="center"/>
    </xf>
    <xf numFmtId="0" fontId="69" fillId="8" borderId="6" xfId="0" applyFont="1" applyFill="1" applyBorder="1" applyAlignment="1">
      <alignment vertical="center" wrapText="1"/>
    </xf>
    <xf numFmtId="0" fontId="70" fillId="8" borderId="6" xfId="0" applyFont="1" applyFill="1" applyBorder="1" applyAlignment="1">
      <alignment horizontal="right" vertical="center" wrapText="1"/>
    </xf>
    <xf numFmtId="0" fontId="69" fillId="8" borderId="15" xfId="0" applyFont="1" applyFill="1" applyBorder="1" applyAlignment="1">
      <alignment vertical="center" wrapText="1"/>
    </xf>
    <xf numFmtId="0" fontId="73" fillId="0" borderId="0" xfId="0" applyFont="1" applyAlignment="1" applyProtection="1">
      <alignment horizontal="center" vertical="center"/>
      <protection locked="0"/>
    </xf>
    <xf numFmtId="0" fontId="66" fillId="0" borderId="0" xfId="0" applyFont="1" applyAlignment="1">
      <alignment vertical="center"/>
    </xf>
    <xf numFmtId="0" fontId="69" fillId="0" borderId="0" xfId="0" applyFont="1"/>
    <xf numFmtId="0" fontId="69" fillId="0" borderId="0" xfId="0" applyFont="1" applyAlignment="1">
      <alignment horizontal="center" vertical="center"/>
    </xf>
    <xf numFmtId="0" fontId="66" fillId="0" borderId="0" xfId="0" applyFont="1" applyAlignment="1">
      <alignment horizontal="right"/>
    </xf>
    <xf numFmtId="0" fontId="69" fillId="6" borderId="0" xfId="0" applyFont="1" applyFill="1"/>
    <xf numFmtId="0" fontId="66" fillId="0" borderId="0" xfId="0" applyFont="1" applyAlignment="1">
      <alignment horizontal="center"/>
    </xf>
    <xf numFmtId="0" fontId="73" fillId="0" borderId="0" xfId="0" applyFont="1" applyAlignment="1">
      <alignment vertical="center"/>
    </xf>
    <xf numFmtId="0" fontId="74" fillId="6" borderId="0" xfId="0" applyFont="1" applyFill="1" applyAlignment="1">
      <alignment vertical="center" wrapText="1"/>
    </xf>
    <xf numFmtId="0" fontId="73" fillId="0" borderId="0" xfId="0" quotePrefix="1" applyFont="1" applyAlignment="1">
      <alignment horizontal="center" vertical="center"/>
    </xf>
    <xf numFmtId="0" fontId="67" fillId="0" borderId="0" xfId="0" applyFont="1" applyAlignment="1">
      <alignment horizontal="center" vertical="center"/>
    </xf>
    <xf numFmtId="0" fontId="67" fillId="0" borderId="0" xfId="0" applyFont="1" applyAlignment="1" applyProtection="1">
      <alignment horizontal="center" vertical="center"/>
      <protection locked="0"/>
    </xf>
    <xf numFmtId="0" fontId="75" fillId="0" borderId="0" xfId="0" applyFont="1" applyAlignment="1" applyProtection="1">
      <alignment horizontal="center" vertical="center" wrapText="1"/>
      <protection locked="0"/>
    </xf>
    <xf numFmtId="1" fontId="75" fillId="0" borderId="0" xfId="0" applyNumberFormat="1" applyFont="1" applyAlignment="1" applyProtection="1">
      <alignment horizontal="center" vertical="center" wrapText="1"/>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left" vertical="top" wrapText="1"/>
      <protection locked="0"/>
    </xf>
    <xf numFmtId="0" fontId="76" fillId="0" borderId="0" xfId="0" applyFont="1" applyAlignment="1" applyProtection="1">
      <alignment vertical="top" wrapText="1"/>
      <protection locked="0"/>
    </xf>
    <xf numFmtId="0" fontId="73" fillId="0" borderId="0" xfId="0" applyFont="1"/>
    <xf numFmtId="0" fontId="26" fillId="0" borderId="0" xfId="0" applyFont="1" applyAlignment="1">
      <alignment horizontal="left" vertical="center" wrapText="1"/>
    </xf>
    <xf numFmtId="0" fontId="64" fillId="0" borderId="0" xfId="0" applyFont="1" applyAlignment="1">
      <alignment horizontal="center" vertical="center" wrapText="1"/>
    </xf>
    <xf numFmtId="0" fontId="0" fillId="5" borderId="0" xfId="0" applyFill="1"/>
    <xf numFmtId="0" fontId="85" fillId="26" borderId="8" xfId="0" applyFont="1" applyFill="1" applyBorder="1" applyAlignment="1">
      <alignment horizontal="left"/>
    </xf>
    <xf numFmtId="0" fontId="85" fillId="26" borderId="0" xfId="0" applyFont="1" applyFill="1"/>
    <xf numFmtId="0" fontId="85" fillId="26" borderId="0" xfId="0" applyFont="1" applyFill="1" applyAlignment="1">
      <alignment horizontal="center" vertical="center"/>
    </xf>
    <xf numFmtId="0" fontId="85" fillId="26" borderId="7" xfId="0" applyFont="1" applyFill="1" applyBorder="1"/>
    <xf numFmtId="0" fontId="86" fillId="5" borderId="5" xfId="0" applyFont="1" applyFill="1" applyBorder="1" applyAlignment="1">
      <alignment vertical="center"/>
    </xf>
    <xf numFmtId="0" fontId="86" fillId="5" borderId="6" xfId="1" applyFont="1" applyFill="1" applyBorder="1" applyAlignment="1" applyProtection="1">
      <alignment horizontal="center" vertical="center" wrapText="1"/>
      <protection locked="0"/>
    </xf>
    <xf numFmtId="0" fontId="65" fillId="27" borderId="8" xfId="0" applyFont="1" applyFill="1" applyBorder="1" applyAlignment="1">
      <alignment horizontal="center" vertical="center" wrapText="1"/>
    </xf>
    <xf numFmtId="0" fontId="65" fillId="27" borderId="0" xfId="0" applyFont="1" applyFill="1" applyAlignment="1">
      <alignment horizontal="center" vertical="center" wrapText="1"/>
    </xf>
    <xf numFmtId="0" fontId="66" fillId="3" borderId="16" xfId="0"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66" fillId="3" borderId="12" xfId="0" applyFont="1" applyFill="1" applyBorder="1" applyAlignment="1" applyProtection="1">
      <alignment horizontal="center" vertical="center"/>
      <protection locked="0"/>
    </xf>
    <xf numFmtId="0" fontId="89" fillId="28" borderId="1" xfId="0" applyFont="1" applyFill="1" applyBorder="1" applyAlignment="1" applyProtection="1">
      <alignment horizontal="center" vertical="center"/>
      <protection locked="0"/>
    </xf>
    <xf numFmtId="0" fontId="89" fillId="28" borderId="1" xfId="0" applyFont="1" applyFill="1" applyBorder="1" applyAlignment="1" applyProtection="1">
      <alignment horizontal="left" vertical="center" wrapText="1"/>
      <protection locked="0"/>
    </xf>
    <xf numFmtId="0" fontId="89" fillId="28" borderId="10" xfId="0" applyFont="1" applyFill="1" applyBorder="1" applyAlignment="1">
      <alignment horizontal="left" vertical="center" wrapText="1"/>
    </xf>
    <xf numFmtId="0" fontId="89" fillId="28" borderId="1" xfId="0" applyFont="1" applyFill="1" applyBorder="1" applyAlignment="1">
      <alignment horizontal="left" vertical="center" wrapText="1"/>
    </xf>
    <xf numFmtId="0" fontId="89" fillId="28" borderId="13" xfId="0" applyFont="1" applyFill="1" applyBorder="1" applyAlignment="1">
      <alignment horizontal="left" vertical="center" wrapText="1"/>
    </xf>
    <xf numFmtId="0" fontId="89" fillId="28" borderId="13" xfId="0" applyFont="1" applyFill="1" applyBorder="1" applyAlignment="1" applyProtection="1">
      <alignment horizontal="left" vertical="center" wrapText="1"/>
      <protection locked="0"/>
    </xf>
    <xf numFmtId="0" fontId="89" fillId="25" borderId="1" xfId="0" applyFont="1" applyFill="1" applyBorder="1" applyAlignment="1" applyProtection="1">
      <alignment horizontal="center" vertical="center"/>
      <protection locked="0"/>
    </xf>
    <xf numFmtId="0" fontId="89" fillId="28" borderId="11" xfId="0" applyFont="1" applyFill="1" applyBorder="1" applyAlignment="1">
      <alignment horizontal="left" vertical="center" wrapText="1"/>
    </xf>
    <xf numFmtId="0" fontId="89" fillId="28" borderId="2" xfId="0" applyFont="1" applyFill="1" applyBorder="1" applyAlignment="1">
      <alignment horizontal="left" vertical="center" wrapText="1"/>
    </xf>
    <xf numFmtId="0" fontId="89" fillId="28" borderId="14" xfId="0" applyFont="1" applyFill="1" applyBorder="1" applyAlignment="1">
      <alignment vertical="center" wrapText="1"/>
    </xf>
    <xf numFmtId="0" fontId="89" fillId="28" borderId="1" xfId="0" applyFont="1" applyFill="1" applyBorder="1" applyAlignment="1">
      <alignment vertical="center" wrapText="1"/>
    </xf>
    <xf numFmtId="0" fontId="89" fillId="28" borderId="1" xfId="0" applyFont="1" applyFill="1" applyBorder="1" applyAlignment="1">
      <alignment horizontal="left" vertical="center"/>
    </xf>
    <xf numFmtId="0" fontId="89" fillId="28" borderId="10" xfId="0" applyFont="1" applyFill="1" applyBorder="1" applyAlignment="1" applyProtection="1">
      <alignment horizontal="center" vertical="center"/>
      <protection locked="0"/>
    </xf>
    <xf numFmtId="0" fontId="89" fillId="28" borderId="10" xfId="0" applyFont="1" applyFill="1" applyBorder="1" applyAlignment="1">
      <alignment horizontal="left" vertical="center"/>
    </xf>
    <xf numFmtId="0" fontId="89" fillId="25" borderId="10" xfId="0" applyFont="1" applyFill="1" applyBorder="1" applyAlignment="1">
      <alignment horizontal="left" vertical="center" wrapText="1"/>
    </xf>
    <xf numFmtId="0" fontId="89" fillId="28" borderId="2" xfId="0" applyFont="1" applyFill="1" applyBorder="1" applyAlignment="1" applyProtection="1">
      <alignment horizontal="left" vertical="center" wrapText="1"/>
      <protection locked="0"/>
    </xf>
    <xf numFmtId="0" fontId="89" fillId="28" borderId="0" xfId="0" applyFont="1" applyFill="1" applyAlignment="1">
      <alignment vertical="center" wrapText="1"/>
    </xf>
    <xf numFmtId="0" fontId="89" fillId="28" borderId="0" xfId="0" applyFont="1" applyFill="1" applyAlignment="1">
      <alignment horizontal="left" vertical="center" wrapText="1"/>
    </xf>
    <xf numFmtId="0" fontId="91" fillId="28" borderId="1" xfId="0" applyFont="1" applyFill="1" applyBorder="1" applyAlignment="1" applyProtection="1">
      <alignment horizontal="center" vertical="center"/>
      <protection locked="0"/>
    </xf>
    <xf numFmtId="0" fontId="91" fillId="28" borderId="1" xfId="0" applyFont="1" applyFill="1" applyBorder="1" applyAlignment="1">
      <alignment horizontal="left" vertical="center" wrapText="1"/>
    </xf>
    <xf numFmtId="0" fontId="91" fillId="28" borderId="1" xfId="0" applyFont="1" applyFill="1" applyBorder="1" applyAlignment="1">
      <alignment vertical="center" wrapText="1"/>
    </xf>
    <xf numFmtId="0" fontId="89" fillId="28" borderId="11" xfId="0" applyFont="1" applyFill="1" applyBorder="1" applyAlignment="1" applyProtection="1">
      <alignment horizontal="center" vertical="center"/>
      <protection locked="0"/>
    </xf>
    <xf numFmtId="0" fontId="89" fillId="28" borderId="11" xfId="0" applyFont="1" applyFill="1" applyBorder="1" applyAlignment="1">
      <alignment vertical="center" wrapText="1"/>
    </xf>
    <xf numFmtId="0" fontId="89" fillId="28" borderId="10" xfId="0" applyFont="1" applyFill="1" applyBorder="1" applyAlignment="1">
      <alignment vertical="center" wrapText="1"/>
    </xf>
    <xf numFmtId="0" fontId="89" fillId="28" borderId="10" xfId="0" applyFont="1" applyFill="1" applyBorder="1" applyAlignment="1" applyProtection="1">
      <alignment vertical="center"/>
      <protection locked="0"/>
    </xf>
    <xf numFmtId="0" fontId="89" fillId="28" borderId="1" xfId="0" applyFont="1" applyFill="1" applyBorder="1" applyAlignment="1" applyProtection="1">
      <alignment vertical="center"/>
      <protection locked="0"/>
    </xf>
    <xf numFmtId="0" fontId="89" fillId="28" borderId="11" xfId="0" applyFont="1" applyFill="1" applyBorder="1" applyAlignment="1" applyProtection="1">
      <alignment vertical="center"/>
      <protection locked="0"/>
    </xf>
    <xf numFmtId="0" fontId="89" fillId="28" borderId="15" xfId="0" applyFont="1" applyFill="1" applyBorder="1" applyAlignment="1" applyProtection="1">
      <alignment horizontal="center" vertical="center"/>
      <protection locked="0"/>
    </xf>
    <xf numFmtId="0" fontId="89" fillId="28" borderId="4" xfId="0" applyFont="1" applyFill="1" applyBorder="1" applyAlignment="1" applyProtection="1">
      <alignment horizontal="center" vertical="center"/>
      <protection locked="0"/>
    </xf>
    <xf numFmtId="0" fontId="89" fillId="28" borderId="13" xfId="0" applyFont="1" applyFill="1" applyBorder="1" applyAlignment="1" applyProtection="1">
      <alignment vertical="center"/>
      <protection locked="0"/>
    </xf>
    <xf numFmtId="0" fontId="89" fillId="28" borderId="1" xfId="0" applyFont="1" applyFill="1" applyBorder="1" applyAlignment="1">
      <alignment horizontal="center" vertical="center"/>
    </xf>
    <xf numFmtId="0" fontId="89" fillId="28" borderId="5" xfId="0" applyFont="1" applyFill="1" applyBorder="1" applyAlignment="1" applyProtection="1">
      <alignment horizontal="center" vertical="center"/>
      <protection locked="0"/>
    </xf>
    <xf numFmtId="0" fontId="89" fillId="28" borderId="15" xfId="0" applyFont="1" applyFill="1" applyBorder="1" applyAlignment="1">
      <alignment horizontal="left" vertical="center" wrapText="1"/>
    </xf>
    <xf numFmtId="0" fontId="69" fillId="3" borderId="1" xfId="0" applyFont="1" applyFill="1" applyBorder="1" applyAlignment="1" applyProtection="1">
      <alignment horizontal="center" vertical="center" wrapText="1"/>
      <protection locked="0"/>
    </xf>
    <xf numFmtId="0" fontId="95" fillId="0" borderId="1" xfId="0" applyFont="1" applyBorder="1" applyAlignment="1">
      <alignment horizontal="center" vertical="center" wrapText="1"/>
    </xf>
    <xf numFmtId="0" fontId="90" fillId="0" borderId="1" xfId="0" applyFont="1" applyBorder="1" applyAlignment="1">
      <alignment horizontal="center" vertical="center"/>
    </xf>
    <xf numFmtId="49" fontId="89" fillId="3" borderId="1" xfId="0" applyNumberFormat="1" applyFont="1" applyFill="1" applyBorder="1" applyAlignment="1" applyProtection="1">
      <alignment horizontal="center" vertical="center" wrapText="1"/>
      <protection locked="0"/>
    </xf>
    <xf numFmtId="0" fontId="96" fillId="0" borderId="13" xfId="0" applyFont="1" applyBorder="1" applyAlignment="1">
      <alignment horizontal="center" vertical="center"/>
    </xf>
    <xf numFmtId="0" fontId="91" fillId="3" borderId="13" xfId="0" applyFont="1" applyFill="1" applyBorder="1" applyAlignment="1" applyProtection="1">
      <alignment horizontal="center" vertical="center"/>
      <protection locked="0"/>
    </xf>
    <xf numFmtId="0" fontId="91" fillId="28" borderId="13" xfId="0" applyFont="1" applyFill="1" applyBorder="1" applyAlignment="1">
      <alignment horizontal="left" vertical="center" wrapText="1"/>
    </xf>
    <xf numFmtId="0" fontId="98" fillId="0" borderId="2" xfId="0" applyFont="1" applyBorder="1" applyAlignment="1">
      <alignment horizontal="center" vertical="center"/>
    </xf>
    <xf numFmtId="0" fontId="99" fillId="3" borderId="4" xfId="0" applyFont="1" applyFill="1" applyBorder="1" applyAlignment="1" applyProtection="1">
      <alignment horizontal="center" vertical="center"/>
      <protection locked="0"/>
    </xf>
    <xf numFmtId="0" fontId="99" fillId="28" borderId="1" xfId="0" applyFont="1" applyFill="1" applyBorder="1" applyAlignment="1" applyProtection="1">
      <alignment horizontal="center" vertical="center"/>
      <protection locked="0"/>
    </xf>
    <xf numFmtId="0" fontId="99" fillId="28" borderId="1" xfId="0" applyFont="1" applyFill="1" applyBorder="1" applyAlignment="1" applyProtection="1">
      <alignment horizontal="left" vertical="center" wrapText="1"/>
      <protection locked="0"/>
    </xf>
    <xf numFmtId="0" fontId="99" fillId="0" borderId="0" xfId="0" applyFont="1"/>
    <xf numFmtId="0" fontId="98" fillId="0" borderId="14" xfId="0" applyFont="1" applyBorder="1" applyAlignment="1">
      <alignment horizontal="center" vertical="center"/>
    </xf>
    <xf numFmtId="0" fontId="99" fillId="3" borderId="16" xfId="0" applyFont="1" applyFill="1" applyBorder="1" applyAlignment="1" applyProtection="1">
      <alignment horizontal="center" vertical="center"/>
      <protection locked="0"/>
    </xf>
    <xf numFmtId="0" fontId="100" fillId="0" borderId="0" xfId="0" applyFont="1"/>
    <xf numFmtId="0" fontId="96" fillId="0" borderId="2" xfId="0" applyFont="1" applyBorder="1" applyAlignment="1">
      <alignment horizontal="center" vertical="center"/>
    </xf>
    <xf numFmtId="0" fontId="91" fillId="3" borderId="16" xfId="0" applyFont="1" applyFill="1" applyBorder="1" applyAlignment="1" applyProtection="1">
      <alignment horizontal="center" vertical="center"/>
      <protection locked="0"/>
    </xf>
    <xf numFmtId="0" fontId="91" fillId="28" borderId="10" xfId="0" applyFont="1" applyFill="1" applyBorder="1" applyAlignment="1">
      <alignment horizontal="left" vertical="center" wrapText="1"/>
    </xf>
    <xf numFmtId="0" fontId="91" fillId="3" borderId="7" xfId="0" applyFont="1" applyFill="1" applyBorder="1" applyAlignment="1" applyProtection="1">
      <alignment horizontal="center" vertical="center"/>
      <protection locked="0"/>
    </xf>
    <xf numFmtId="0" fontId="91" fillId="28" borderId="13" xfId="0" applyFont="1" applyFill="1" applyBorder="1" applyAlignment="1" applyProtection="1">
      <alignment horizontal="left" vertical="center" wrapText="1"/>
      <protection locked="0"/>
    </xf>
    <xf numFmtId="0" fontId="91" fillId="0" borderId="0" xfId="0" applyFont="1"/>
    <xf numFmtId="0" fontId="90" fillId="0" borderId="5" xfId="0" applyFont="1" applyBorder="1" applyAlignment="1">
      <alignment horizontal="center" vertical="center"/>
    </xf>
    <xf numFmtId="0" fontId="89" fillId="3" borderId="1" xfId="0" applyFont="1" applyFill="1" applyBorder="1" applyAlignment="1" applyProtection="1">
      <alignment horizontal="center" vertical="center"/>
      <protection locked="0"/>
    </xf>
    <xf numFmtId="0" fontId="90" fillId="0" borderId="10" xfId="0" applyFont="1" applyBorder="1" applyAlignment="1">
      <alignment horizontal="center" vertical="center"/>
    </xf>
    <xf numFmtId="0" fontId="89" fillId="3" borderId="10" xfId="0" applyFont="1" applyFill="1" applyBorder="1" applyAlignment="1" applyProtection="1">
      <alignment horizontal="center" vertical="center"/>
      <protection locked="0"/>
    </xf>
    <xf numFmtId="0" fontId="90" fillId="0" borderId="14" xfId="0" applyFont="1" applyBorder="1" applyAlignment="1">
      <alignment horizontal="center" vertical="center"/>
    </xf>
    <xf numFmtId="0" fontId="89" fillId="3" borderId="11" xfId="0" applyFont="1" applyFill="1" applyBorder="1" applyAlignment="1" applyProtection="1">
      <alignment horizontal="center" vertical="center"/>
      <protection locked="0"/>
    </xf>
    <xf numFmtId="0" fontId="89" fillId="3" borderId="16" xfId="0" applyFont="1" applyFill="1" applyBorder="1" applyAlignment="1" applyProtection="1">
      <alignment horizontal="center" vertical="center"/>
      <protection locked="0"/>
    </xf>
    <xf numFmtId="0" fontId="89" fillId="3" borderId="1" xfId="0" applyFont="1" applyFill="1" applyBorder="1" applyAlignment="1">
      <alignment horizontal="center" vertical="center"/>
    </xf>
    <xf numFmtId="0" fontId="90" fillId="0" borderId="8" xfId="0" applyFont="1" applyBorder="1" applyAlignment="1">
      <alignment horizontal="center" vertical="center"/>
    </xf>
    <xf numFmtId="0" fontId="89" fillId="3" borderId="4" xfId="0" applyFont="1" applyFill="1" applyBorder="1" applyAlignment="1" applyProtection="1">
      <alignment horizontal="center" vertical="center"/>
      <protection locked="0"/>
    </xf>
    <xf numFmtId="0" fontId="89" fillId="3" borderId="15" xfId="0" applyFont="1" applyFill="1" applyBorder="1" applyAlignment="1" applyProtection="1">
      <alignment horizontal="center" vertical="center"/>
      <protection locked="0"/>
    </xf>
    <xf numFmtId="0" fontId="89" fillId="3" borderId="14" xfId="0" applyFont="1" applyFill="1" applyBorder="1" applyAlignment="1" applyProtection="1">
      <alignment horizontal="center" vertical="center"/>
      <protection locked="0"/>
    </xf>
    <xf numFmtId="0" fontId="90" fillId="0" borderId="2" xfId="0" applyFont="1" applyBorder="1" applyAlignment="1">
      <alignment horizontal="center" vertical="center"/>
    </xf>
    <xf numFmtId="0" fontId="90" fillId="0" borderId="2" xfId="0" applyFont="1" applyBorder="1" applyAlignment="1">
      <alignment horizontal="center" vertical="center" wrapText="1"/>
    </xf>
    <xf numFmtId="0" fontId="90" fillId="3" borderId="1" xfId="0" applyFont="1" applyFill="1" applyBorder="1" applyAlignment="1" applyProtection="1">
      <alignment horizontal="center" vertical="center" wrapText="1"/>
      <protection locked="0"/>
    </xf>
    <xf numFmtId="0" fontId="70" fillId="0" borderId="6" xfId="0" applyFont="1" applyBorder="1" applyAlignment="1">
      <alignment horizontal="right" vertical="center" wrapText="1"/>
    </xf>
    <xf numFmtId="0" fontId="69" fillId="3" borderId="6" xfId="0" applyFont="1" applyFill="1" applyBorder="1" applyAlignment="1">
      <alignment vertical="center" wrapText="1"/>
    </xf>
    <xf numFmtId="0" fontId="69" fillId="3" borderId="15" xfId="0" applyFont="1" applyFill="1" applyBorder="1" applyAlignment="1">
      <alignment vertical="center" wrapText="1"/>
    </xf>
    <xf numFmtId="0" fontId="89" fillId="24" borderId="1" xfId="0" applyFont="1" applyFill="1" applyBorder="1" applyAlignment="1">
      <alignment horizontal="center" vertical="center"/>
    </xf>
    <xf numFmtId="0" fontId="69" fillId="0" borderId="1" xfId="0" applyFont="1" applyBorder="1" applyAlignment="1" applyProtection="1">
      <alignment horizontal="center" vertical="center" wrapText="1"/>
      <protection locked="0"/>
    </xf>
    <xf numFmtId="0" fontId="89" fillId="9" borderId="1" xfId="0" applyFont="1" applyFill="1" applyBorder="1" applyAlignment="1" applyProtection="1">
      <alignment horizontal="center" vertical="center"/>
      <protection locked="0"/>
    </xf>
    <xf numFmtId="0" fontId="89" fillId="9" borderId="1" xfId="0" applyFont="1" applyFill="1" applyBorder="1" applyAlignment="1" applyProtection="1">
      <alignment horizontal="left" vertical="center" wrapText="1"/>
      <protection locked="0"/>
    </xf>
    <xf numFmtId="0" fontId="89" fillId="28" borderId="5" xfId="0" applyFont="1" applyFill="1" applyBorder="1" applyAlignment="1" applyProtection="1">
      <alignment horizontal="left" vertical="center" wrapText="1"/>
      <protection locked="0"/>
    </xf>
    <xf numFmtId="0" fontId="89" fillId="28" borderId="10" xfId="0" applyFont="1" applyFill="1" applyBorder="1" applyAlignment="1" applyProtection="1">
      <alignment horizontal="left" vertical="center" wrapText="1"/>
      <protection locked="0"/>
    </xf>
    <xf numFmtId="0" fontId="69" fillId="28" borderId="6" xfId="0" applyFont="1" applyFill="1" applyBorder="1" applyAlignment="1">
      <alignment vertical="center" wrapText="1"/>
    </xf>
    <xf numFmtId="0" fontId="89" fillId="28" borderId="11" xfId="0" applyFont="1" applyFill="1" applyBorder="1" applyAlignment="1" applyProtection="1">
      <alignment horizontal="left" vertical="center" wrapText="1"/>
      <protection locked="0"/>
    </xf>
    <xf numFmtId="0" fontId="89" fillId="3" borderId="1" xfId="0" applyFont="1" applyFill="1" applyBorder="1" applyAlignment="1" applyProtection="1">
      <alignment horizontal="center" vertical="center" wrapText="1"/>
      <protection locked="0"/>
    </xf>
    <xf numFmtId="0" fontId="99" fillId="0" borderId="0" xfId="0" applyFont="1" applyAlignment="1" applyProtection="1">
      <alignment horizontal="center" vertical="center" wrapText="1"/>
      <protection locked="0"/>
    </xf>
    <xf numFmtId="0" fontId="98" fillId="0" borderId="0" xfId="0" applyFont="1" applyAlignment="1">
      <alignment vertical="center" wrapText="1"/>
    </xf>
    <xf numFmtId="0" fontId="107" fillId="0" borderId="0" xfId="0" applyFont="1" applyAlignment="1">
      <alignment horizontal="right" vertical="center" wrapText="1"/>
    </xf>
    <xf numFmtId="0" fontId="98" fillId="0" borderId="0" xfId="0" applyFont="1" applyAlignment="1" applyProtection="1">
      <alignment horizontal="center" vertical="center" wrapText="1"/>
      <protection locked="0"/>
    </xf>
    <xf numFmtId="0" fontId="103" fillId="0" borderId="1" xfId="0" applyFont="1" applyBorder="1" applyAlignment="1" applyProtection="1">
      <alignment horizontal="center" vertical="center" wrapText="1"/>
      <protection locked="0"/>
    </xf>
    <xf numFmtId="0" fontId="89" fillId="0" borderId="4" xfId="0" applyFont="1" applyBorder="1" applyAlignment="1" applyProtection="1">
      <alignment horizontal="left" vertical="center" wrapText="1"/>
      <protection locked="0"/>
    </xf>
    <xf numFmtId="0" fontId="89" fillId="0" borderId="16" xfId="0" applyFont="1" applyBorder="1" applyAlignment="1" applyProtection="1">
      <alignment horizontal="left" vertical="center" wrapText="1"/>
      <protection locked="0"/>
    </xf>
    <xf numFmtId="0" fontId="98" fillId="6" borderId="0" xfId="0" applyFont="1" applyFill="1"/>
    <xf numFmtId="0" fontId="107" fillId="3" borderId="1" xfId="0" applyFont="1" applyFill="1" applyBorder="1" applyAlignment="1" applyProtection="1">
      <alignment horizontal="left" vertical="center"/>
      <protection locked="0"/>
    </xf>
    <xf numFmtId="0" fontId="98" fillId="6" borderId="8" xfId="0" applyFont="1" applyFill="1" applyBorder="1" applyAlignment="1">
      <alignment vertical="center" wrapText="1"/>
    </xf>
    <xf numFmtId="0" fontId="114" fillId="6" borderId="0" xfId="0" applyFont="1" applyFill="1"/>
    <xf numFmtId="0" fontId="98" fillId="3" borderId="1" xfId="1" applyFont="1" applyFill="1" applyBorder="1" applyAlignment="1" applyProtection="1">
      <alignment horizontal="left" vertical="center"/>
      <protection locked="0"/>
    </xf>
    <xf numFmtId="14" fontId="107" fillId="6" borderId="0" xfId="0" applyNumberFormat="1" applyFont="1" applyFill="1" applyAlignment="1" applyProtection="1">
      <alignment horizontal="center" vertical="center"/>
      <protection locked="0"/>
    </xf>
    <xf numFmtId="0" fontId="107" fillId="6" borderId="0" xfId="0" applyFont="1" applyFill="1" applyAlignment="1" applyProtection="1">
      <alignment horizontal="center" vertical="center"/>
      <protection locked="0"/>
    </xf>
    <xf numFmtId="0" fontId="98" fillId="6" borderId="1" xfId="0" applyFont="1" applyFill="1" applyBorder="1" applyAlignment="1">
      <alignment horizontal="center" vertical="center"/>
    </xf>
    <xf numFmtId="0" fontId="107" fillId="6" borderId="0" xfId="0" applyFont="1" applyFill="1" applyAlignment="1">
      <alignment horizontal="center" wrapText="1"/>
    </xf>
    <xf numFmtId="0" fontId="107" fillId="6" borderId="0" xfId="0" applyFont="1" applyFill="1" applyAlignment="1">
      <alignment horizontal="center"/>
    </xf>
    <xf numFmtId="0" fontId="99" fillId="6" borderId="0" xfId="0" applyFont="1" applyFill="1"/>
    <xf numFmtId="0" fontId="99" fillId="28" borderId="1" xfId="0" applyFont="1" applyFill="1" applyBorder="1" applyAlignment="1">
      <alignment horizontal="center" vertical="center" wrapText="1"/>
    </xf>
    <xf numFmtId="165" fontId="107" fillId="3" borderId="4" xfId="0" applyNumberFormat="1" applyFont="1" applyFill="1" applyBorder="1" applyAlignment="1" applyProtection="1">
      <alignment horizontal="left" vertical="center"/>
      <protection locked="0"/>
    </xf>
    <xf numFmtId="0" fontId="90" fillId="24" borderId="0" xfId="0" applyFont="1" applyFill="1" applyAlignment="1">
      <alignment horizontal="center" vertical="center"/>
    </xf>
    <xf numFmtId="0" fontId="103" fillId="0" borderId="1" xfId="0" applyFont="1" applyBorder="1" applyAlignment="1">
      <alignment horizontal="center" vertical="center"/>
    </xf>
    <xf numFmtId="0" fontId="99" fillId="0" borderId="0" xfId="0" quotePrefix="1" applyFont="1"/>
    <xf numFmtId="0" fontId="114" fillId="3" borderId="1" xfId="0" applyFont="1" applyFill="1" applyBorder="1" applyAlignment="1" applyProtection="1">
      <alignment horizontal="center" vertical="center"/>
      <protection locked="0"/>
    </xf>
    <xf numFmtId="0" fontId="121" fillId="0" borderId="0" xfId="1" applyFont="1" applyProtection="1"/>
    <xf numFmtId="0" fontId="113" fillId="0" borderId="0" xfId="0" applyFont="1"/>
    <xf numFmtId="0" fontId="99" fillId="0" borderId="0" xfId="0" applyFont="1" applyAlignment="1">
      <alignment horizontal="left" vertical="center"/>
    </xf>
    <xf numFmtId="0" fontId="98" fillId="3" borderId="1" xfId="0" applyFont="1" applyFill="1" applyBorder="1" applyAlignment="1" applyProtection="1">
      <alignment horizontal="left" vertical="center"/>
      <protection locked="0"/>
    </xf>
    <xf numFmtId="0" fontId="99" fillId="0" borderId="0" xfId="0" applyFont="1" applyAlignment="1">
      <alignment horizontal="left"/>
    </xf>
    <xf numFmtId="0" fontId="120" fillId="0" borderId="0" xfId="0" applyFont="1" applyAlignment="1">
      <alignment horizontal="right" vertical="center" wrapText="1" indent="1"/>
    </xf>
    <xf numFmtId="0" fontId="99" fillId="0" borderId="0" xfId="0" applyFont="1" applyAlignment="1">
      <alignment horizontal="right" indent="1"/>
    </xf>
    <xf numFmtId="0" fontId="122" fillId="0" borderId="0" xfId="0" applyFont="1" applyAlignment="1">
      <alignment horizontal="left" vertical="center"/>
    </xf>
    <xf numFmtId="0" fontId="9" fillId="3" borderId="1" xfId="0" applyFont="1" applyFill="1" applyBorder="1" applyAlignment="1">
      <alignment horizontal="left" vertical="center" wrapText="1" indent="1"/>
    </xf>
    <xf numFmtId="0" fontId="91" fillId="2" borderId="1" xfId="0" applyFont="1" applyFill="1" applyBorder="1" applyAlignment="1">
      <alignment horizontal="center" vertical="center"/>
    </xf>
    <xf numFmtId="0" fontId="92" fillId="0" borderId="0" xfId="0" applyFont="1" applyAlignment="1">
      <alignment horizontal="left" vertical="center"/>
    </xf>
    <xf numFmtId="0" fontId="5" fillId="2" borderId="1" xfId="1" applyFill="1" applyBorder="1" applyAlignment="1" applyProtection="1">
      <alignment horizontal="left" vertical="center" wrapText="1"/>
      <protection locked="0"/>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4" fillId="0" borderId="2" xfId="0" applyFont="1" applyBorder="1" applyAlignment="1">
      <alignment horizontal="left"/>
    </xf>
    <xf numFmtId="0" fontId="24" fillId="0" borderId="4" xfId="0" applyFont="1" applyBorder="1" applyAlignment="1">
      <alignment horizontal="left"/>
    </xf>
    <xf numFmtId="14" fontId="27" fillId="16" borderId="2" xfId="0" applyNumberFormat="1" applyFont="1" applyFill="1" applyBorder="1" applyAlignment="1">
      <alignment horizontal="justify" vertical="center" wrapText="1"/>
    </xf>
    <xf numFmtId="14" fontId="27" fillId="16" borderId="3" xfId="0" applyNumberFormat="1" applyFont="1" applyFill="1" applyBorder="1" applyAlignment="1">
      <alignment horizontal="justify" vertical="center" wrapText="1"/>
    </xf>
    <xf numFmtId="14" fontId="27" fillId="16" borderId="4" xfId="0" applyNumberFormat="1" applyFont="1" applyFill="1" applyBorder="1" applyAlignment="1">
      <alignment horizontal="justify" vertical="center" wrapText="1"/>
    </xf>
    <xf numFmtId="0" fontId="0" fillId="4" borderId="1" xfId="0" applyFill="1" applyBorder="1"/>
    <xf numFmtId="0" fontId="0" fillId="4" borderId="11" xfId="0" applyFill="1" applyBorder="1"/>
    <xf numFmtId="0" fontId="27" fillId="21" borderId="2" xfId="0" applyFont="1" applyFill="1" applyBorder="1" applyAlignment="1" applyProtection="1">
      <alignment horizontal="left" vertical="center"/>
      <protection locked="0"/>
    </xf>
    <xf numFmtId="0" fontId="27" fillId="21" borderId="3" xfId="0" applyFont="1" applyFill="1" applyBorder="1" applyAlignment="1" applyProtection="1">
      <alignment horizontal="left" vertical="center"/>
      <protection locked="0"/>
    </xf>
    <xf numFmtId="0" fontId="27" fillId="21" borderId="4" xfId="0" applyFont="1" applyFill="1" applyBorder="1" applyAlignment="1" applyProtection="1">
      <alignment horizontal="left" vertical="center"/>
      <protection locked="0"/>
    </xf>
    <xf numFmtId="0" fontId="45" fillId="15" borderId="2" xfId="0" applyFont="1" applyFill="1" applyBorder="1" applyAlignment="1" applyProtection="1">
      <alignment horizontal="left" vertical="center" wrapText="1"/>
      <protection locked="0"/>
    </xf>
    <xf numFmtId="0" fontId="45" fillId="15" borderId="4" xfId="0" applyFont="1" applyFill="1" applyBorder="1" applyAlignment="1" applyProtection="1">
      <alignment horizontal="left" vertical="center" wrapText="1"/>
      <protection locked="0"/>
    </xf>
    <xf numFmtId="0" fontId="0" fillId="21" borderId="2" xfId="0" applyFill="1" applyBorder="1" applyAlignment="1" applyProtection="1">
      <alignment horizontal="left" vertical="top" wrapText="1"/>
      <protection locked="0"/>
    </xf>
    <xf numFmtId="0" fontId="0" fillId="21" borderId="3" xfId="0" applyFill="1" applyBorder="1" applyAlignment="1" applyProtection="1">
      <alignment horizontal="left" vertical="top" wrapText="1"/>
      <protection locked="0"/>
    </xf>
    <xf numFmtId="0" fontId="0" fillId="21" borderId="4" xfId="0" applyFill="1" applyBorder="1" applyAlignment="1" applyProtection="1">
      <alignment horizontal="left" vertical="top" wrapText="1"/>
      <protection locked="0"/>
    </xf>
    <xf numFmtId="0" fontId="26" fillId="0" borderId="0" xfId="0" applyFont="1" applyAlignment="1" applyProtection="1">
      <alignment wrapText="1"/>
      <protection locked="0"/>
    </xf>
    <xf numFmtId="0" fontId="0" fillId="0" borderId="0" xfId="0" applyAlignment="1" applyProtection="1">
      <alignment wrapText="1"/>
      <protection locked="0"/>
    </xf>
    <xf numFmtId="0" fontId="23" fillId="20" borderId="2" xfId="0" applyFont="1" applyFill="1" applyBorder="1"/>
    <xf numFmtId="0" fontId="2" fillId="20" borderId="3" xfId="0" applyFont="1" applyFill="1" applyBorder="1"/>
    <xf numFmtId="0" fontId="2" fillId="20" borderId="4" xfId="0" applyFont="1" applyFill="1" applyBorder="1"/>
    <xf numFmtId="0" fontId="0" fillId="0" borderId="0" xfId="0"/>
    <xf numFmtId="0" fontId="43" fillId="0" borderId="0" xfId="0" applyFont="1"/>
    <xf numFmtId="0" fontId="43" fillId="0" borderId="0" xfId="0" applyFont="1" applyAlignment="1">
      <alignment vertical="center"/>
    </xf>
    <xf numFmtId="0" fontId="23" fillId="20" borderId="2" xfId="0" applyFont="1" applyFill="1" applyBorder="1" applyAlignment="1">
      <alignment vertical="top"/>
    </xf>
    <xf numFmtId="0" fontId="23" fillId="20" borderId="3" xfId="0" applyFont="1" applyFill="1" applyBorder="1" applyAlignment="1">
      <alignment vertical="top"/>
    </xf>
    <xf numFmtId="0" fontId="23" fillId="20" borderId="4" xfId="0" applyFont="1" applyFill="1" applyBorder="1" applyAlignment="1">
      <alignment vertical="top"/>
    </xf>
    <xf numFmtId="0" fontId="24" fillId="0" borderId="2" xfId="0" applyFont="1" applyBorder="1" applyAlignment="1">
      <alignment horizontal="left" vertical="center"/>
    </xf>
    <xf numFmtId="0" fontId="24" fillId="0" borderId="4" xfId="0" applyFont="1" applyBorder="1" applyAlignment="1">
      <alignment horizontal="left" vertical="center"/>
    </xf>
    <xf numFmtId="0" fontId="23" fillId="20" borderId="5" xfId="0" applyFont="1" applyFill="1" applyBorder="1"/>
    <xf numFmtId="0" fontId="23" fillId="20" borderId="6" xfId="0" applyFont="1" applyFill="1" applyBorder="1"/>
    <xf numFmtId="0" fontId="23" fillId="20" borderId="15" xfId="0" applyFont="1" applyFill="1" applyBorder="1"/>
    <xf numFmtId="0" fontId="23" fillId="0" borderId="2" xfId="0" applyFont="1" applyBorder="1" applyAlignment="1">
      <alignment horizontal="left" wrapText="1"/>
    </xf>
    <xf numFmtId="0" fontId="23" fillId="0" borderId="4" xfId="0" applyFont="1" applyBorder="1" applyAlignment="1">
      <alignment horizontal="left"/>
    </xf>
    <xf numFmtId="0" fontId="2" fillId="13" borderId="2" xfId="0" applyFont="1" applyFill="1" applyBorder="1" applyAlignment="1" applyProtection="1">
      <alignment vertical="center"/>
      <protection locked="0"/>
    </xf>
    <xf numFmtId="0" fontId="2" fillId="13" borderId="3" xfId="0" applyFont="1" applyFill="1" applyBorder="1" applyAlignment="1" applyProtection="1">
      <alignment vertical="center"/>
      <protection locked="0"/>
    </xf>
    <xf numFmtId="0" fontId="2" fillId="13" borderId="4" xfId="0" applyFont="1" applyFill="1" applyBorder="1" applyAlignment="1" applyProtection="1">
      <alignment vertical="center"/>
      <protection locked="0"/>
    </xf>
    <xf numFmtId="0" fontId="0" fillId="0" borderId="2" xfId="0" applyBorder="1" applyAlignment="1">
      <alignment horizontal="left" vertical="center"/>
    </xf>
    <xf numFmtId="0" fontId="0" fillId="0" borderId="4" xfId="0" applyBorder="1" applyAlignment="1">
      <alignment horizontal="left" vertical="center"/>
    </xf>
    <xf numFmtId="0" fontId="26" fillId="0" borderId="0" xfId="0" applyFont="1" applyProtection="1">
      <protection locked="0"/>
    </xf>
    <xf numFmtId="0" fontId="20" fillId="0" borderId="12" xfId="0" applyFont="1" applyBorder="1" applyAlignment="1">
      <alignment vertical="center" wrapText="1"/>
    </xf>
    <xf numFmtId="0" fontId="20" fillId="0" borderId="0" xfId="0" applyFont="1" applyAlignment="1">
      <alignment vertical="center" wrapText="1"/>
    </xf>
    <xf numFmtId="0" fontId="52" fillId="0" borderId="0" xfId="0" applyFont="1" applyAlignment="1">
      <alignment vertical="center" wrapText="1"/>
    </xf>
    <xf numFmtId="0" fontId="23" fillId="19" borderId="2" xfId="0" applyFont="1" applyFill="1" applyBorder="1" applyAlignment="1">
      <alignment vertical="center"/>
    </xf>
    <xf numFmtId="0" fontId="23" fillId="19" borderId="4" xfId="0" applyFont="1" applyFill="1" applyBorder="1" applyAlignment="1">
      <alignment vertical="center"/>
    </xf>
    <xf numFmtId="0" fontId="47" fillId="19" borderId="2" xfId="0" applyFont="1" applyFill="1" applyBorder="1" applyAlignment="1">
      <alignment horizontal="center" vertical="center" wrapText="1"/>
    </xf>
    <xf numFmtId="0" fontId="47" fillId="19" borderId="4" xfId="0" applyFont="1" applyFill="1" applyBorder="1" applyAlignment="1">
      <alignment horizontal="center" vertical="center" wrapText="1"/>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7" fillId="0" borderId="0" xfId="0" applyFont="1" applyAlignment="1">
      <alignment horizontal="center" wrapText="1"/>
    </xf>
    <xf numFmtId="0" fontId="39" fillId="18" borderId="0" xfId="0" applyFont="1" applyFill="1" applyAlignment="1">
      <alignment horizontal="center" vertical="center" wrapText="1"/>
    </xf>
    <xf numFmtId="0" fontId="0" fillId="21" borderId="0" xfId="0" applyFill="1" applyAlignment="1" applyProtection="1">
      <alignment horizontal="center" vertical="center"/>
      <protection locked="0"/>
    </xf>
    <xf numFmtId="0" fontId="3" fillId="12" borderId="2" xfId="0" applyFont="1" applyFill="1" applyBorder="1"/>
    <xf numFmtId="0" fontId="3" fillId="12" borderId="4" xfId="0" applyFont="1" applyFill="1" applyBorder="1"/>
    <xf numFmtId="0" fontId="27" fillId="2" borderId="1" xfId="0" applyFont="1" applyFill="1" applyBorder="1" applyAlignment="1" applyProtection="1">
      <alignment horizontal="left" vertical="center" wrapText="1"/>
      <protection locked="0"/>
    </xf>
    <xf numFmtId="0" fontId="120" fillId="0" borderId="0" xfId="0" applyFont="1" applyAlignment="1">
      <alignment horizontal="right" vertical="center" indent="1"/>
    </xf>
    <xf numFmtId="0" fontId="120" fillId="0" borderId="7" xfId="0" applyFont="1" applyBorder="1" applyAlignment="1">
      <alignment horizontal="right" vertical="center" indent="1"/>
    </xf>
    <xf numFmtId="0" fontId="114" fillId="3" borderId="2" xfId="0" applyFont="1" applyFill="1" applyBorder="1" applyAlignment="1" applyProtection="1">
      <alignment horizontal="center" vertical="center"/>
      <protection locked="0"/>
    </xf>
    <xf numFmtId="0" fontId="114" fillId="3" borderId="3" xfId="0" applyFont="1" applyFill="1" applyBorder="1" applyAlignment="1" applyProtection="1">
      <alignment horizontal="center" vertical="center"/>
      <protection locked="0"/>
    </xf>
    <xf numFmtId="0" fontId="114" fillId="3" borderId="4" xfId="0" applyFont="1" applyFill="1" applyBorder="1" applyAlignment="1" applyProtection="1">
      <alignment horizontal="center" vertical="center"/>
      <protection locked="0"/>
    </xf>
    <xf numFmtId="0" fontId="114" fillId="3" borderId="2" xfId="0" applyFont="1" applyFill="1" applyBorder="1" applyAlignment="1" applyProtection="1">
      <alignment horizontal="left" vertical="center"/>
      <protection locked="0"/>
    </xf>
    <xf numFmtId="0" fontId="114" fillId="3" borderId="3" xfId="0" applyFont="1" applyFill="1" applyBorder="1" applyAlignment="1" applyProtection="1">
      <alignment horizontal="left" vertical="center"/>
      <protection locked="0"/>
    </xf>
    <xf numFmtId="0" fontId="114" fillId="3" borderId="4" xfId="0" applyFont="1" applyFill="1" applyBorder="1" applyAlignment="1" applyProtection="1">
      <alignment horizontal="left" vertical="center"/>
      <protection locked="0"/>
    </xf>
    <xf numFmtId="0" fontId="0" fillId="24" borderId="0" xfId="0" applyFill="1" applyAlignment="1">
      <alignment horizontal="center"/>
    </xf>
    <xf numFmtId="0" fontId="80" fillId="27" borderId="0" xfId="0" applyFont="1" applyFill="1" applyAlignment="1">
      <alignment horizontal="center" vertical="center" wrapText="1"/>
    </xf>
    <xf numFmtId="0" fontId="79" fillId="26" borderId="0" xfId="0" applyFont="1" applyFill="1" applyAlignment="1">
      <alignment horizontal="center" vertical="center"/>
    </xf>
    <xf numFmtId="0" fontId="11" fillId="26" borderId="0" xfId="0" applyFont="1" applyFill="1" applyAlignment="1">
      <alignment horizontal="center" vertical="center"/>
    </xf>
    <xf numFmtId="0" fontId="98" fillId="0" borderId="8" xfId="0" applyFont="1" applyBorder="1" applyAlignment="1">
      <alignment horizontal="right" vertical="center" indent="1"/>
    </xf>
    <xf numFmtId="0" fontId="98" fillId="0" borderId="7" xfId="0" applyFont="1" applyBorder="1" applyAlignment="1">
      <alignment horizontal="right" vertical="center" indent="1"/>
    </xf>
    <xf numFmtId="0" fontId="57" fillId="0" borderId="0" xfId="0" applyFont="1" applyAlignment="1">
      <alignment horizontal="center" vertical="center" wrapText="1"/>
    </xf>
    <xf numFmtId="164" fontId="114" fillId="3" borderId="2" xfId="0" applyNumberFormat="1" applyFont="1" applyFill="1" applyBorder="1" applyAlignment="1" applyProtection="1">
      <alignment horizontal="left" vertical="center"/>
      <protection locked="0"/>
    </xf>
    <xf numFmtId="164" fontId="114" fillId="3" borderId="3" xfId="0" applyNumberFormat="1" applyFont="1" applyFill="1" applyBorder="1" applyAlignment="1" applyProtection="1">
      <alignment horizontal="left" vertical="center"/>
      <protection locked="0"/>
    </xf>
    <xf numFmtId="164" fontId="114" fillId="3" borderId="4" xfId="0" applyNumberFormat="1" applyFont="1" applyFill="1" applyBorder="1" applyAlignment="1" applyProtection="1">
      <alignment horizontal="left" vertical="center"/>
      <protection locked="0"/>
    </xf>
    <xf numFmtId="0" fontId="7" fillId="0" borderId="0" xfId="0" applyFont="1" applyAlignment="1">
      <alignment horizontal="left" wrapText="1" indent="1"/>
    </xf>
    <xf numFmtId="0" fontId="18" fillId="5" borderId="0" xfId="0" applyFont="1" applyFill="1" applyAlignment="1">
      <alignment horizontal="left" vertical="center" wrapText="1"/>
    </xf>
    <xf numFmtId="0" fontId="7" fillId="5" borderId="0" xfId="0" applyFont="1" applyFill="1" applyAlignment="1">
      <alignment horizontal="left" vertical="center" wrapText="1"/>
    </xf>
    <xf numFmtId="0" fontId="81" fillId="5" borderId="9" xfId="0" applyFont="1" applyFill="1" applyBorder="1" applyAlignment="1">
      <alignment horizontal="center" vertical="center"/>
    </xf>
    <xf numFmtId="0" fontId="120" fillId="0" borderId="0" xfId="0" applyFont="1" applyAlignment="1">
      <alignment horizontal="center" vertical="center"/>
    </xf>
    <xf numFmtId="0" fontId="17" fillId="5" borderId="0" xfId="0" applyFont="1" applyFill="1" applyAlignment="1">
      <alignment horizontal="left" vertical="center" wrapText="1"/>
    </xf>
    <xf numFmtId="0" fontId="81" fillId="5" borderId="0" xfId="0" applyFont="1" applyFill="1" applyAlignment="1">
      <alignment horizontal="center" vertical="center"/>
    </xf>
    <xf numFmtId="0" fontId="83" fillId="0" borderId="8" xfId="0" applyFont="1" applyBorder="1" applyAlignment="1">
      <alignment horizontal="left" vertical="center" wrapText="1"/>
    </xf>
    <xf numFmtId="0" fontId="83" fillId="0" borderId="0" xfId="0" applyFont="1" applyAlignment="1">
      <alignment horizontal="left" vertical="center" wrapText="1"/>
    </xf>
    <xf numFmtId="0" fontId="84" fillId="26" borderId="14" xfId="0" applyFont="1" applyFill="1" applyBorder="1" applyAlignment="1">
      <alignment horizontal="center" vertical="center"/>
    </xf>
    <xf numFmtId="0" fontId="84" fillId="26" borderId="12" xfId="0" applyFont="1" applyFill="1" applyBorder="1" applyAlignment="1">
      <alignment horizontal="center" vertical="center"/>
    </xf>
    <xf numFmtId="0" fontId="84" fillId="26" borderId="16" xfId="0" applyFont="1" applyFill="1" applyBorder="1" applyAlignment="1">
      <alignment horizontal="center" vertical="center"/>
    </xf>
    <xf numFmtId="0" fontId="89" fillId="0" borderId="14" xfId="0" applyFont="1" applyBorder="1" applyAlignment="1">
      <alignment horizontal="left" vertical="center" wrapText="1"/>
    </xf>
    <xf numFmtId="0" fontId="89" fillId="0" borderId="12" xfId="0" applyFont="1" applyBorder="1" applyAlignment="1">
      <alignment horizontal="left" vertical="center" wrapText="1"/>
    </xf>
    <xf numFmtId="0" fontId="89" fillId="0" borderId="16" xfId="0" applyFont="1" applyBorder="1" applyAlignment="1">
      <alignment horizontal="left" vertical="center" wrapText="1"/>
    </xf>
    <xf numFmtId="0" fontId="89" fillId="0" borderId="8" xfId="0" applyFont="1" applyBorder="1" applyAlignment="1">
      <alignment horizontal="left" vertical="center" wrapText="1"/>
    </xf>
    <xf numFmtId="0" fontId="89" fillId="0" borderId="0" xfId="0" applyFont="1" applyAlignment="1">
      <alignment horizontal="left" vertical="center" wrapText="1"/>
    </xf>
    <xf numFmtId="0" fontId="89" fillId="0" borderId="7" xfId="0" applyFont="1" applyBorder="1" applyAlignment="1">
      <alignment horizontal="left" vertical="center" wrapText="1"/>
    </xf>
    <xf numFmtId="0" fontId="89" fillId="0" borderId="5" xfId="0" applyFont="1" applyBorder="1" applyAlignment="1">
      <alignment horizontal="left" vertical="center" wrapText="1"/>
    </xf>
    <xf numFmtId="0" fontId="89" fillId="0" borderId="6" xfId="0" applyFont="1" applyBorder="1" applyAlignment="1">
      <alignment horizontal="left" vertical="center" wrapText="1"/>
    </xf>
    <xf numFmtId="0" fontId="89" fillId="0" borderId="15" xfId="0" applyFont="1" applyBorder="1" applyAlignment="1">
      <alignment horizontal="left" vertical="center" wrapText="1"/>
    </xf>
    <xf numFmtId="0" fontId="89" fillId="28" borderId="2" xfId="0" applyFont="1" applyFill="1" applyBorder="1" applyAlignment="1">
      <alignment horizontal="left" vertical="center" wrapText="1"/>
    </xf>
    <xf numFmtId="0" fontId="89" fillId="28" borderId="4" xfId="0" applyFont="1" applyFill="1" applyBorder="1" applyAlignment="1">
      <alignment horizontal="left" vertical="center" wrapText="1"/>
    </xf>
    <xf numFmtId="0" fontId="89" fillId="3" borderId="5" xfId="0" applyFont="1" applyFill="1" applyBorder="1" applyAlignment="1">
      <alignment horizontal="left" vertical="top" wrapText="1"/>
    </xf>
    <xf numFmtId="0" fontId="89" fillId="3" borderId="6" xfId="0" applyFont="1" applyFill="1" applyBorder="1" applyAlignment="1">
      <alignment horizontal="left" vertical="top" wrapText="1"/>
    </xf>
    <xf numFmtId="0" fontId="89" fillId="3" borderId="15" xfId="0" applyFont="1" applyFill="1" applyBorder="1" applyAlignment="1">
      <alignment horizontal="left" vertical="top" wrapText="1"/>
    </xf>
    <xf numFmtId="0" fontId="89" fillId="3" borderId="14" xfId="0" applyFont="1" applyFill="1" applyBorder="1" applyAlignment="1" applyProtection="1">
      <alignment horizontal="left" vertical="top" wrapText="1"/>
      <protection locked="0"/>
    </xf>
    <xf numFmtId="0" fontId="89" fillId="3" borderId="12" xfId="0" applyFont="1" applyFill="1" applyBorder="1" applyAlignment="1" applyProtection="1">
      <alignment horizontal="left" vertical="top" wrapText="1"/>
      <protection locked="0"/>
    </xf>
    <xf numFmtId="0" fontId="89" fillId="3" borderId="16" xfId="0" applyFont="1" applyFill="1" applyBorder="1" applyAlignment="1" applyProtection="1">
      <alignment horizontal="left" vertical="top" wrapText="1"/>
      <protection locked="0"/>
    </xf>
    <xf numFmtId="0" fontId="89" fillId="3" borderId="8" xfId="0" applyFont="1" applyFill="1" applyBorder="1" applyAlignment="1" applyProtection="1">
      <alignment horizontal="left" vertical="top" wrapText="1"/>
      <protection locked="0"/>
    </xf>
    <xf numFmtId="0" fontId="89" fillId="3" borderId="0" xfId="0" applyFont="1" applyFill="1" applyAlignment="1" applyProtection="1">
      <alignment horizontal="left" vertical="top" wrapText="1"/>
      <protection locked="0"/>
    </xf>
    <xf numFmtId="0" fontId="89" fillId="3" borderId="7" xfId="0" applyFont="1" applyFill="1" applyBorder="1" applyAlignment="1" applyProtection="1">
      <alignment horizontal="left" vertical="top" wrapText="1"/>
      <protection locked="0"/>
    </xf>
    <xf numFmtId="0" fontId="89" fillId="3" borderId="5" xfId="0" applyFont="1" applyFill="1" applyBorder="1" applyAlignment="1" applyProtection="1">
      <alignment horizontal="left" vertical="top" wrapText="1"/>
      <protection locked="0"/>
    </xf>
    <xf numFmtId="0" fontId="89" fillId="3" borderId="6" xfId="0" applyFont="1" applyFill="1" applyBorder="1" applyAlignment="1" applyProtection="1">
      <alignment horizontal="left" vertical="top" wrapText="1"/>
      <protection locked="0"/>
    </xf>
    <xf numFmtId="0" fontId="89" fillId="3" borderId="15" xfId="0" applyFont="1" applyFill="1" applyBorder="1" applyAlignment="1" applyProtection="1">
      <alignment horizontal="left" vertical="top" wrapText="1"/>
      <protection locked="0"/>
    </xf>
    <xf numFmtId="0" fontId="67" fillId="2" borderId="2" xfId="0" applyFont="1" applyFill="1" applyBorder="1" applyAlignment="1">
      <alignment vertical="center"/>
    </xf>
    <xf numFmtId="0" fontId="67" fillId="2" borderId="3" xfId="0" applyFont="1" applyFill="1" applyBorder="1" applyAlignment="1">
      <alignment vertical="center"/>
    </xf>
    <xf numFmtId="0" fontId="67" fillId="2" borderId="4" xfId="0" applyFont="1" applyFill="1" applyBorder="1" applyAlignment="1">
      <alignment vertical="center"/>
    </xf>
    <xf numFmtId="0" fontId="89" fillId="3" borderId="2" xfId="0" applyFont="1" applyFill="1" applyBorder="1" applyAlignment="1" applyProtection="1">
      <alignment horizontal="left" vertical="top" wrapText="1"/>
      <protection locked="0"/>
    </xf>
    <xf numFmtId="0" fontId="89" fillId="3" borderId="3" xfId="0" applyFont="1" applyFill="1" applyBorder="1" applyAlignment="1" applyProtection="1">
      <alignment horizontal="left" vertical="top" wrapText="1"/>
      <protection locked="0"/>
    </xf>
    <xf numFmtId="0" fontId="89" fillId="3" borderId="4" xfId="0" applyFont="1" applyFill="1" applyBorder="1" applyAlignment="1" applyProtection="1">
      <alignment horizontal="left" vertical="top" wrapText="1"/>
      <protection locked="0"/>
    </xf>
    <xf numFmtId="0" fontId="89" fillId="0" borderId="2" xfId="0" applyFont="1" applyBorder="1" applyAlignment="1">
      <alignment horizontal="left" vertical="center" wrapText="1"/>
    </xf>
    <xf numFmtId="0" fontId="89" fillId="0" borderId="3" xfId="0" applyFont="1" applyBorder="1" applyAlignment="1">
      <alignment horizontal="left" vertical="center" wrapText="1"/>
    </xf>
    <xf numFmtId="0" fontId="89" fillId="0" borderId="4" xfId="0" applyFont="1" applyBorder="1" applyAlignment="1">
      <alignment horizontal="left" vertical="center" wrapText="1"/>
    </xf>
    <xf numFmtId="0" fontId="90" fillId="0" borderId="10" xfId="0" applyFont="1" applyBorder="1" applyAlignment="1">
      <alignment horizontal="center" vertical="center"/>
    </xf>
    <xf numFmtId="0" fontId="90" fillId="0" borderId="11" xfId="0" applyFont="1" applyBorder="1" applyAlignment="1">
      <alignment horizontal="center" vertical="center"/>
    </xf>
    <xf numFmtId="0" fontId="89" fillId="0" borderId="14" xfId="0" applyFont="1" applyBorder="1" applyAlignment="1">
      <alignment vertical="center" wrapText="1"/>
    </xf>
    <xf numFmtId="0" fontId="89" fillId="0" borderId="12" xfId="0" applyFont="1" applyBorder="1" applyAlignment="1">
      <alignment vertical="center" wrapText="1"/>
    </xf>
    <xf numFmtId="0" fontId="89" fillId="0" borderId="16" xfId="0" applyFont="1" applyBorder="1" applyAlignment="1">
      <alignment vertical="center" wrapText="1"/>
    </xf>
    <xf numFmtId="0" fontId="89" fillId="0" borderId="5" xfId="0" applyFont="1" applyBorder="1" applyAlignment="1">
      <alignment vertical="center" wrapText="1"/>
    </xf>
    <xf numFmtId="0" fontId="89" fillId="0" borderId="6" xfId="0" applyFont="1" applyBorder="1" applyAlignment="1">
      <alignment vertical="center" wrapText="1"/>
    </xf>
    <xf numFmtId="0" fontId="89" fillId="0" borderId="15" xfId="0" applyFont="1" applyBorder="1" applyAlignment="1">
      <alignment vertical="center" wrapText="1"/>
    </xf>
    <xf numFmtId="0" fontId="67" fillId="2" borderId="2" xfId="0" applyFont="1" applyFill="1" applyBorder="1" applyAlignment="1">
      <alignment vertical="center" wrapText="1"/>
    </xf>
    <xf numFmtId="0" fontId="75" fillId="0" borderId="0" xfId="0" applyFont="1" applyAlignment="1" applyProtection="1">
      <alignment horizontal="center" vertical="center"/>
      <protection locked="0"/>
    </xf>
    <xf numFmtId="0" fontId="76" fillId="0" borderId="0" xfId="0" applyFont="1" applyAlignment="1" applyProtection="1">
      <alignment vertical="top" wrapText="1"/>
      <protection locked="0"/>
    </xf>
    <xf numFmtId="0" fontId="76" fillId="0" borderId="0" xfId="0" applyFont="1" applyAlignment="1" applyProtection="1">
      <alignment horizontal="left" vertical="top" wrapText="1"/>
      <protection locked="0"/>
    </xf>
    <xf numFmtId="0" fontId="66" fillId="0" borderId="0" xfId="0" applyFont="1"/>
    <xf numFmtId="0" fontId="67" fillId="0" borderId="0" xfId="0" applyFont="1" applyAlignment="1">
      <alignment horizontal="center" vertical="center"/>
    </xf>
    <xf numFmtId="0" fontId="75" fillId="0" borderId="0" xfId="0" applyFont="1" applyAlignment="1" applyProtection="1">
      <alignment horizontal="center" vertical="center" wrapText="1"/>
      <protection locked="0"/>
    </xf>
    <xf numFmtId="1" fontId="75" fillId="0" borderId="0" xfId="0" applyNumberFormat="1" applyFont="1" applyAlignment="1" applyProtection="1">
      <alignment horizontal="center" vertical="center" wrapText="1"/>
      <protection locked="0"/>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9" fillId="0" borderId="0" xfId="0" applyFont="1" applyAlignment="1">
      <alignment horizontal="right" vertical="center" wrapText="1"/>
    </xf>
    <xf numFmtId="0" fontId="74" fillId="6" borderId="0" xfId="0" applyFont="1" applyFill="1" applyAlignment="1">
      <alignment horizontal="center" vertical="center"/>
    </xf>
    <xf numFmtId="0" fontId="42" fillId="6" borderId="0" xfId="0" applyFont="1" applyFill="1" applyAlignment="1">
      <alignment horizontal="center" vertical="center"/>
    </xf>
    <xf numFmtId="0" fontId="105" fillId="0" borderId="2" xfId="0" applyFont="1" applyBorder="1" applyAlignment="1">
      <alignment horizontal="right" vertical="center" wrapText="1"/>
    </xf>
    <xf numFmtId="0" fontId="105" fillId="0" borderId="3" xfId="0" applyFont="1" applyBorder="1" applyAlignment="1">
      <alignment horizontal="right" vertical="center" wrapText="1"/>
    </xf>
    <xf numFmtId="0" fontId="105" fillId="0" borderId="4" xfId="0" applyFont="1" applyBorder="1" applyAlignment="1">
      <alignment horizontal="right" vertical="center" wrapText="1"/>
    </xf>
    <xf numFmtId="0" fontId="71" fillId="0" borderId="0" xfId="0" applyFont="1" applyAlignment="1">
      <alignment horizontal="left" vertical="center" wrapText="1"/>
    </xf>
    <xf numFmtId="0" fontId="69" fillId="0" borderId="0" xfId="0" applyFont="1" applyAlignment="1">
      <alignment horizontal="center" vertical="center" wrapText="1"/>
    </xf>
    <xf numFmtId="0" fontId="67" fillId="0" borderId="0" xfId="0" applyFont="1" applyAlignment="1" applyProtection="1">
      <alignment horizontal="center" vertical="center"/>
      <protection locked="0"/>
    </xf>
    <xf numFmtId="0" fontId="73" fillId="0" borderId="0" xfId="0" applyFont="1"/>
    <xf numFmtId="0" fontId="73" fillId="0" borderId="0" xfId="0" applyFont="1" applyAlignment="1" applyProtection="1">
      <alignment horizontal="left" vertical="center"/>
      <protection locked="0"/>
    </xf>
    <xf numFmtId="1" fontId="75" fillId="0" borderId="0" xfId="0" applyNumberFormat="1" applyFont="1" applyAlignment="1" applyProtection="1">
      <alignment horizontal="center" vertical="center"/>
      <protection locked="0"/>
    </xf>
    <xf numFmtId="0" fontId="73" fillId="0" borderId="0" xfId="0" applyFont="1" applyAlignment="1" applyProtection="1">
      <alignment horizontal="left" vertical="top" wrapText="1"/>
      <protection locked="0"/>
    </xf>
    <xf numFmtId="0" fontId="66" fillId="0" borderId="0" xfId="0" applyFont="1" applyAlignment="1">
      <alignment horizontal="right"/>
    </xf>
    <xf numFmtId="0" fontId="66" fillId="0" borderId="0" xfId="0" applyFont="1" applyAlignment="1">
      <alignment vertical="center" wrapText="1"/>
    </xf>
    <xf numFmtId="0" fontId="66" fillId="0" borderId="0" xfId="0" applyFont="1" applyAlignment="1">
      <alignment horizontal="right" vertical="center"/>
    </xf>
    <xf numFmtId="0" fontId="73" fillId="0" borderId="0" xfId="0" applyFont="1" applyAlignment="1" applyProtection="1">
      <alignment vertical="center"/>
      <protection locked="0"/>
    </xf>
    <xf numFmtId="0" fontId="66" fillId="0" borderId="0" xfId="0" applyFont="1" applyAlignment="1">
      <alignment vertical="center"/>
    </xf>
    <xf numFmtId="0" fontId="66" fillId="0" borderId="0" xfId="0" applyFont="1" applyAlignment="1">
      <alignment horizontal="left" vertical="center"/>
    </xf>
    <xf numFmtId="0" fontId="71" fillId="0" borderId="0" xfId="0" applyFont="1" applyAlignment="1">
      <alignment horizontal="left" vertical="center"/>
    </xf>
    <xf numFmtId="0" fontId="67" fillId="6" borderId="0" xfId="0" applyFont="1" applyFill="1" applyAlignment="1">
      <alignment horizontal="center" vertical="center"/>
    </xf>
    <xf numFmtId="0" fontId="70" fillId="6" borderId="0" xfId="0" applyFont="1" applyFill="1" applyAlignment="1">
      <alignment vertical="center"/>
    </xf>
    <xf numFmtId="0" fontId="69" fillId="0" borderId="0" xfId="0" applyFont="1" applyAlignment="1">
      <alignment vertical="center"/>
    </xf>
    <xf numFmtId="0" fontId="89" fillId="3" borderId="12" xfId="0" applyFont="1" applyFill="1" applyBorder="1" applyAlignment="1" applyProtection="1">
      <alignment horizontal="center" vertical="center"/>
      <protection locked="0"/>
    </xf>
    <xf numFmtId="0" fontId="89" fillId="3" borderId="0" xfId="0" applyFont="1" applyFill="1" applyAlignment="1" applyProtection="1">
      <alignment horizontal="center" vertical="center"/>
      <protection locked="0"/>
    </xf>
    <xf numFmtId="0" fontId="89" fillId="3" borderId="10" xfId="0" applyFont="1" applyFill="1" applyBorder="1" applyAlignment="1" applyProtection="1">
      <alignment horizontal="center" vertical="center"/>
      <protection locked="0"/>
    </xf>
    <xf numFmtId="0" fontId="89" fillId="3" borderId="11" xfId="0" applyFont="1" applyFill="1" applyBorder="1" applyAlignment="1" applyProtection="1">
      <alignment horizontal="center" vertical="center"/>
      <protection locked="0"/>
    </xf>
    <xf numFmtId="0" fontId="72" fillId="26" borderId="0" xfId="0" applyFont="1" applyFill="1" applyAlignment="1">
      <alignment horizontal="center" vertical="center" wrapText="1"/>
    </xf>
    <xf numFmtId="0" fontId="89" fillId="0" borderId="2" xfId="0" applyFont="1" applyBorder="1" applyAlignment="1">
      <alignment horizontal="right" vertical="center" wrapText="1"/>
    </xf>
    <xf numFmtId="0" fontId="89" fillId="0" borderId="3" xfId="0" applyFont="1" applyBorder="1" applyAlignment="1">
      <alignment horizontal="right" vertical="center"/>
    </xf>
    <xf numFmtId="0" fontId="89" fillId="0" borderId="4" xfId="0" applyFont="1" applyBorder="1" applyAlignment="1">
      <alignment horizontal="right" vertical="center"/>
    </xf>
    <xf numFmtId="0" fontId="90" fillId="0" borderId="14" xfId="0" applyFont="1" applyBorder="1" applyAlignment="1">
      <alignment horizontal="center" vertical="center"/>
    </xf>
    <xf numFmtId="0" fontId="90" fillId="0" borderId="8" xfId="0" applyFont="1" applyBorder="1" applyAlignment="1">
      <alignment horizontal="center" vertical="center"/>
    </xf>
    <xf numFmtId="0" fontId="90" fillId="0" borderId="5" xfId="0" applyFont="1" applyBorder="1" applyAlignment="1">
      <alignment horizontal="center" vertical="center"/>
    </xf>
    <xf numFmtId="0" fontId="89" fillId="0" borderId="1" xfId="0" applyFont="1" applyBorder="1" applyAlignment="1">
      <alignment horizontal="left" vertical="center" wrapText="1"/>
    </xf>
    <xf numFmtId="0" fontId="90" fillId="0" borderId="1" xfId="0" applyFont="1" applyBorder="1" applyAlignment="1">
      <alignment horizontal="center" vertical="center"/>
    </xf>
    <xf numFmtId="0" fontId="89" fillId="28" borderId="10" xfId="0" applyFont="1" applyFill="1" applyBorder="1" applyAlignment="1" applyProtection="1">
      <alignment horizontal="center" vertical="center"/>
      <protection locked="0"/>
    </xf>
    <xf numFmtId="0" fontId="89" fillId="28" borderId="13"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0" fontId="89" fillId="28" borderId="10" xfId="0" applyFont="1" applyFill="1" applyBorder="1" applyAlignment="1">
      <alignment vertical="center" wrapText="1"/>
    </xf>
    <xf numFmtId="0" fontId="89" fillId="28" borderId="13" xfId="0" applyFont="1" applyFill="1" applyBorder="1" applyAlignment="1">
      <alignment vertical="center" wrapText="1"/>
    </xf>
    <xf numFmtId="0" fontId="89" fillId="28" borderId="11" xfId="0" applyFont="1" applyFill="1" applyBorder="1" applyAlignment="1">
      <alignment vertical="center" wrapText="1"/>
    </xf>
    <xf numFmtId="0" fontId="89" fillId="3" borderId="14" xfId="0" applyFont="1" applyFill="1" applyBorder="1" applyAlignment="1" applyProtection="1">
      <alignment horizontal="center" vertical="center"/>
      <protection locked="0"/>
    </xf>
    <xf numFmtId="0" fontId="89" fillId="3" borderId="5" xfId="0" applyFont="1" applyFill="1" applyBorder="1" applyAlignment="1" applyProtection="1">
      <alignment horizontal="center" vertical="center"/>
      <protection locked="0"/>
    </xf>
    <xf numFmtId="0" fontId="0" fillId="3" borderId="14"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66" fillId="3" borderId="10" xfId="0" applyFont="1" applyFill="1" applyBorder="1" applyAlignment="1" applyProtection="1">
      <alignment horizontal="center" vertical="center"/>
      <protection locked="0"/>
    </xf>
    <xf numFmtId="0" fontId="66" fillId="3" borderId="11" xfId="0" applyFont="1" applyFill="1" applyBorder="1" applyAlignment="1" applyProtection="1">
      <alignment horizontal="center" vertical="center"/>
      <protection locked="0"/>
    </xf>
    <xf numFmtId="0" fontId="90" fillId="28" borderId="2" xfId="0" applyFont="1" applyFill="1" applyBorder="1" applyAlignment="1">
      <alignment vertical="center" wrapText="1"/>
    </xf>
    <xf numFmtId="0" fontId="90" fillId="28" borderId="4" xfId="0" applyFont="1" applyFill="1" applyBorder="1" applyAlignment="1">
      <alignment vertical="center" wrapText="1"/>
    </xf>
    <xf numFmtId="0" fontId="89" fillId="3" borderId="13" xfId="0" applyFont="1" applyFill="1" applyBorder="1" applyAlignment="1" applyProtection="1">
      <alignment horizontal="center" vertical="center"/>
      <protection locked="0"/>
    </xf>
    <xf numFmtId="0" fontId="89" fillId="28" borderId="10" xfId="0" applyFont="1" applyFill="1" applyBorder="1" applyAlignment="1">
      <alignment horizontal="left" vertical="center" wrapText="1"/>
    </xf>
    <xf numFmtId="0" fontId="89" fillId="28" borderId="13" xfId="0" applyFont="1" applyFill="1" applyBorder="1" applyAlignment="1">
      <alignment horizontal="left" vertical="center" wrapText="1"/>
    </xf>
    <xf numFmtId="0" fontId="89" fillId="28" borderId="11" xfId="0" applyFont="1" applyFill="1"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70" fillId="0" borderId="5" xfId="0" applyFont="1" applyBorder="1" applyAlignment="1">
      <alignment horizontal="left" vertical="center" wrapText="1"/>
    </xf>
    <xf numFmtId="0" fontId="70" fillId="0" borderId="6" xfId="0" applyFont="1" applyBorder="1" applyAlignment="1">
      <alignment horizontal="left" vertical="center" wrapText="1"/>
    </xf>
    <xf numFmtId="0" fontId="89" fillId="3" borderId="1" xfId="0" applyFont="1" applyFill="1" applyBorder="1" applyAlignment="1" applyProtection="1">
      <alignment horizontal="center" vertical="center"/>
      <protection locked="0"/>
    </xf>
    <xf numFmtId="0" fontId="89" fillId="3" borderId="8" xfId="0" applyFont="1" applyFill="1" applyBorder="1" applyAlignment="1" applyProtection="1">
      <alignment horizontal="center" vertical="center"/>
      <protection locked="0"/>
    </xf>
    <xf numFmtId="0" fontId="89" fillId="3" borderId="2" xfId="0" applyFont="1" applyFill="1" applyBorder="1" applyAlignment="1">
      <alignment horizontal="left" vertical="center" wrapText="1"/>
    </xf>
    <xf numFmtId="0" fontId="89" fillId="3" borderId="3" xfId="0" applyFont="1" applyFill="1" applyBorder="1" applyAlignment="1">
      <alignment horizontal="left" vertical="center" wrapText="1"/>
    </xf>
    <xf numFmtId="0" fontId="89" fillId="3" borderId="4" xfId="0" applyFont="1" applyFill="1" applyBorder="1" applyAlignment="1">
      <alignment horizontal="left" vertical="center" wrapText="1"/>
    </xf>
    <xf numFmtId="0" fontId="96" fillId="0" borderId="2" xfId="0" applyFont="1" applyBorder="1" applyAlignment="1">
      <alignment horizontal="left" vertical="center" wrapText="1" indent="1"/>
    </xf>
    <xf numFmtId="0" fontId="96" fillId="0" borderId="3" xfId="0" applyFont="1" applyBorder="1" applyAlignment="1">
      <alignment horizontal="left" vertical="center" wrapText="1" indent="1"/>
    </xf>
    <xf numFmtId="0" fontId="96" fillId="0" borderId="4" xfId="0" applyFont="1" applyBorder="1" applyAlignment="1">
      <alignment horizontal="left" vertical="center" wrapText="1" indent="1"/>
    </xf>
    <xf numFmtId="0" fontId="89" fillId="3" borderId="16" xfId="0" applyFont="1" applyFill="1" applyBorder="1" applyAlignment="1" applyProtection="1">
      <alignment horizontal="center" vertical="center"/>
      <protection locked="0"/>
    </xf>
    <xf numFmtId="0" fontId="89" fillId="3" borderId="7" xfId="0" applyFont="1" applyFill="1" applyBorder="1" applyAlignment="1" applyProtection="1">
      <alignment horizontal="center" vertical="center"/>
      <protection locked="0"/>
    </xf>
    <xf numFmtId="0" fontId="89" fillId="3" borderId="15" xfId="0" applyFont="1" applyFill="1" applyBorder="1" applyAlignment="1" applyProtection="1">
      <alignment horizontal="center" vertical="center"/>
      <protection locked="0"/>
    </xf>
    <xf numFmtId="0" fontId="0" fillId="0" borderId="1" xfId="0" applyBorder="1" applyAlignment="1">
      <alignment horizontal="left" vertical="center" wrapText="1"/>
    </xf>
    <xf numFmtId="0" fontId="89" fillId="3" borderId="2" xfId="0" applyFont="1" applyFill="1" applyBorder="1" applyAlignment="1">
      <alignment horizontal="left" vertical="top" wrapText="1"/>
    </xf>
    <xf numFmtId="0" fontId="89" fillId="3" borderId="3" xfId="0" applyFont="1" applyFill="1" applyBorder="1" applyAlignment="1">
      <alignment horizontal="left" vertical="top" wrapText="1"/>
    </xf>
    <xf numFmtId="0" fontId="89" fillId="3" borderId="4" xfId="0" applyFont="1" applyFill="1" applyBorder="1" applyAlignment="1">
      <alignment horizontal="left" vertical="top" wrapText="1"/>
    </xf>
    <xf numFmtId="0" fontId="89" fillId="25" borderId="2" xfId="0" applyFont="1" applyFill="1" applyBorder="1" applyAlignment="1">
      <alignment horizontal="left" vertical="center" wrapText="1"/>
    </xf>
    <xf numFmtId="0" fontId="89" fillId="25" borderId="4" xfId="0" applyFont="1" applyFill="1" applyBorder="1" applyAlignment="1">
      <alignment horizontal="left" vertical="center" wrapText="1"/>
    </xf>
    <xf numFmtId="0" fontId="89" fillId="3" borderId="14" xfId="0" applyFont="1" applyFill="1" applyBorder="1" applyAlignment="1" applyProtection="1">
      <alignment vertical="top" wrapText="1"/>
      <protection locked="0"/>
    </xf>
    <xf numFmtId="0" fontId="89" fillId="3" borderId="12" xfId="0" applyFont="1" applyFill="1" applyBorder="1" applyAlignment="1" applyProtection="1">
      <alignment vertical="top" wrapText="1"/>
      <protection locked="0"/>
    </xf>
    <xf numFmtId="0" fontId="89" fillId="3" borderId="16" xfId="0" applyFont="1" applyFill="1" applyBorder="1" applyAlignment="1" applyProtection="1">
      <alignment vertical="top" wrapText="1"/>
      <protection locked="0"/>
    </xf>
    <xf numFmtId="0" fontId="89" fillId="3" borderId="8" xfId="0" applyFont="1" applyFill="1" applyBorder="1" applyAlignment="1" applyProtection="1">
      <alignment vertical="top" wrapText="1"/>
      <protection locked="0"/>
    </xf>
    <xf numFmtId="0" fontId="89" fillId="3" borderId="0" xfId="0" applyFont="1" applyFill="1" applyAlignment="1" applyProtection="1">
      <alignment vertical="top" wrapText="1"/>
      <protection locked="0"/>
    </xf>
    <xf numFmtId="0" fontId="89" fillId="3" borderId="7" xfId="0" applyFont="1" applyFill="1" applyBorder="1" applyAlignment="1" applyProtection="1">
      <alignment vertical="top" wrapText="1"/>
      <protection locked="0"/>
    </xf>
    <xf numFmtId="0" fontId="89" fillId="24" borderId="2" xfId="0" applyFont="1" applyFill="1" applyBorder="1" applyAlignment="1">
      <alignment horizontal="left" vertical="top" wrapText="1"/>
    </xf>
    <xf numFmtId="0" fontId="89" fillId="24" borderId="3" xfId="0" applyFont="1" applyFill="1" applyBorder="1" applyAlignment="1">
      <alignment horizontal="left" vertical="top" wrapText="1"/>
    </xf>
    <xf numFmtId="0" fontId="89" fillId="24" borderId="4" xfId="0" applyFont="1" applyFill="1" applyBorder="1" applyAlignment="1">
      <alignment horizontal="left" vertical="top" wrapText="1"/>
    </xf>
    <xf numFmtId="0" fontId="93" fillId="24" borderId="14" xfId="0" applyFont="1" applyFill="1" applyBorder="1" applyAlignment="1">
      <alignment vertical="center"/>
    </xf>
    <xf numFmtId="0" fontId="93" fillId="24" borderId="12" xfId="0" applyFont="1" applyFill="1" applyBorder="1" applyAlignment="1">
      <alignment vertical="center"/>
    </xf>
    <xf numFmtId="0" fontId="93" fillId="24" borderId="16" xfId="0" applyFont="1" applyFill="1" applyBorder="1" applyAlignment="1">
      <alignment vertical="center"/>
    </xf>
    <xf numFmtId="0" fontId="86" fillId="5" borderId="6" xfId="1" applyFont="1" applyFill="1" applyBorder="1" applyAlignment="1" applyProtection="1">
      <alignment vertical="center" wrapText="1"/>
      <protection locked="0"/>
    </xf>
    <xf numFmtId="0" fontId="86" fillId="5" borderId="15" xfId="1" applyFont="1" applyFill="1" applyBorder="1" applyAlignment="1" applyProtection="1">
      <alignment vertical="center" wrapText="1"/>
      <protection locked="0"/>
    </xf>
    <xf numFmtId="0" fontId="24" fillId="3" borderId="14" xfId="0" applyFont="1" applyFill="1" applyBorder="1" applyAlignment="1" applyProtection="1">
      <alignment horizontal="left" vertical="top" wrapText="1"/>
      <protection locked="0"/>
    </xf>
    <xf numFmtId="0" fontId="24" fillId="3" borderId="12" xfId="0" applyFont="1" applyFill="1" applyBorder="1" applyAlignment="1" applyProtection="1">
      <alignment horizontal="left" vertical="top" wrapText="1"/>
      <protection locked="0"/>
    </xf>
    <xf numFmtId="0" fontId="24" fillId="3" borderId="16" xfId="0" applyFont="1" applyFill="1" applyBorder="1" applyAlignment="1" applyProtection="1">
      <alignment horizontal="left" vertical="top" wrapText="1"/>
      <protection locked="0"/>
    </xf>
    <xf numFmtId="0" fontId="91" fillId="0" borderId="14" xfId="0" applyFont="1" applyBorder="1" applyAlignment="1">
      <alignment horizontal="left" vertical="center" wrapText="1"/>
    </xf>
    <xf numFmtId="0" fontId="91" fillId="0" borderId="12" xfId="0" applyFont="1" applyBorder="1" applyAlignment="1">
      <alignment horizontal="left" vertical="center" wrapText="1"/>
    </xf>
    <xf numFmtId="0" fontId="91" fillId="0" borderId="16" xfId="0" applyFont="1" applyBorder="1" applyAlignment="1">
      <alignment horizontal="left" vertical="center" wrapText="1"/>
    </xf>
    <xf numFmtId="0" fontId="91" fillId="0" borderId="5" xfId="0" applyFont="1" applyBorder="1" applyAlignment="1">
      <alignment horizontal="left" vertical="center" wrapText="1"/>
    </xf>
    <xf numFmtId="0" fontId="91" fillId="0" borderId="6" xfId="0" applyFont="1" applyBorder="1" applyAlignment="1">
      <alignment horizontal="left" vertical="center" wrapText="1"/>
    </xf>
    <xf numFmtId="0" fontId="91" fillId="0" borderId="15" xfId="0" applyFont="1" applyBorder="1" applyAlignment="1">
      <alignment horizontal="left" vertical="center" wrapText="1"/>
    </xf>
    <xf numFmtId="0" fontId="91" fillId="3" borderId="10" xfId="0" applyFont="1" applyFill="1" applyBorder="1" applyAlignment="1" applyProtection="1">
      <alignment horizontal="center" vertical="center"/>
      <protection locked="0"/>
    </xf>
    <xf numFmtId="0" fontId="91" fillId="3" borderId="11" xfId="0" applyFont="1" applyFill="1" applyBorder="1" applyAlignment="1" applyProtection="1">
      <alignment horizontal="center" vertical="center"/>
      <protection locked="0"/>
    </xf>
    <xf numFmtId="0" fontId="90" fillId="28" borderId="2" xfId="0" applyFont="1" applyFill="1" applyBorder="1" applyAlignment="1">
      <alignment horizontal="left" vertical="center" wrapText="1"/>
    </xf>
    <xf numFmtId="0" fontId="91" fillId="3" borderId="14" xfId="0" applyFont="1" applyFill="1" applyBorder="1" applyAlignment="1" applyProtection="1">
      <alignment horizontal="left" vertical="top" wrapText="1"/>
      <protection locked="0"/>
    </xf>
    <xf numFmtId="0" fontId="91" fillId="3" borderId="12" xfId="0" applyFont="1" applyFill="1" applyBorder="1" applyAlignment="1" applyProtection="1">
      <alignment horizontal="left" vertical="top" wrapText="1"/>
      <protection locked="0"/>
    </xf>
    <xf numFmtId="0" fontId="91" fillId="3" borderId="16" xfId="0" applyFont="1" applyFill="1" applyBorder="1" applyAlignment="1" applyProtection="1">
      <alignment horizontal="left" vertical="top" wrapText="1"/>
      <protection locked="0"/>
    </xf>
    <xf numFmtId="0" fontId="91" fillId="3" borderId="5" xfId="0" applyFont="1" applyFill="1" applyBorder="1" applyAlignment="1" applyProtection="1">
      <alignment horizontal="left" vertical="top" wrapText="1"/>
      <protection locked="0"/>
    </xf>
    <xf numFmtId="0" fontId="91" fillId="3" borderId="6" xfId="0" applyFont="1" applyFill="1" applyBorder="1" applyAlignment="1" applyProtection="1">
      <alignment horizontal="left" vertical="top" wrapText="1"/>
      <protection locked="0"/>
    </xf>
    <xf numFmtId="0" fontId="91" fillId="3" borderId="15" xfId="0" applyFont="1" applyFill="1" applyBorder="1" applyAlignment="1" applyProtection="1">
      <alignment horizontal="left" vertical="top" wrapText="1"/>
      <protection locked="0"/>
    </xf>
    <xf numFmtId="0" fontId="92" fillId="5" borderId="2" xfId="0" applyFont="1" applyFill="1" applyBorder="1" applyAlignment="1">
      <alignment horizontal="right" wrapText="1"/>
    </xf>
    <xf numFmtId="0" fontId="92" fillId="5" borderId="3" xfId="0" applyFont="1" applyFill="1" applyBorder="1" applyAlignment="1">
      <alignment horizontal="right" wrapText="1"/>
    </xf>
    <xf numFmtId="0" fontId="92" fillId="5" borderId="4" xfId="0" applyFont="1" applyFill="1" applyBorder="1" applyAlignment="1">
      <alignment horizontal="right" wrapText="1"/>
    </xf>
    <xf numFmtId="0" fontId="91" fillId="0" borderId="2" xfId="0" applyFont="1" applyBorder="1" applyAlignment="1">
      <alignment horizontal="left" vertical="center" wrapText="1"/>
    </xf>
    <xf numFmtId="0" fontId="91" fillId="0" borderId="3" xfId="0" applyFont="1" applyBorder="1" applyAlignment="1">
      <alignment horizontal="left" vertical="center" wrapText="1"/>
    </xf>
    <xf numFmtId="0" fontId="91" fillId="0" borderId="4" xfId="0" applyFont="1" applyBorder="1" applyAlignment="1">
      <alignment horizontal="left" vertical="center" wrapText="1"/>
    </xf>
    <xf numFmtId="0" fontId="89" fillId="0" borderId="8" xfId="0" applyFont="1" applyBorder="1" applyAlignment="1">
      <alignment vertical="center" wrapText="1"/>
    </xf>
    <xf numFmtId="0" fontId="89" fillId="0" borderId="0" xfId="0" applyFont="1" applyAlignment="1">
      <alignment vertical="center" wrapText="1"/>
    </xf>
    <xf numFmtId="0" fontId="89" fillId="0" borderId="7" xfId="0" applyFont="1" applyBorder="1" applyAlignment="1">
      <alignment vertical="center" wrapText="1"/>
    </xf>
    <xf numFmtId="0" fontId="89" fillId="3" borderId="5" xfId="0" applyFont="1" applyFill="1" applyBorder="1" applyAlignment="1">
      <alignment horizontal="left" vertical="center" wrapText="1"/>
    </xf>
    <xf numFmtId="0" fontId="89" fillId="3" borderId="6" xfId="0" applyFont="1" applyFill="1" applyBorder="1" applyAlignment="1">
      <alignment horizontal="left" vertical="center" wrapText="1"/>
    </xf>
    <xf numFmtId="0" fontId="89" fillId="3" borderId="15" xfId="0" applyFont="1" applyFill="1" applyBorder="1" applyAlignment="1">
      <alignment horizontal="left" vertical="center" wrapText="1"/>
    </xf>
    <xf numFmtId="0" fontId="67" fillId="2" borderId="2" xfId="0" applyFont="1" applyFill="1" applyBorder="1" applyAlignment="1">
      <alignment horizontal="left" vertical="center" wrapText="1" indent="2"/>
    </xf>
    <xf numFmtId="0" fontId="67" fillId="2" borderId="3" xfId="0" applyFont="1" applyFill="1" applyBorder="1" applyAlignment="1">
      <alignment horizontal="left" vertical="center" indent="2"/>
    </xf>
    <xf numFmtId="0" fontId="67" fillId="2" borderId="4" xfId="0" applyFont="1" applyFill="1" applyBorder="1" applyAlignment="1">
      <alignment horizontal="left" vertical="center" indent="2"/>
    </xf>
    <xf numFmtId="0" fontId="89" fillId="7" borderId="14" xfId="0" applyFont="1" applyFill="1" applyBorder="1" applyAlignment="1">
      <alignment horizontal="center" vertical="center" wrapText="1"/>
    </xf>
    <xf numFmtId="0" fontId="89" fillId="7" borderId="16" xfId="0" applyFont="1" applyFill="1" applyBorder="1" applyAlignment="1">
      <alignment horizontal="center" vertical="center" wrapText="1"/>
    </xf>
    <xf numFmtId="0" fontId="89" fillId="7" borderId="5" xfId="0" applyFont="1" applyFill="1" applyBorder="1" applyAlignment="1">
      <alignment horizontal="center" vertical="center" wrapText="1"/>
    </xf>
    <xf numFmtId="0" fontId="89" fillId="7" borderId="15" xfId="0" applyFont="1" applyFill="1" applyBorder="1" applyAlignment="1">
      <alignment horizontal="center" vertical="center" wrapText="1"/>
    </xf>
    <xf numFmtId="0" fontId="89" fillId="3" borderId="2" xfId="0" applyFont="1" applyFill="1" applyBorder="1" applyAlignment="1" applyProtection="1">
      <alignment horizontal="left" vertical="center" wrapText="1"/>
      <protection locked="0"/>
    </xf>
    <xf numFmtId="0" fontId="89" fillId="3" borderId="3" xfId="0" applyFont="1" applyFill="1" applyBorder="1" applyAlignment="1" applyProtection="1">
      <alignment horizontal="left" vertical="center" wrapText="1"/>
      <protection locked="0"/>
    </xf>
    <xf numFmtId="0" fontId="89" fillId="3" borderId="4" xfId="0" applyFont="1" applyFill="1" applyBorder="1" applyAlignment="1" applyProtection="1">
      <alignment horizontal="left" vertical="center" wrapText="1"/>
      <protection locked="0"/>
    </xf>
    <xf numFmtId="49" fontId="94" fillId="14" borderId="5" xfId="0" applyNumberFormat="1" applyFont="1" applyFill="1" applyBorder="1" applyAlignment="1" applyProtection="1">
      <alignment horizontal="left" vertical="center" wrapText="1"/>
      <protection locked="0"/>
    </xf>
    <xf numFmtId="49" fontId="94" fillId="14" borderId="6" xfId="0" applyNumberFormat="1" applyFont="1" applyFill="1" applyBorder="1" applyAlignment="1" applyProtection="1">
      <alignment horizontal="left" vertical="center" wrapText="1"/>
      <protection locked="0"/>
    </xf>
    <xf numFmtId="49" fontId="94" fillId="14" borderId="15" xfId="0" applyNumberFormat="1" applyFont="1" applyFill="1" applyBorder="1" applyAlignment="1" applyProtection="1">
      <alignment horizontal="left" vertical="center" wrapText="1"/>
      <protection locked="0"/>
    </xf>
    <xf numFmtId="0" fontId="92" fillId="5" borderId="5" xfId="0" applyFont="1" applyFill="1" applyBorder="1" applyAlignment="1">
      <alignment horizontal="left" vertical="center" wrapText="1"/>
    </xf>
    <xf numFmtId="0" fontId="92" fillId="5" borderId="6" xfId="0" applyFont="1" applyFill="1" applyBorder="1" applyAlignment="1">
      <alignment horizontal="left" vertical="center" wrapText="1"/>
    </xf>
    <xf numFmtId="0" fontId="92" fillId="5" borderId="15"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99" fillId="0" borderId="2" xfId="0" applyFont="1" applyBorder="1" applyAlignment="1">
      <alignment horizontal="left" vertical="center" wrapText="1"/>
    </xf>
    <xf numFmtId="0" fontId="99" fillId="0" borderId="3" xfId="0" applyFont="1" applyBorder="1" applyAlignment="1">
      <alignment horizontal="left" vertical="center" wrapText="1"/>
    </xf>
    <xf numFmtId="0" fontId="99" fillId="0" borderId="4" xfId="0" applyFont="1" applyBorder="1" applyAlignment="1">
      <alignment horizontal="left" vertical="center" wrapText="1"/>
    </xf>
    <xf numFmtId="0" fontId="99" fillId="3" borderId="2" xfId="0" applyFont="1" applyFill="1" applyBorder="1" applyAlignment="1" applyProtection="1">
      <alignment horizontal="left" vertical="top" wrapText="1"/>
      <protection locked="0"/>
    </xf>
    <xf numFmtId="0" fontId="99" fillId="3" borderId="3" xfId="0" applyFont="1" applyFill="1" applyBorder="1" applyAlignment="1" applyProtection="1">
      <alignment horizontal="left" vertical="top" wrapText="1"/>
      <protection locked="0"/>
    </xf>
    <xf numFmtId="0" fontId="99" fillId="3" borderId="4" xfId="0" applyFont="1" applyFill="1" applyBorder="1" applyAlignment="1" applyProtection="1">
      <alignment horizontal="left" vertical="top" wrapText="1"/>
      <protection locked="0"/>
    </xf>
    <xf numFmtId="0" fontId="108" fillId="24" borderId="8" xfId="0" applyFont="1" applyFill="1" applyBorder="1" applyAlignment="1">
      <alignment horizontal="center" vertical="center"/>
    </xf>
    <xf numFmtId="0" fontId="108" fillId="24" borderId="0" xfId="0" applyFont="1" applyFill="1" applyAlignment="1">
      <alignment horizontal="center" vertical="center"/>
    </xf>
    <xf numFmtId="0" fontId="108" fillId="24" borderId="7" xfId="0" applyFont="1" applyFill="1" applyBorder="1" applyAlignment="1">
      <alignment horizontal="center" vertical="center"/>
    </xf>
    <xf numFmtId="0" fontId="65" fillId="27" borderId="0" xfId="0" applyFont="1" applyFill="1" applyAlignment="1">
      <alignment horizontal="center" vertical="center" wrapText="1"/>
    </xf>
    <xf numFmtId="0" fontId="65" fillId="27" borderId="7" xfId="0" applyFont="1" applyFill="1" applyBorder="1" applyAlignment="1">
      <alignment horizontal="center" vertical="center" wrapText="1"/>
    </xf>
    <xf numFmtId="0" fontId="69" fillId="0" borderId="14" xfId="0" applyFont="1" applyBorder="1" applyAlignment="1">
      <alignment horizontal="center" vertical="center"/>
    </xf>
    <xf numFmtId="0" fontId="69" fillId="0" borderId="8" xfId="0" applyFont="1" applyBorder="1" applyAlignment="1">
      <alignment horizontal="center" vertical="center"/>
    </xf>
    <xf numFmtId="0" fontId="66" fillId="0" borderId="14" xfId="0" applyFont="1" applyBorder="1" applyAlignment="1">
      <alignment vertical="center" wrapText="1"/>
    </xf>
    <xf numFmtId="0" fontId="66" fillId="0" borderId="12" xfId="0" applyFont="1" applyBorder="1" applyAlignment="1">
      <alignment vertical="center" wrapText="1"/>
    </xf>
    <xf numFmtId="0" fontId="66" fillId="0" borderId="16" xfId="0" applyFont="1" applyBorder="1" applyAlignment="1">
      <alignment vertical="center" wrapText="1"/>
    </xf>
    <xf numFmtId="0" fontId="17" fillId="3" borderId="14" xfId="0" applyFont="1" applyFill="1" applyBorder="1" applyAlignment="1" applyProtection="1">
      <alignment horizontal="left" vertical="top" wrapText="1"/>
      <protection locked="0"/>
    </xf>
    <xf numFmtId="0" fontId="17" fillId="3" borderId="12" xfId="0" applyFont="1" applyFill="1" applyBorder="1" applyAlignment="1" applyProtection="1">
      <alignment horizontal="left" vertical="top" wrapText="1"/>
      <protection locked="0"/>
    </xf>
    <xf numFmtId="0" fontId="17" fillId="3" borderId="16"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xf numFmtId="0" fontId="17" fillId="3" borderId="6" xfId="0" applyFont="1" applyFill="1" applyBorder="1" applyAlignment="1" applyProtection="1">
      <alignment horizontal="left" vertical="top" wrapText="1"/>
      <protection locked="0"/>
    </xf>
    <xf numFmtId="0" fontId="17" fillId="3" borderId="15" xfId="0" applyFont="1" applyFill="1" applyBorder="1" applyAlignment="1" applyProtection="1">
      <alignment horizontal="left" vertical="top" wrapText="1"/>
      <protection locked="0"/>
    </xf>
    <xf numFmtId="0" fontId="66" fillId="3" borderId="4" xfId="0" applyFont="1" applyFill="1" applyBorder="1" applyAlignment="1" applyProtection="1">
      <alignment horizontal="center" vertical="center"/>
      <protection locked="0"/>
    </xf>
    <xf numFmtId="0" fontId="91" fillId="0" borderId="13" xfId="0" applyFont="1" applyBorder="1" applyAlignment="1">
      <alignment horizontal="left" vertical="center" wrapText="1" indent="1"/>
    </xf>
    <xf numFmtId="0" fontId="91" fillId="3" borderId="2" xfId="0" applyFont="1" applyFill="1" applyBorder="1" applyAlignment="1" applyProtection="1">
      <alignment horizontal="left" vertical="top" wrapText="1"/>
      <protection locked="0"/>
    </xf>
    <xf numFmtId="0" fontId="91" fillId="3" borderId="3" xfId="0" applyFont="1" applyFill="1" applyBorder="1" applyAlignment="1" applyProtection="1">
      <alignment horizontal="left" vertical="top" wrapText="1"/>
      <protection locked="0"/>
    </xf>
    <xf numFmtId="0" fontId="91" fillId="3" borderId="4" xfId="0" applyFont="1" applyFill="1" applyBorder="1" applyAlignment="1" applyProtection="1">
      <alignment horizontal="left" vertical="top" wrapText="1"/>
      <protection locked="0"/>
    </xf>
    <xf numFmtId="0" fontId="66" fillId="3" borderId="2" xfId="0" applyFont="1" applyFill="1" applyBorder="1" applyAlignment="1" applyProtection="1">
      <alignment horizontal="left" vertical="top" wrapText="1"/>
      <protection locked="0"/>
    </xf>
    <xf numFmtId="0" fontId="66" fillId="3" borderId="3" xfId="0" applyFont="1" applyFill="1" applyBorder="1" applyAlignment="1" applyProtection="1">
      <alignment horizontal="left" vertical="top" wrapText="1"/>
      <protection locked="0"/>
    </xf>
    <xf numFmtId="0" fontId="66" fillId="3" borderId="4" xfId="0" applyFont="1" applyFill="1" applyBorder="1" applyAlignment="1" applyProtection="1">
      <alignment horizontal="left" vertical="top" wrapText="1"/>
      <protection locked="0"/>
    </xf>
    <xf numFmtId="0" fontId="66" fillId="0" borderId="5" xfId="0" applyFont="1" applyBorder="1" applyAlignment="1">
      <alignment vertical="center" wrapText="1"/>
    </xf>
    <xf numFmtId="0" fontId="66" fillId="0" borderId="6" xfId="0" applyFont="1" applyBorder="1" applyAlignment="1">
      <alignment vertical="center" wrapText="1"/>
    </xf>
    <xf numFmtId="0" fontId="66" fillId="0" borderId="15" xfId="0" applyFont="1" applyBorder="1" applyAlignment="1">
      <alignment vertical="center" wrapText="1"/>
    </xf>
    <xf numFmtId="0" fontId="86" fillId="5" borderId="0" xfId="1" applyFont="1" applyFill="1" applyAlignment="1" applyProtection="1">
      <alignment vertical="center" wrapText="1"/>
      <protection locked="0"/>
    </xf>
    <xf numFmtId="0" fontId="86" fillId="5" borderId="6" xfId="1" applyFont="1" applyFill="1" applyBorder="1" applyAlignment="1" applyProtection="1">
      <alignment horizontal="center" vertical="center" wrapText="1"/>
      <protection locked="0"/>
    </xf>
    <xf numFmtId="0" fontId="96" fillId="0" borderId="14" xfId="0" applyFont="1" applyBorder="1" applyAlignment="1">
      <alignment horizontal="center" vertical="center"/>
    </xf>
    <xf numFmtId="0" fontId="96" fillId="0" borderId="5" xfId="0" applyFont="1" applyBorder="1" applyAlignment="1">
      <alignment horizontal="center" vertical="center"/>
    </xf>
    <xf numFmtId="0" fontId="17" fillId="3" borderId="2" xfId="0" applyFont="1" applyFill="1" applyBorder="1" applyAlignment="1" applyProtection="1">
      <alignment horizontal="left" vertical="top" wrapText="1"/>
      <protection locked="0"/>
    </xf>
    <xf numFmtId="0" fontId="17" fillId="3" borderId="3"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90" fillId="0" borderId="13" xfId="0" applyFont="1" applyBorder="1" applyAlignment="1">
      <alignment horizontal="center" vertical="center"/>
    </xf>
    <xf numFmtId="0" fontId="99" fillId="0" borderId="2" xfId="0" applyFont="1" applyBorder="1" applyAlignment="1">
      <alignment vertical="center" wrapText="1"/>
    </xf>
    <xf numFmtId="0" fontId="99" fillId="0" borderId="3" xfId="0" applyFont="1" applyBorder="1" applyAlignment="1">
      <alignment vertical="center" wrapText="1"/>
    </xf>
    <xf numFmtId="0" fontId="99" fillId="0" borderId="4" xfId="0" applyFont="1" applyBorder="1" applyAlignment="1">
      <alignment vertical="center" wrapText="1"/>
    </xf>
    <xf numFmtId="0" fontId="66" fillId="6" borderId="3" xfId="0" applyFont="1" applyFill="1" applyBorder="1" applyAlignment="1" applyProtection="1">
      <alignment wrapText="1"/>
      <protection locked="0"/>
    </xf>
    <xf numFmtId="0" fontId="85" fillId="26" borderId="0" xfId="0" applyFont="1" applyFill="1" applyAlignment="1">
      <alignment horizontal="left" vertical="center"/>
    </xf>
    <xf numFmtId="0" fontId="65" fillId="27" borderId="0" xfId="0" applyFont="1" applyFill="1" applyAlignment="1">
      <alignment horizontal="center" vertical="center"/>
    </xf>
    <xf numFmtId="0" fontId="89" fillId="3" borderId="1" xfId="0" applyFont="1" applyFill="1" applyBorder="1" applyAlignment="1" applyProtection="1">
      <alignment horizontal="left" vertical="top" wrapText="1"/>
      <protection locked="0"/>
    </xf>
    <xf numFmtId="0" fontId="69" fillId="0" borderId="5" xfId="0" applyFont="1" applyBorder="1" applyAlignment="1">
      <alignment horizontal="left" vertical="center" wrapText="1"/>
    </xf>
    <xf numFmtId="0" fontId="69" fillId="0" borderId="6" xfId="0" applyFont="1" applyBorder="1" applyAlignment="1">
      <alignment horizontal="left" vertical="center" wrapText="1"/>
    </xf>
    <xf numFmtId="0" fontId="103" fillId="0" borderId="2" xfId="0" applyFont="1" applyBorder="1" applyAlignment="1">
      <alignment vertical="center" wrapText="1"/>
    </xf>
    <xf numFmtId="0" fontId="103" fillId="0" borderId="3" xfId="0" applyFont="1" applyBorder="1" applyAlignment="1">
      <alignment vertical="center"/>
    </xf>
    <xf numFmtId="0" fontId="89" fillId="3" borderId="10" xfId="0" applyFont="1" applyFill="1" applyBorder="1" applyAlignment="1" applyProtection="1">
      <alignment vertical="center"/>
      <protection locked="0"/>
    </xf>
    <xf numFmtId="0" fontId="89" fillId="3" borderId="13" xfId="0" applyFont="1" applyFill="1" applyBorder="1" applyAlignment="1" applyProtection="1">
      <alignment vertical="center"/>
      <protection locked="0"/>
    </xf>
    <xf numFmtId="0" fontId="67" fillId="17" borderId="14" xfId="0" applyFont="1" applyFill="1" applyBorder="1" applyAlignment="1">
      <alignment vertical="center"/>
    </xf>
    <xf numFmtId="0" fontId="67" fillId="17" borderId="12" xfId="0" applyFont="1" applyFill="1" applyBorder="1" applyAlignment="1">
      <alignment vertical="center"/>
    </xf>
    <xf numFmtId="0" fontId="67" fillId="17" borderId="16" xfId="0" applyFont="1" applyFill="1" applyBorder="1" applyAlignment="1">
      <alignment vertical="center"/>
    </xf>
    <xf numFmtId="0" fontId="89" fillId="0" borderId="3" xfId="0" applyFont="1" applyBorder="1" applyAlignment="1">
      <alignment horizontal="right" vertical="center" wrapText="1"/>
    </xf>
    <xf numFmtId="0" fontId="89" fillId="0" borderId="4" xfId="0" applyFont="1" applyBorder="1" applyAlignment="1">
      <alignment horizontal="right" vertical="center" wrapText="1"/>
    </xf>
    <xf numFmtId="0" fontId="106" fillId="0" borderId="0" xfId="0" applyFont="1" applyAlignment="1">
      <alignment horizontal="right" vertical="center" wrapText="1"/>
    </xf>
    <xf numFmtId="0" fontId="74" fillId="6" borderId="0" xfId="0" applyFont="1" applyFill="1" applyAlignment="1">
      <alignment horizontal="center" vertical="center" wrapText="1"/>
    </xf>
    <xf numFmtId="0" fontId="77" fillId="0" borderId="0" xfId="0" applyFont="1" applyAlignment="1" applyProtection="1">
      <alignment horizontal="center" vertical="center"/>
      <protection locked="0"/>
    </xf>
    <xf numFmtId="0" fontId="65" fillId="0" borderId="0" xfId="0" applyFont="1" applyAlignment="1" applyProtection="1">
      <alignment horizontal="center" vertical="center" wrapText="1"/>
      <protection locked="0"/>
    </xf>
    <xf numFmtId="0" fontId="65" fillId="0" borderId="0" xfId="0" applyFont="1" applyAlignment="1" applyProtection="1">
      <alignment horizontal="center" vertical="center"/>
      <protection locked="0"/>
    </xf>
    <xf numFmtId="1" fontId="65" fillId="0" borderId="0" xfId="0" applyNumberFormat="1" applyFont="1" applyAlignment="1" applyProtection="1">
      <alignment horizontal="center" vertical="center" wrapText="1"/>
      <protection locked="0"/>
    </xf>
    <xf numFmtId="1" fontId="65" fillId="0" borderId="0" xfId="0" applyNumberFormat="1" applyFont="1" applyAlignment="1" applyProtection="1">
      <alignment horizontal="center" vertical="center"/>
      <protection locked="0"/>
    </xf>
    <xf numFmtId="0" fontId="36" fillId="0" borderId="0" xfId="0" applyFont="1" applyAlignment="1">
      <alignment horizontal="center" vertical="center" wrapText="1"/>
    </xf>
    <xf numFmtId="0" fontId="101" fillId="0" borderId="0" xfId="0" applyFont="1" applyAlignment="1" applyProtection="1">
      <alignment horizontal="left" vertical="top" wrapText="1"/>
      <protection locked="0"/>
    </xf>
    <xf numFmtId="0" fontId="68" fillId="0" borderId="0" xfId="0" applyFont="1"/>
    <xf numFmtId="0" fontId="77" fillId="0" borderId="0" xfId="0" applyFont="1" applyAlignment="1">
      <alignment horizontal="center" vertical="center"/>
    </xf>
    <xf numFmtId="0" fontId="0" fillId="0" borderId="0" xfId="0" applyAlignment="1">
      <alignment horizontal="center"/>
    </xf>
    <xf numFmtId="0" fontId="89" fillId="7" borderId="2" xfId="0" applyFont="1" applyFill="1" applyBorder="1" applyAlignment="1">
      <alignment horizontal="left" vertical="center" wrapText="1"/>
    </xf>
    <xf numFmtId="0" fontId="89" fillId="7" borderId="4" xfId="0" applyFont="1" applyFill="1" applyBorder="1" applyAlignment="1">
      <alignment horizontal="left" vertical="center" wrapText="1"/>
    </xf>
    <xf numFmtId="0" fontId="89" fillId="28" borderId="1" xfId="0" applyFont="1" applyFill="1" applyBorder="1" applyAlignment="1">
      <alignment horizontal="left" vertical="center" wrapText="1"/>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66" fillId="0" borderId="14" xfId="0" applyFont="1" applyBorder="1" applyAlignment="1">
      <alignment horizontal="left" vertical="center" wrapText="1"/>
    </xf>
    <xf numFmtId="0" fontId="66" fillId="0" borderId="12" xfId="0" applyFont="1" applyBorder="1" applyAlignment="1">
      <alignment horizontal="left" vertical="center" wrapText="1"/>
    </xf>
    <xf numFmtId="0" fontId="66" fillId="0" borderId="16" xfId="0" applyFont="1" applyBorder="1" applyAlignment="1">
      <alignment horizontal="left" vertical="center" wrapText="1"/>
    </xf>
    <xf numFmtId="0" fontId="66" fillId="0" borderId="5" xfId="0" applyFont="1" applyBorder="1" applyAlignment="1">
      <alignment horizontal="left" vertical="center" wrapText="1"/>
    </xf>
    <xf numFmtId="0" fontId="66" fillId="0" borderId="6" xfId="0" applyFont="1" applyBorder="1" applyAlignment="1">
      <alignment horizontal="left" vertical="center" wrapText="1"/>
    </xf>
    <xf numFmtId="0" fontId="66" fillId="0" borderId="15" xfId="0" applyFont="1" applyBorder="1" applyAlignment="1">
      <alignment horizontal="left" vertical="center" wrapText="1"/>
    </xf>
    <xf numFmtId="0" fontId="66" fillId="3" borderId="14" xfId="0" applyFont="1" applyFill="1" applyBorder="1" applyAlignment="1" applyProtection="1">
      <alignment horizontal="left" vertical="top" wrapText="1"/>
      <protection locked="0"/>
    </xf>
    <xf numFmtId="0" fontId="66" fillId="3" borderId="12" xfId="0" applyFont="1" applyFill="1" applyBorder="1" applyAlignment="1" applyProtection="1">
      <alignment horizontal="left" vertical="top" wrapText="1"/>
      <protection locked="0"/>
    </xf>
    <xf numFmtId="0" fontId="66" fillId="3" borderId="16" xfId="0" applyFont="1" applyFill="1" applyBorder="1" applyAlignment="1" applyProtection="1">
      <alignment horizontal="left" vertical="top" wrapText="1"/>
      <protection locked="0"/>
    </xf>
    <xf numFmtId="0" fontId="66" fillId="3" borderId="5" xfId="0" applyFont="1" applyFill="1" applyBorder="1" applyAlignment="1" applyProtection="1">
      <alignment horizontal="left" vertical="top" wrapText="1"/>
      <protection locked="0"/>
    </xf>
    <xf numFmtId="0" fontId="66" fillId="3" borderId="6" xfId="0" applyFont="1" applyFill="1" applyBorder="1" applyAlignment="1" applyProtection="1">
      <alignment horizontal="left" vertical="top" wrapText="1"/>
      <protection locked="0"/>
    </xf>
    <xf numFmtId="0" fontId="66" fillId="3" borderId="15" xfId="0" applyFont="1" applyFill="1" applyBorder="1" applyAlignment="1" applyProtection="1">
      <alignment horizontal="left" vertical="top" wrapText="1"/>
      <protection locked="0"/>
    </xf>
    <xf numFmtId="0" fontId="66" fillId="0" borderId="2" xfId="0" applyFont="1" applyBorder="1" applyAlignment="1">
      <alignment horizontal="left" vertical="center" wrapText="1"/>
    </xf>
    <xf numFmtId="0" fontId="66" fillId="0" borderId="3" xfId="0" applyFont="1" applyBorder="1" applyAlignment="1">
      <alignment horizontal="left" vertical="center" wrapText="1"/>
    </xf>
    <xf numFmtId="0" fontId="66" fillId="0" borderId="4" xfId="0" applyFont="1" applyBorder="1" applyAlignment="1">
      <alignment horizontal="left" vertical="center" wrapText="1"/>
    </xf>
    <xf numFmtId="0" fontId="67" fillId="24" borderId="2" xfId="0" applyFont="1" applyFill="1" applyBorder="1" applyAlignment="1">
      <alignment vertical="center" wrapText="1"/>
    </xf>
    <xf numFmtId="0" fontId="67" fillId="24" borderId="3" xfId="0" applyFont="1" applyFill="1" applyBorder="1" applyAlignment="1">
      <alignment vertical="center"/>
    </xf>
    <xf numFmtId="0" fontId="67" fillId="24" borderId="4" xfId="0" applyFont="1" applyFill="1" applyBorder="1" applyAlignment="1">
      <alignment vertical="center"/>
    </xf>
    <xf numFmtId="0" fontId="84" fillId="26" borderId="0" xfId="0" applyFont="1" applyFill="1" applyAlignment="1">
      <alignment horizontal="center" vertical="center"/>
    </xf>
    <xf numFmtId="0" fontId="84" fillId="26" borderId="7" xfId="0" applyFont="1" applyFill="1" applyBorder="1" applyAlignment="1">
      <alignment horizontal="center" vertical="center"/>
    </xf>
    <xf numFmtId="0" fontId="27" fillId="0" borderId="0" xfId="0" applyFont="1" applyAlignment="1">
      <alignment horizontal="center" vertical="center"/>
    </xf>
    <xf numFmtId="0" fontId="54" fillId="0" borderId="0" xfId="0" applyFont="1" applyAlignment="1">
      <alignment horizontal="center" vertical="center"/>
    </xf>
    <xf numFmtId="0" fontId="0" fillId="0" borderId="8" xfId="0" applyBorder="1" applyProtection="1">
      <protection locked="0"/>
    </xf>
    <xf numFmtId="0" fontId="0" fillId="0" borderId="0" xfId="0" applyProtection="1">
      <protection locked="0"/>
    </xf>
    <xf numFmtId="0" fontId="90" fillId="0" borderId="2" xfId="0" applyFont="1" applyBorder="1" applyAlignment="1" applyProtection="1">
      <alignment horizontal="left" vertical="center" wrapText="1"/>
      <protection locked="0"/>
    </xf>
    <xf numFmtId="0" fontId="90" fillId="0" borderId="4" xfId="0" applyFont="1" applyBorder="1" applyAlignment="1" applyProtection="1">
      <alignment horizontal="left" vertical="center" wrapText="1"/>
      <protection locked="0"/>
    </xf>
    <xf numFmtId="0" fontId="89" fillId="0" borderId="2" xfId="0" applyFont="1" applyBorder="1" applyAlignment="1" applyProtection="1">
      <alignment horizontal="left" vertical="top" wrapText="1"/>
      <protection locked="0"/>
    </xf>
    <xf numFmtId="0" fontId="89" fillId="0" borderId="3" xfId="0" applyFont="1" applyBorder="1" applyAlignment="1" applyProtection="1">
      <alignment horizontal="left" vertical="top" wrapText="1"/>
      <protection locked="0"/>
    </xf>
    <xf numFmtId="0" fontId="89" fillId="0" borderId="4" xfId="0" applyFont="1" applyBorder="1" applyAlignment="1" applyProtection="1">
      <alignment horizontal="left" vertical="top" wrapText="1"/>
      <protection locked="0"/>
    </xf>
    <xf numFmtId="0" fontId="90" fillId="0" borderId="3" xfId="0" applyFont="1" applyBorder="1" applyAlignment="1" applyProtection="1">
      <alignment horizontal="left" vertical="center" wrapText="1"/>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77" fillId="26" borderId="2" xfId="0" applyFont="1" applyFill="1" applyBorder="1" applyAlignment="1">
      <alignment horizontal="left" vertical="center" wrapText="1" indent="1"/>
    </xf>
    <xf numFmtId="0" fontId="67" fillId="26" borderId="3" xfId="0" applyFont="1" applyFill="1" applyBorder="1" applyAlignment="1">
      <alignment horizontal="left" vertical="center" indent="1"/>
    </xf>
    <xf numFmtId="0" fontId="67" fillId="26" borderId="4" xfId="0" applyFont="1" applyFill="1" applyBorder="1" applyAlignment="1">
      <alignment horizontal="left" vertical="center" indent="1"/>
    </xf>
    <xf numFmtId="0" fontId="94" fillId="5" borderId="2" xfId="0" applyFont="1" applyFill="1" applyBorder="1" applyAlignment="1">
      <alignment horizontal="center" vertical="center" wrapText="1"/>
    </xf>
    <xf numFmtId="0" fontId="94" fillId="5" borderId="3" xfId="0" applyFont="1" applyFill="1" applyBorder="1" applyAlignment="1">
      <alignment horizontal="center" vertical="center"/>
    </xf>
    <xf numFmtId="0" fontId="94" fillId="5" borderId="4" xfId="0" applyFont="1" applyFill="1" applyBorder="1" applyAlignment="1">
      <alignment horizontal="center" vertical="center"/>
    </xf>
    <xf numFmtId="0" fontId="105" fillId="0" borderId="2" xfId="0" applyFont="1" applyBorder="1" applyAlignment="1" applyProtection="1">
      <alignment vertical="center" wrapText="1"/>
      <protection locked="0"/>
    </xf>
    <xf numFmtId="0" fontId="105" fillId="0" borderId="3" xfId="0" applyFont="1" applyBorder="1" applyAlignment="1" applyProtection="1">
      <alignment vertical="center" wrapText="1"/>
      <protection locked="0"/>
    </xf>
    <xf numFmtId="0" fontId="105" fillId="0" borderId="4" xfId="0" applyFont="1" applyBorder="1" applyAlignment="1" applyProtection="1">
      <alignment vertical="center" wrapText="1"/>
      <protection locked="0"/>
    </xf>
    <xf numFmtId="0" fontId="67" fillId="24" borderId="2" xfId="0" applyFont="1" applyFill="1" applyBorder="1" applyAlignment="1">
      <alignment horizontal="left" vertical="center" wrapText="1" indent="1"/>
    </xf>
    <xf numFmtId="0" fontId="67" fillId="24" borderId="3" xfId="0" applyFont="1" applyFill="1" applyBorder="1" applyAlignment="1">
      <alignment horizontal="left" vertical="center" indent="1"/>
    </xf>
    <xf numFmtId="0" fontId="67" fillId="24" borderId="4" xfId="0" applyFont="1" applyFill="1" applyBorder="1" applyAlignment="1">
      <alignment horizontal="left" vertical="center" indent="1"/>
    </xf>
    <xf numFmtId="0" fontId="85" fillId="26" borderId="0" xfId="0" applyFont="1" applyFill="1" applyAlignment="1">
      <alignment horizontal="left"/>
    </xf>
    <xf numFmtId="0" fontId="85" fillId="26" borderId="7" xfId="0" applyFont="1" applyFill="1" applyBorder="1" applyAlignment="1">
      <alignment horizontal="left"/>
    </xf>
    <xf numFmtId="0" fontId="110" fillId="24" borderId="8" xfId="0" applyFont="1" applyFill="1" applyBorder="1" applyAlignment="1">
      <alignment horizontal="center" vertical="center"/>
    </xf>
    <xf numFmtId="0" fontId="110" fillId="24" borderId="0" xfId="0" applyFont="1" applyFill="1" applyAlignment="1">
      <alignment horizontal="center" vertical="center"/>
    </xf>
    <xf numFmtId="0" fontId="110" fillId="24" borderId="7" xfId="0" applyFont="1" applyFill="1" applyBorder="1" applyAlignment="1">
      <alignment horizontal="center" vertical="center"/>
    </xf>
    <xf numFmtId="0" fontId="94" fillId="5" borderId="8" xfId="0" applyFont="1" applyFill="1" applyBorder="1" applyAlignment="1">
      <alignment horizontal="center" vertical="center" wrapText="1"/>
    </xf>
    <xf numFmtId="0" fontId="94" fillId="5" borderId="0" xfId="0" applyFont="1" applyFill="1" applyAlignment="1">
      <alignment horizontal="center" vertical="center" wrapText="1"/>
    </xf>
    <xf numFmtId="0" fontId="94" fillId="5" borderId="7" xfId="0" applyFont="1" applyFill="1" applyBorder="1" applyAlignment="1">
      <alignment horizontal="center" vertical="center" wrapText="1"/>
    </xf>
    <xf numFmtId="0" fontId="2" fillId="3" borderId="14" xfId="0" applyFont="1" applyFill="1" applyBorder="1"/>
    <xf numFmtId="0" fontId="2" fillId="3" borderId="12" xfId="0" applyFont="1" applyFill="1" applyBorder="1"/>
    <xf numFmtId="0" fontId="2" fillId="3" borderId="16" xfId="0" applyFont="1" applyFill="1" applyBorder="1"/>
    <xf numFmtId="49" fontId="112" fillId="6" borderId="8" xfId="0" applyNumberFormat="1" applyFont="1" applyFill="1" applyBorder="1" applyAlignment="1">
      <alignment horizontal="left" vertical="center" wrapText="1" indent="2"/>
    </xf>
    <xf numFmtId="49" fontId="112" fillId="6" borderId="0" xfId="0" applyNumberFormat="1" applyFont="1" applyFill="1" applyAlignment="1">
      <alignment horizontal="left" vertical="center" wrapText="1" indent="2"/>
    </xf>
    <xf numFmtId="49" fontId="112" fillId="6" borderId="7" xfId="0" applyNumberFormat="1" applyFont="1" applyFill="1" applyBorder="1" applyAlignment="1">
      <alignment horizontal="left" vertical="center" wrapText="1" indent="2"/>
    </xf>
    <xf numFmtId="0" fontId="77" fillId="26" borderId="5" xfId="0" applyFont="1" applyFill="1" applyBorder="1" applyAlignment="1">
      <alignment horizontal="left" vertical="center"/>
    </xf>
    <xf numFmtId="0" fontId="77" fillId="26" borderId="6" xfId="0" applyFont="1" applyFill="1" applyBorder="1" applyAlignment="1">
      <alignment horizontal="left" vertical="center"/>
    </xf>
    <xf numFmtId="0" fontId="65" fillId="26" borderId="6" xfId="0" applyFont="1" applyFill="1" applyBorder="1" applyAlignment="1">
      <alignment horizontal="left" vertical="center"/>
    </xf>
    <xf numFmtId="0" fontId="65" fillId="26" borderId="15" xfId="0" applyFont="1" applyFill="1" applyBorder="1" applyAlignment="1">
      <alignment horizontal="left" vertical="center"/>
    </xf>
    <xf numFmtId="0" fontId="103" fillId="0" borderId="2" xfId="0" applyFont="1" applyBorder="1" applyAlignment="1">
      <alignment horizontal="center" vertical="center"/>
    </xf>
    <xf numFmtId="0" fontId="103" fillId="0" borderId="3" xfId="0" applyFont="1" applyBorder="1" applyAlignment="1">
      <alignment horizontal="center" vertical="center"/>
    </xf>
    <xf numFmtId="0" fontId="103" fillId="0" borderId="4" xfId="0" applyFont="1" applyBorder="1" applyAlignment="1">
      <alignment horizontal="center" vertical="center"/>
    </xf>
    <xf numFmtId="0" fontId="85" fillId="26" borderId="8" xfId="0" applyFont="1" applyFill="1" applyBorder="1" applyAlignment="1">
      <alignment horizontal="center"/>
    </xf>
    <xf numFmtId="0" fontId="85" fillId="26" borderId="0" xfId="0" applyFont="1" applyFill="1" applyAlignment="1">
      <alignment horizontal="center"/>
    </xf>
    <xf numFmtId="0" fontId="112" fillId="6" borderId="1" xfId="0" applyFont="1" applyFill="1" applyBorder="1" applyAlignment="1" applyProtection="1">
      <alignment horizontal="left" vertical="center" wrapText="1"/>
      <protection locked="0"/>
    </xf>
    <xf numFmtId="0" fontId="92" fillId="5" borderId="8" xfId="0" applyFont="1" applyFill="1" applyBorder="1" applyAlignment="1">
      <alignment vertical="center" wrapText="1"/>
    </xf>
    <xf numFmtId="0" fontId="92" fillId="5" borderId="0" xfId="0" applyFont="1" applyFill="1" applyAlignment="1">
      <alignment vertical="center"/>
    </xf>
    <xf numFmtId="0" fontId="92" fillId="5" borderId="7" xfId="0" applyFont="1" applyFill="1" applyBorder="1" applyAlignment="1">
      <alignment vertical="center"/>
    </xf>
    <xf numFmtId="0" fontId="105" fillId="0" borderId="3" xfId="0" applyFont="1" applyBorder="1" applyAlignment="1" applyProtection="1">
      <alignment horizontal="left" vertical="center" wrapText="1"/>
      <protection locked="0"/>
    </xf>
    <xf numFmtId="0" fontId="105" fillId="0" borderId="4" xfId="0" applyFont="1" applyBorder="1" applyAlignment="1" applyProtection="1">
      <alignment horizontal="left" vertical="center" wrapText="1"/>
      <protection locked="0"/>
    </xf>
    <xf numFmtId="0" fontId="90" fillId="0" borderId="2" xfId="0" applyFont="1" applyBorder="1" applyAlignment="1" applyProtection="1">
      <alignment horizontal="left" vertical="center"/>
      <protection locked="0"/>
    </xf>
    <xf numFmtId="0" fontId="90" fillId="0" borderId="4" xfId="0" applyFont="1" applyBorder="1" applyAlignment="1" applyProtection="1">
      <alignment horizontal="left" vertical="center"/>
      <protection locked="0"/>
    </xf>
    <xf numFmtId="0" fontId="90" fillId="0" borderId="14" xfId="0" applyFont="1" applyBorder="1" applyAlignment="1" applyProtection="1">
      <alignment horizontal="left" vertical="center"/>
      <protection locked="0"/>
    </xf>
    <xf numFmtId="0" fontId="90" fillId="0" borderId="16" xfId="0" applyFont="1" applyBorder="1" applyAlignment="1" applyProtection="1">
      <alignment horizontal="left" vertical="center"/>
      <protection locked="0"/>
    </xf>
    <xf numFmtId="0" fontId="89" fillId="0" borderId="14" xfId="0" applyFont="1" applyBorder="1" applyAlignment="1" applyProtection="1">
      <alignment horizontal="left" vertical="top" wrapText="1"/>
      <protection locked="0"/>
    </xf>
    <xf numFmtId="0" fontId="89" fillId="0" borderId="12" xfId="0" applyFont="1" applyBorder="1" applyAlignment="1" applyProtection="1">
      <alignment horizontal="left" vertical="top" wrapText="1"/>
      <protection locked="0"/>
    </xf>
    <xf numFmtId="0" fontId="89" fillId="0" borderId="16" xfId="0" applyFont="1" applyBorder="1" applyAlignment="1" applyProtection="1">
      <alignment horizontal="left" vertical="top" wrapText="1"/>
      <protection locked="0"/>
    </xf>
    <xf numFmtId="0" fontId="90" fillId="24" borderId="5" xfId="0" applyFont="1" applyFill="1" applyBorder="1" applyAlignment="1">
      <alignment horizontal="center" vertical="center"/>
    </xf>
    <xf numFmtId="0" fontId="90" fillId="24" borderId="6" xfId="0" applyFont="1" applyFill="1" applyBorder="1" applyAlignment="1">
      <alignment horizontal="center" vertical="center"/>
    </xf>
    <xf numFmtId="0" fontId="116" fillId="5" borderId="2" xfId="0" applyFont="1" applyFill="1" applyBorder="1" applyAlignment="1">
      <alignment vertical="center" wrapText="1"/>
    </xf>
    <xf numFmtId="0" fontId="116" fillId="5" borderId="3" xfId="0" applyFont="1" applyFill="1" applyBorder="1" applyAlignment="1">
      <alignment vertical="center"/>
    </xf>
    <xf numFmtId="0" fontId="116" fillId="5" borderId="4" xfId="0" applyFont="1" applyFill="1" applyBorder="1" applyAlignment="1">
      <alignment vertical="center"/>
    </xf>
    <xf numFmtId="0" fontId="98" fillId="6" borderId="2" xfId="0" applyFont="1" applyFill="1" applyBorder="1" applyAlignment="1">
      <alignment horizontal="center" vertical="center"/>
    </xf>
    <xf numFmtId="0" fontId="98" fillId="6" borderId="4" xfId="0" applyFont="1" applyFill="1" applyBorder="1" applyAlignment="1">
      <alignment horizontal="center" vertical="center"/>
    </xf>
    <xf numFmtId="0" fontId="107" fillId="3" borderId="2" xfId="0" applyFont="1" applyFill="1" applyBorder="1" applyAlignment="1">
      <alignment horizontal="left" vertical="center"/>
    </xf>
    <xf numFmtId="0" fontId="107" fillId="3" borderId="4" xfId="0" applyFont="1" applyFill="1" applyBorder="1" applyAlignment="1">
      <alignment horizontal="left" vertical="center"/>
    </xf>
    <xf numFmtId="0" fontId="98" fillId="6" borderId="0" xfId="0" applyFont="1" applyFill="1"/>
    <xf numFmtId="0" fontId="107" fillId="6" borderId="1" xfId="0" applyFont="1" applyFill="1" applyBorder="1" applyAlignment="1">
      <alignment horizontal="center" vertical="center"/>
    </xf>
    <xf numFmtId="0" fontId="98" fillId="28" borderId="3" xfId="0" applyFont="1" applyFill="1" applyBorder="1" applyAlignment="1">
      <alignment horizontal="left" vertical="center" wrapText="1"/>
    </xf>
    <xf numFmtId="0" fontId="98" fillId="28" borderId="4" xfId="0" applyFont="1" applyFill="1" applyBorder="1" applyAlignment="1">
      <alignment horizontal="left" vertical="center" wrapText="1"/>
    </xf>
    <xf numFmtId="0" fontId="114" fillId="6" borderId="0" xfId="0" applyFont="1" applyFill="1" applyAlignment="1">
      <alignment horizontal="left"/>
    </xf>
    <xf numFmtId="0" fontId="107" fillId="3" borderId="1" xfId="0" applyFont="1" applyFill="1" applyBorder="1" applyAlignment="1" applyProtection="1">
      <alignment horizontal="left" vertical="center"/>
      <protection locked="0"/>
    </xf>
    <xf numFmtId="0" fontId="118" fillId="5" borderId="0" xfId="0" applyFont="1" applyFill="1" applyAlignment="1">
      <alignment horizontal="left" vertical="center" wrapText="1"/>
    </xf>
    <xf numFmtId="0" fontId="90" fillId="24" borderId="15" xfId="0" applyFont="1" applyFill="1" applyBorder="1" applyAlignment="1">
      <alignment horizontal="center" vertical="center"/>
    </xf>
    <xf numFmtId="0" fontId="112" fillId="6" borderId="2" xfId="0" applyFont="1" applyFill="1" applyBorder="1" applyAlignment="1" applyProtection="1">
      <alignment horizontal="left" vertical="center" wrapText="1"/>
      <protection locked="0"/>
    </xf>
    <xf numFmtId="0" fontId="112" fillId="6" borderId="3" xfId="0" applyFont="1" applyFill="1" applyBorder="1" applyAlignment="1" applyProtection="1">
      <alignment horizontal="left" vertical="center" wrapText="1"/>
      <protection locked="0"/>
    </xf>
    <xf numFmtId="0" fontId="112" fillId="6" borderId="4" xfId="0" applyFont="1" applyFill="1" applyBorder="1" applyAlignment="1" applyProtection="1">
      <alignment horizontal="left" vertical="center" wrapText="1"/>
      <protection locked="0"/>
    </xf>
    <xf numFmtId="0" fontId="58" fillId="23" borderId="2" xfId="0" applyFont="1" applyFill="1" applyBorder="1" applyAlignment="1">
      <alignment horizontal="left" vertical="center" wrapText="1"/>
    </xf>
    <xf numFmtId="0" fontId="58" fillId="23" borderId="3" xfId="0" applyFont="1" applyFill="1" applyBorder="1" applyAlignment="1">
      <alignment horizontal="left" vertical="center"/>
    </xf>
    <xf numFmtId="0" fontId="58" fillId="23" borderId="4" xfId="0" applyFont="1" applyFill="1" applyBorder="1" applyAlignment="1">
      <alignment horizontal="left" vertical="center"/>
    </xf>
    <xf numFmtId="0" fontId="13" fillId="3" borderId="0" xfId="0" applyFont="1" applyFill="1" applyAlignment="1">
      <alignment horizontal="left"/>
    </xf>
    <xf numFmtId="0" fontId="13" fillId="3" borderId="7" xfId="0" applyFont="1" applyFill="1" applyBorder="1" applyAlignment="1">
      <alignment horizontal="left"/>
    </xf>
    <xf numFmtId="0" fontId="11" fillId="4" borderId="8" xfId="0" applyFont="1" applyFill="1" applyBorder="1" applyAlignment="1">
      <alignment horizontal="center" vertical="center"/>
    </xf>
    <xf numFmtId="0" fontId="11" fillId="4" borderId="0" xfId="0" applyFont="1" applyFill="1" applyAlignment="1">
      <alignment horizontal="center" vertical="center"/>
    </xf>
    <xf numFmtId="0" fontId="11" fillId="4" borderId="7" xfId="0" applyFont="1" applyFill="1" applyBorder="1" applyAlignment="1">
      <alignment horizontal="center" vertical="center"/>
    </xf>
    <xf numFmtId="0" fontId="60" fillId="11" borderId="8" xfId="0" applyFont="1" applyFill="1" applyBorder="1" applyAlignment="1">
      <alignment horizontal="justify" vertical="center" wrapText="1"/>
    </xf>
    <xf numFmtId="0" fontId="25" fillId="11" borderId="0" xfId="0" applyFont="1" applyFill="1" applyAlignment="1">
      <alignment horizontal="justify" vertical="center" wrapText="1"/>
    </xf>
    <xf numFmtId="0" fontId="25" fillId="11" borderId="7" xfId="0" applyFont="1" applyFill="1" applyBorder="1" applyAlignment="1">
      <alignment horizontal="justify" vertical="center" wrapText="1"/>
    </xf>
    <xf numFmtId="0" fontId="61" fillId="11" borderId="8" xfId="0" applyFont="1" applyFill="1" applyBorder="1" applyAlignment="1">
      <alignment horizontal="left" vertical="center" wrapText="1"/>
    </xf>
    <xf numFmtId="0" fontId="61" fillId="11" borderId="0" xfId="0" applyFont="1" applyFill="1" applyAlignment="1">
      <alignment horizontal="left" vertical="center" wrapText="1"/>
    </xf>
    <xf numFmtId="0" fontId="61" fillId="11" borderId="7" xfId="0" applyFont="1" applyFill="1" applyBorder="1" applyAlignment="1">
      <alignment horizontal="left" vertical="center" wrapText="1"/>
    </xf>
    <xf numFmtId="0" fontId="60" fillId="11" borderId="0" xfId="0" applyFont="1" applyFill="1" applyAlignment="1">
      <alignment horizontal="justify" vertical="center" wrapText="1"/>
    </xf>
    <xf numFmtId="0" fontId="60" fillId="11" borderId="7" xfId="0" applyFont="1" applyFill="1" applyBorder="1" applyAlignment="1">
      <alignment horizontal="justify" vertical="center" wrapText="1"/>
    </xf>
    <xf numFmtId="0" fontId="53" fillId="22" borderId="8" xfId="0" applyFont="1" applyFill="1" applyBorder="1" applyAlignment="1">
      <alignment wrapText="1"/>
    </xf>
    <xf numFmtId="0" fontId="53" fillId="22" borderId="0" xfId="0" applyFont="1" applyFill="1" applyAlignment="1">
      <alignment wrapText="1"/>
    </xf>
    <xf numFmtId="0" fontId="53" fillId="22" borderId="7" xfId="0" applyFont="1" applyFill="1" applyBorder="1" applyAlignment="1">
      <alignment wrapText="1"/>
    </xf>
    <xf numFmtId="0" fontId="60" fillId="11" borderId="8" xfId="0" applyFont="1" applyFill="1" applyBorder="1" applyAlignment="1">
      <alignment horizontal="justify" wrapText="1"/>
    </xf>
    <xf numFmtId="0" fontId="60" fillId="11" borderId="0" xfId="0" applyFont="1" applyFill="1" applyAlignment="1">
      <alignment horizontal="justify" wrapText="1"/>
    </xf>
    <xf numFmtId="0" fontId="60" fillId="11" borderId="7" xfId="0" applyFont="1" applyFill="1" applyBorder="1" applyAlignment="1">
      <alignment horizontal="justify" wrapText="1"/>
    </xf>
    <xf numFmtId="0" fontId="60" fillId="11" borderId="5" xfId="0" applyFont="1" applyFill="1" applyBorder="1" applyAlignment="1">
      <alignment horizontal="justify" vertical="center" wrapText="1"/>
    </xf>
    <xf numFmtId="0" fontId="60" fillId="11" borderId="6" xfId="0" applyFont="1" applyFill="1" applyBorder="1" applyAlignment="1">
      <alignment horizontal="justify" vertical="center" wrapText="1"/>
    </xf>
    <xf numFmtId="0" fontId="60" fillId="11" borderId="15" xfId="0" applyFont="1" applyFill="1" applyBorder="1" applyAlignment="1">
      <alignment horizontal="justify" vertical="center" wrapText="1"/>
    </xf>
    <xf numFmtId="0" fontId="62" fillId="22" borderId="8" xfId="0" applyFont="1" applyFill="1" applyBorder="1" applyAlignment="1">
      <alignment wrapText="1"/>
    </xf>
    <xf numFmtId="0" fontId="21" fillId="0" borderId="0" xfId="0" applyFont="1" applyAlignment="1">
      <alignment vertical="center"/>
    </xf>
  </cellXfs>
  <cellStyles count="2">
    <cellStyle name="Hyperlink" xfId="1" builtinId="8"/>
    <cellStyle name="Normal" xfId="0" builtinId="0"/>
  </cellStyles>
  <dxfs count="926">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85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rgb="FFC7A1E3"/>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CDFF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ill>
        <patternFill>
          <bgColor theme="4" tint="0.79998168889431442"/>
        </patternFill>
      </fill>
      <border>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rgb="FFFFC7CE"/>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rgb="FFECDFF5"/>
        </patternFill>
      </fill>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rgb="FFFFC7CE"/>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border>
        <left/>
        <right/>
        <top/>
        <bottom/>
        <vertical/>
        <horizontal/>
      </border>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border>
        <left/>
        <right/>
        <top/>
        <bottom/>
        <vertical/>
        <horizontal/>
      </border>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border>
        <left/>
        <right/>
        <top/>
        <bottom/>
        <vertical/>
        <horizontal/>
      </border>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rgb="FFFFC7CE"/>
        </patternFill>
      </fill>
    </dxf>
    <dxf>
      <fill>
        <patternFill>
          <bgColor theme="8" tint="0.79998168889431442"/>
        </patternFill>
      </fill>
    </dxf>
    <dxf>
      <fill>
        <patternFill>
          <bgColor theme="8" tint="0.79998168889431442"/>
        </patternFill>
      </fill>
    </dxf>
    <dxf>
      <fill>
        <patternFill>
          <bgColor rgb="FFFFC7CE"/>
        </patternFill>
      </fill>
    </dxf>
    <dxf>
      <fill>
        <patternFill>
          <bgColor rgb="FFFFC7CE"/>
        </patternFill>
      </fill>
    </dxf>
    <dxf>
      <fill>
        <patternFill>
          <bgColor theme="7" tint="0.79998168889431442"/>
        </patternFill>
      </fill>
    </dxf>
    <dxf>
      <fill>
        <patternFill>
          <bgColor theme="7" tint="0.79998168889431442"/>
        </patternFill>
      </fill>
    </dxf>
    <dxf>
      <fill>
        <patternFill>
          <bgColor rgb="FFFFC7CE"/>
        </patternFill>
      </fill>
    </dxf>
    <dxf>
      <fill>
        <patternFill>
          <bgColor rgb="FFFFC7CE"/>
        </patternFill>
      </fill>
    </dxf>
    <dxf>
      <fill>
        <patternFill>
          <bgColor theme="7" tint="0.79998168889431442"/>
        </patternFill>
      </fill>
    </dxf>
    <dxf>
      <fill>
        <patternFill>
          <bgColor rgb="FFFFC7CE"/>
        </patternFill>
      </fill>
    </dxf>
    <dxf>
      <fill>
        <patternFill>
          <bgColor theme="8" tint="0.79998168889431442"/>
        </patternFill>
      </fill>
    </dxf>
    <dxf>
      <fill>
        <patternFill>
          <bgColor theme="7" tint="0.79998168889431442"/>
        </patternFill>
      </fill>
    </dxf>
    <dxf>
      <fill>
        <patternFill>
          <bgColor rgb="FFFFC7CE"/>
        </patternFill>
      </fill>
    </dxf>
    <dxf>
      <fill>
        <patternFill>
          <bgColor theme="0" tint="-0.34998626667073579"/>
        </patternFill>
      </fill>
    </dxf>
    <dxf>
      <fill>
        <patternFill>
          <bgColor rgb="FFFFC7CE"/>
        </patternFill>
      </fill>
    </dxf>
    <dxf>
      <fill>
        <patternFill>
          <bgColor theme="7" tint="0.79998168889431442"/>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rgb="FFFFC7CE"/>
        </patternFill>
      </fill>
    </dxf>
    <dxf>
      <fill>
        <patternFill>
          <bgColor theme="7" tint="0.79998168889431442"/>
        </patternFill>
      </fill>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BDBD"/>
        </patternFill>
      </fill>
      <border>
        <left style="thin">
          <color auto="1"/>
        </left>
        <right style="thin">
          <color auto="1"/>
        </right>
        <top style="thin">
          <color auto="1"/>
        </top>
        <bottom style="thin">
          <color auto="1"/>
        </bottom>
      </border>
    </dxf>
    <dxf>
      <fill>
        <patternFill>
          <bgColor rgb="FFFFC7C7"/>
        </patternFill>
      </fill>
    </dxf>
    <dxf>
      <fill>
        <patternFill>
          <bgColor rgb="FFC7A1E3"/>
        </patternFill>
      </fill>
      <border>
        <left style="thin">
          <color auto="1"/>
        </left>
        <right style="thin">
          <color auto="1"/>
        </right>
        <top style="thin">
          <color auto="1"/>
        </top>
        <bottom style="thin">
          <color auto="1"/>
        </bottom>
      </border>
    </dxf>
    <dxf>
      <fill>
        <patternFill>
          <bgColor rgb="FFFF858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7" tint="0.59996337778862885"/>
        </patternFill>
      </fill>
      <border>
        <left/>
        <right style="thin">
          <color auto="1"/>
        </right>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C7C7"/>
        </patternFill>
      </fill>
    </dxf>
    <dxf>
      <fill>
        <patternFill>
          <bgColor rgb="FF92D050"/>
        </patternFill>
      </fill>
    </dxf>
    <dxf>
      <fill>
        <patternFill>
          <bgColor rgb="FF92D050"/>
        </patternFill>
      </fill>
    </dxf>
    <dxf>
      <fill>
        <patternFill>
          <bgColor rgb="FFFFC7C7"/>
        </patternFill>
      </fill>
    </dxf>
    <dxf>
      <fill>
        <patternFill>
          <bgColor rgb="FF92D050"/>
        </patternFill>
      </fill>
    </dxf>
    <dxf>
      <fill>
        <patternFill>
          <bgColor rgb="FFFFC7C7"/>
        </patternFill>
      </fill>
    </dxf>
    <dxf>
      <fill>
        <patternFill>
          <bgColor rgb="FFFFC7C7"/>
        </patternFill>
      </fill>
    </dxf>
    <dxf>
      <fill>
        <patternFill>
          <bgColor rgb="FF92D050"/>
        </patternFill>
      </fill>
    </dxf>
    <dxf>
      <fill>
        <patternFill>
          <bgColor rgb="FF92D050"/>
        </patternFill>
      </fill>
    </dxf>
    <dxf>
      <fill>
        <patternFill>
          <bgColor rgb="FFFFC7C7"/>
        </patternFill>
      </fill>
    </dxf>
    <dxf>
      <fill>
        <patternFill>
          <bgColor rgb="FFFFC7C7"/>
        </patternFill>
      </fill>
    </dxf>
    <dxf>
      <fill>
        <patternFill>
          <bgColor rgb="FF92D050"/>
        </patternFill>
      </fill>
    </dxf>
    <dxf>
      <fill>
        <patternFill>
          <bgColor rgb="FF92D050"/>
        </patternFill>
      </fill>
    </dxf>
    <dxf>
      <fill>
        <patternFill>
          <bgColor rgb="FFFFC7C7"/>
        </patternFill>
      </fill>
    </dxf>
    <dxf>
      <fill>
        <patternFill>
          <bgColor rgb="FFFFC7C7"/>
        </patternFill>
      </fill>
    </dxf>
    <dxf>
      <fill>
        <patternFill>
          <bgColor rgb="FF92D050"/>
        </patternFill>
      </fill>
    </dxf>
    <dxf>
      <fill>
        <patternFill>
          <bgColor rgb="FF92D050"/>
        </patternFill>
      </fill>
    </dxf>
    <dxf>
      <fill>
        <patternFill>
          <bgColor rgb="FFFFC7C7"/>
        </patternFill>
      </fill>
    </dxf>
    <dxf>
      <fill>
        <patternFill>
          <bgColor theme="4" tint="0.79998168889431442"/>
        </patternFill>
      </fill>
      <border>
        <left/>
        <right/>
        <top style="thin">
          <color auto="1"/>
        </top>
        <bottom style="thin">
          <color auto="1"/>
        </bottom>
        <vertical/>
        <horizontal/>
      </border>
    </dxf>
    <dxf>
      <fill>
        <patternFill>
          <bgColor rgb="FFFFC7C7"/>
        </patternFill>
      </fill>
    </dxf>
    <dxf>
      <fill>
        <patternFill>
          <bgColor rgb="FF92D050"/>
        </patternFill>
      </fill>
    </dxf>
    <dxf>
      <fill>
        <patternFill>
          <bgColor rgb="FFFFC7C7"/>
        </patternFill>
      </fill>
    </dxf>
    <dxf>
      <fill>
        <patternFill>
          <bgColor rgb="FF92D050"/>
        </patternFill>
      </fill>
    </dxf>
    <dxf>
      <fill>
        <patternFill>
          <bgColor rgb="FF92D050"/>
        </patternFill>
      </fill>
    </dxf>
    <dxf>
      <fill>
        <patternFill>
          <bgColor rgb="FFFFC7C7"/>
        </patternFill>
      </fill>
    </dxf>
    <dxf>
      <fill>
        <patternFill>
          <bgColor rgb="FFFFC7C7"/>
        </patternFill>
      </fill>
    </dxf>
    <dxf>
      <fill>
        <patternFill>
          <bgColor rgb="FF92D050"/>
        </patternFill>
      </fill>
    </dxf>
    <dxf>
      <fill>
        <patternFill>
          <bgColor rgb="FFFFC7C7"/>
        </patternFill>
      </fill>
    </dxf>
    <dxf>
      <fill>
        <patternFill>
          <bgColor rgb="FF92D050"/>
        </patternFill>
      </fill>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92D050"/>
        </patternFill>
      </fill>
    </dxf>
    <dxf>
      <fill>
        <patternFill>
          <bgColor rgb="FFFFC7C7"/>
        </patternFill>
      </fill>
    </dxf>
    <dxf>
      <fill>
        <patternFill>
          <bgColor rgb="FFECDFF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theme="0" tint="-0.34998626667073579"/>
        </patternFill>
      </fill>
      <border>
        <left/>
        <right/>
        <top/>
        <bottom/>
        <vertical/>
        <horizontal/>
      </border>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rgb="FFF1E8F8"/>
        </patternFill>
      </fill>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dxf>
    <dxf>
      <fill>
        <patternFill>
          <bgColor rgb="FFFFC7CE"/>
        </patternFill>
      </fill>
    </dxf>
    <dxf>
      <fill>
        <patternFill>
          <bgColor rgb="FFFFC7CE"/>
        </patternFill>
      </fill>
    </dxf>
    <dxf>
      <fill>
        <patternFill>
          <bgColor theme="9" tint="0.39994506668294322"/>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7CE"/>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9" tint="0.39994506668294322"/>
        </patternFill>
      </fill>
    </dxf>
    <dxf>
      <fill>
        <patternFill>
          <bgColor rgb="FFFFC7CE"/>
        </patternFill>
      </fill>
    </dxf>
    <dxf>
      <fill>
        <patternFill>
          <bgColor theme="0" tint="-0.34998626667073579"/>
        </patternFill>
      </fill>
    </dxf>
    <dxf>
      <fill>
        <patternFill>
          <bgColor theme="9" tint="0.39994506668294322"/>
        </patternFill>
      </fill>
    </dxf>
    <dxf>
      <fill>
        <patternFill>
          <bgColor theme="0" tint="-0.34998626667073579"/>
        </patternFill>
      </fill>
      <border>
        <left/>
        <right/>
        <top/>
        <bottom/>
        <vertical/>
        <horizontal/>
      </border>
    </dxf>
    <dxf>
      <fill>
        <patternFill>
          <bgColor theme="9" tint="0.39994506668294322"/>
        </patternFill>
      </fill>
    </dxf>
    <dxf>
      <fill>
        <patternFill>
          <bgColor rgb="FFFFC7CE"/>
        </patternFill>
      </fill>
    </dxf>
    <dxf>
      <fill>
        <patternFill>
          <bgColor theme="0" tint="-0.34998626667073579"/>
        </patternFill>
      </fill>
      <border>
        <left/>
        <right/>
        <top/>
        <bottom/>
        <vertical/>
        <horizontal/>
      </border>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theme="9" tint="0.39994506668294322"/>
        </patternFill>
      </fill>
    </dxf>
    <dxf>
      <fill>
        <patternFill>
          <bgColor theme="0" tint="-0.34998626667073579"/>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border>
    </dxf>
    <dxf>
      <fill>
        <patternFill>
          <bgColor theme="0" tint="-0.34998626667073579"/>
        </patternFill>
      </fill>
    </dxf>
    <dxf>
      <fill>
        <patternFill>
          <bgColor theme="9" tint="0.39994506668294322"/>
        </patternFill>
      </fill>
    </dxf>
    <dxf>
      <fill>
        <patternFill>
          <bgColor rgb="FFFFC7CE"/>
        </patternFill>
      </fill>
    </dxf>
    <dxf>
      <fill>
        <patternFill>
          <bgColor theme="0" tint="-0.34998626667073579"/>
        </patternFill>
      </fill>
      <border>
        <left/>
        <right/>
        <top/>
        <bottom/>
      </border>
    </dxf>
    <dxf>
      <fill>
        <patternFill>
          <bgColor theme="9" tint="0.39994506668294322"/>
        </patternFill>
      </fill>
    </dxf>
    <dxf>
      <fill>
        <patternFill>
          <bgColor rgb="FFFFC7CE"/>
        </patternFill>
      </fill>
    </dxf>
    <dxf>
      <fill>
        <patternFill>
          <bgColor theme="0" tint="-0.34998626667073579"/>
        </patternFill>
      </fill>
    </dxf>
    <dxf>
      <fill>
        <patternFill>
          <bgColor theme="9" tint="0.39994506668294322"/>
        </patternFill>
      </fill>
    </dxf>
    <dxf>
      <fill>
        <patternFill>
          <bgColor theme="0" tint="-0.34998626667073579"/>
        </patternFill>
      </fill>
    </dxf>
    <dxf>
      <fill>
        <patternFill>
          <bgColor rgb="FFFFC7CE"/>
        </patternFill>
      </fill>
    </dxf>
    <dxf>
      <fill>
        <patternFill>
          <bgColor theme="0" tint="-0.34998626667073579"/>
        </patternFill>
      </fill>
    </dxf>
    <dxf>
      <fill>
        <patternFill>
          <bgColor theme="9" tint="0.39994506668294322"/>
        </patternFill>
      </fill>
    </dxf>
    <dxf>
      <fill>
        <patternFill>
          <bgColor theme="0" tint="-0.34998626667073579"/>
        </patternFill>
      </fill>
    </dxf>
    <dxf>
      <fill>
        <patternFill>
          <bgColor theme="9" tint="0.39994506668294322"/>
        </patternFill>
      </fill>
    </dxf>
    <dxf>
      <fill>
        <patternFill>
          <bgColor theme="0" tint="-0.34998626667073579"/>
        </patternFill>
      </fill>
    </dxf>
    <dxf>
      <fill>
        <patternFill>
          <bgColor theme="9" tint="0.39994506668294322"/>
        </patternFill>
      </fill>
    </dxf>
    <dxf>
      <fill>
        <patternFill>
          <bgColor rgb="FFFFC7CE"/>
        </patternFill>
      </fill>
    </dxf>
    <dxf>
      <fill>
        <patternFill>
          <bgColor rgb="FFFFC7CE"/>
        </patternFill>
      </fill>
    </dxf>
    <dxf>
      <fill>
        <patternFill>
          <bgColor theme="0" tint="-0.34998626667073579"/>
        </patternFill>
      </fill>
    </dxf>
    <dxf>
      <fill>
        <patternFill>
          <bgColor theme="9" tint="0.39994506668294322"/>
        </patternFill>
      </fill>
    </dxf>
    <dxf>
      <fill>
        <patternFill>
          <bgColor rgb="FFFFC7CE"/>
        </patternFill>
      </fill>
    </dxf>
    <dxf>
      <fill>
        <patternFill>
          <bgColor theme="0" tint="-0.34998626667073579"/>
        </patternFill>
      </fill>
    </dxf>
    <dxf>
      <fill>
        <patternFill>
          <bgColor theme="9" tint="0.39994506668294322"/>
        </patternFill>
      </fill>
    </dxf>
    <dxf>
      <fill>
        <patternFill>
          <bgColor theme="9" tint="0.39994506668294322"/>
        </patternFill>
      </fill>
    </dxf>
    <dxf>
      <fill>
        <patternFill>
          <bgColor rgb="FFFFC7CE"/>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dxf>
    <dxf>
      <fill>
        <patternFill>
          <bgColor theme="9" tint="0.39994506668294322"/>
        </patternFill>
      </fill>
    </dxf>
    <dxf>
      <fill>
        <patternFill>
          <bgColor rgb="FFFFC7CE"/>
        </patternFill>
      </fill>
    </dxf>
    <dxf>
      <fill>
        <patternFill>
          <bgColor theme="0" tint="-0.34998626667073579"/>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dxf>
    <dxf>
      <fill>
        <patternFill>
          <bgColor theme="9" tint="0.39994506668294322"/>
        </patternFill>
      </fill>
    </dxf>
    <dxf>
      <fill>
        <patternFill>
          <bgColor theme="9" tint="0.39994506668294322"/>
        </patternFill>
      </fill>
    </dxf>
    <dxf>
      <fill>
        <patternFill>
          <bgColor theme="0" tint="-0.34998626667073579"/>
        </patternFill>
      </fill>
    </dxf>
    <dxf>
      <fill>
        <patternFill>
          <bgColor theme="9" tint="0.39994506668294322"/>
        </patternFill>
      </fill>
    </dxf>
    <dxf>
      <fill>
        <patternFill>
          <bgColor theme="0" tint="-0.34998626667073579"/>
        </patternFill>
      </fill>
    </dxf>
    <dxf>
      <fill>
        <patternFill>
          <bgColor theme="0" tint="-0.34998626667073579"/>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FFC7CE"/>
        </patternFill>
      </fill>
    </dxf>
    <dxf>
      <fill>
        <patternFill>
          <bgColor rgb="FF92D050"/>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92D050"/>
        </patternFill>
      </fill>
    </dxf>
    <dxf>
      <fill>
        <patternFill>
          <bgColor rgb="FFFFC7CE"/>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92D050"/>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rgb="FFFFC7CE"/>
        </patternFill>
      </fill>
    </dxf>
    <dxf>
      <fill>
        <patternFill>
          <bgColor rgb="FF92D050"/>
        </patternFill>
      </fill>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theme="0" tint="-0.34998626667073579"/>
        </patternFill>
      </fill>
    </dxf>
    <dxf>
      <fill>
        <patternFill>
          <bgColor rgb="FF92D050"/>
        </patternFill>
      </fill>
    </dxf>
    <dxf>
      <fill>
        <patternFill>
          <bgColor theme="0" tint="-0.34998626667073579"/>
        </patternFill>
      </fill>
    </dxf>
    <dxf>
      <fill>
        <patternFill>
          <bgColor rgb="FF92D050"/>
        </patternFill>
      </fill>
    </dxf>
    <dxf>
      <fill>
        <patternFill>
          <bgColor rgb="FFFFC7CE"/>
        </patternFill>
      </fill>
    </dxf>
    <dxf>
      <fill>
        <patternFill>
          <bgColor rgb="FF92D050"/>
        </patternFill>
      </fill>
    </dxf>
    <dxf>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4CE"/>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4" tint="0.79998168889431442"/>
        </patternFill>
      </fill>
      <border>
        <left/>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FFBDBD"/>
        </patternFill>
      </fill>
    </dxf>
    <dxf>
      <fill>
        <patternFill>
          <bgColor rgb="FFECDFF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FBDBD"/>
        </patternFill>
      </fill>
      <border>
        <left style="thin">
          <color auto="1"/>
        </left>
        <right style="thin">
          <color auto="1"/>
        </right>
        <top style="thin">
          <color auto="1"/>
        </top>
        <bottom style="thin">
          <color auto="1"/>
        </bottom>
        <vertical/>
        <horizontal/>
      </border>
    </dxf>
    <dxf>
      <fill>
        <patternFill>
          <bgColor rgb="FFECDFF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rgb="FFFF8585"/>
        </patternFill>
      </fill>
      <border>
        <left style="thin">
          <color auto="1"/>
        </left>
        <right style="thin">
          <color auto="1"/>
        </right>
        <top style="thin">
          <color auto="1"/>
        </top>
        <bottom style="thin">
          <color auto="1"/>
        </bottom>
      </border>
    </dxf>
    <dxf>
      <fill>
        <patternFill>
          <bgColor rgb="FFC7A1E3"/>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59996337778862885"/>
        </patternFill>
      </fill>
    </dxf>
    <dxf>
      <fill>
        <patternFill>
          <bgColor theme="7" tint="0.59996337778862885"/>
        </patternFill>
      </fill>
    </dxf>
    <dxf>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7" tint="0.59996337778862885"/>
        </patternFill>
      </fill>
      <border>
        <bottom style="thin">
          <color auto="1"/>
        </bottom>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dxf>
    <dxf>
      <fill>
        <patternFill>
          <bgColor theme="9" tint="0.79998168889431442"/>
        </patternFill>
      </fill>
    </dxf>
    <dxf>
      <fill>
        <patternFill>
          <bgColor theme="0" tint="-0.34998626667073579"/>
        </patternFill>
      </fill>
    </dxf>
    <dxf>
      <fill>
        <patternFill>
          <bgColor theme="5" tint="0.79998168889431442"/>
        </patternFill>
      </fill>
    </dxf>
    <dxf>
      <fill>
        <patternFill>
          <bgColor rgb="FFC198E0"/>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vertical/>
        <horizontal/>
      </border>
    </dxf>
    <dxf>
      <fill>
        <patternFill>
          <bgColor theme="7"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59996337778862885"/>
        </patternFill>
      </fill>
    </dxf>
    <dxf>
      <fill>
        <patternFill>
          <bgColor theme="9" tint="0.79998168889431442"/>
        </patternFill>
      </fill>
    </dxf>
    <dxf>
      <fill>
        <patternFill>
          <bgColor theme="8" tint="-0.49998474074526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val="0"/>
      </font>
      <fill>
        <patternFill>
          <bgColor rgb="FFE1CCF0"/>
        </patternFill>
      </fill>
      <border>
        <left/>
        <right/>
        <top/>
        <bottom/>
      </border>
    </dxf>
    <dxf>
      <fill>
        <patternFill>
          <bgColor theme="7" tint="0.59996337778862885"/>
        </patternFill>
      </fill>
      <border>
        <left style="thin">
          <color auto="1"/>
        </left>
        <right/>
        <top/>
        <bottom style="thin">
          <color auto="1"/>
        </bottom>
        <vertical/>
        <horizontal/>
      </border>
    </dxf>
    <dxf>
      <fill>
        <patternFill>
          <bgColor rgb="FFE2CFF1"/>
        </patternFill>
      </fill>
      <border>
        <left/>
        <right/>
        <top/>
        <bottom/>
        <vertical/>
        <horizontal/>
      </border>
    </dxf>
    <dxf>
      <fill>
        <patternFill>
          <bgColor rgb="FFC7A1E3"/>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dxf>
    <dxf>
      <font>
        <color rgb="FF002060"/>
      </font>
      <fill>
        <patternFill>
          <bgColor theme="8" tint="0.79998168889431442"/>
        </patternFill>
      </fill>
    </dxf>
    <dxf>
      <font>
        <color rgb="FF002060"/>
      </font>
      <fill>
        <patternFill>
          <bgColor theme="8" tint="0.79998168889431442"/>
        </patternFill>
      </fill>
    </dxf>
    <dxf>
      <font>
        <color rgb="FF002060"/>
      </font>
      <fill>
        <patternFill>
          <bgColor theme="7" tint="0.79998168889431442"/>
        </patternFill>
      </fill>
    </dxf>
    <dxf>
      <fill>
        <patternFill>
          <bgColor rgb="FF002060"/>
        </patternFill>
      </fill>
    </dxf>
    <dxf>
      <fill>
        <patternFill>
          <bgColor theme="8" tint="-0.499984740745262"/>
        </patternFill>
      </fill>
    </dxf>
    <dxf>
      <font>
        <color rgb="FF002060"/>
      </font>
      <fill>
        <patternFill>
          <bgColor theme="8" tint="0.7999816888943144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fill>
        <patternFill>
          <bgColor rgb="FFFFC7CE"/>
        </patternFill>
      </fill>
    </dxf>
    <dxf>
      <fill>
        <patternFill>
          <bgColor rgb="FFFFC7CE"/>
        </patternFill>
      </fill>
    </dxf>
    <dxf>
      <fill>
        <patternFill>
          <bgColor rgb="FFFFC7CE"/>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CE7DC"/>
        </patternFill>
      </fill>
      <border>
        <left style="thin">
          <color auto="1"/>
        </left>
        <right style="thin">
          <color auto="1"/>
        </right>
        <top style="thin">
          <color auto="1"/>
        </top>
        <bottom style="thin">
          <color auto="1"/>
        </bottom>
        <vertical/>
        <horizontal/>
      </border>
    </dxf>
    <dxf>
      <fill>
        <patternFill>
          <bgColor rgb="FFFCE7DC"/>
        </patternFill>
      </fill>
      <border>
        <left style="thin">
          <color auto="1"/>
        </left>
        <right style="thin">
          <color auto="1"/>
        </right>
        <top style="thin">
          <color auto="1"/>
        </top>
        <bottom style="thin">
          <color auto="1"/>
        </bottom>
        <vertical/>
        <horizontal/>
      </border>
    </dxf>
    <dxf>
      <fill>
        <patternFill>
          <bgColor rgb="FFFCE7DC"/>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1" tint="0.499984740745262"/>
        </patternFill>
      </fill>
    </dxf>
    <dxf>
      <fill>
        <patternFill>
          <bgColor theme="1" tint="0.499984740745262"/>
        </patternFill>
      </fill>
    </dxf>
    <dxf>
      <fill>
        <patternFill>
          <bgColor rgb="FFD0EAB4"/>
        </patternFill>
      </fill>
    </dxf>
    <dxf>
      <fill>
        <patternFill>
          <bgColor theme="4" tint="0.79998168889431442"/>
        </patternFill>
      </fill>
    </dxf>
    <dxf>
      <fill>
        <patternFill>
          <bgColor rgb="FFFF8B8B"/>
        </patternFill>
      </fill>
    </dxf>
    <dxf>
      <fill>
        <patternFill>
          <bgColor theme="6" tint="0.79998168889431442"/>
        </patternFill>
      </fill>
    </dxf>
    <dxf>
      <fill>
        <patternFill>
          <bgColor rgb="FFFF8B8B"/>
        </patternFill>
      </fill>
    </dxf>
    <dxf>
      <fill>
        <patternFill>
          <bgColor rgb="FFD0EAB4"/>
        </patternFill>
      </fill>
    </dxf>
    <dxf>
      <fill>
        <patternFill>
          <bgColor rgb="FFD0EAB4"/>
        </patternFill>
      </fill>
    </dxf>
    <dxf>
      <fill>
        <patternFill>
          <bgColor theme="6" tint="0.79998168889431442"/>
        </patternFill>
      </fill>
    </dxf>
    <dxf>
      <fill>
        <patternFill>
          <bgColor rgb="FFFF8B8B"/>
        </patternFill>
      </fill>
    </dxf>
    <dxf>
      <font>
        <b/>
        <i val="0"/>
        <color rgb="FFC00000"/>
      </font>
      <fill>
        <patternFill>
          <bgColor rgb="FFFFFF00"/>
        </patternFill>
      </fill>
    </dxf>
    <dxf>
      <fill>
        <patternFill>
          <bgColor theme="6" tint="0.79998168889431442"/>
        </patternFill>
      </fill>
    </dxf>
    <dxf>
      <fill>
        <patternFill>
          <bgColor rgb="FFFF8B8B"/>
        </patternFill>
      </fill>
    </dxf>
    <dxf>
      <fill>
        <patternFill>
          <bgColor rgb="FFD0EAB4"/>
        </patternFill>
      </fill>
    </dxf>
    <dxf>
      <fill>
        <patternFill>
          <bgColor theme="6" tint="0.79998168889431442"/>
        </patternFill>
      </fill>
    </dxf>
    <dxf>
      <fill>
        <patternFill>
          <bgColor rgb="FFFF8B8B"/>
        </patternFill>
      </fill>
    </dxf>
    <dxf>
      <fill>
        <patternFill>
          <bgColor rgb="FFD0EAB4"/>
        </patternFill>
      </fill>
    </dxf>
    <dxf>
      <font>
        <b/>
        <i val="0"/>
        <color rgb="FFC00000"/>
      </font>
      <fill>
        <patternFill>
          <bgColor rgb="FFFFFF00"/>
        </patternFill>
      </fill>
    </dxf>
    <dxf>
      <fill>
        <patternFill>
          <bgColor rgb="FFD0EAB4"/>
        </patternFill>
      </fill>
    </dxf>
    <dxf>
      <fill>
        <patternFill>
          <bgColor rgb="FFFF8B8B"/>
        </patternFill>
      </fill>
    </dxf>
    <dxf>
      <fill>
        <patternFill>
          <bgColor theme="6" tint="0.79998168889431442"/>
        </patternFill>
      </fill>
    </dxf>
    <dxf>
      <font>
        <b/>
        <i val="0"/>
        <color rgb="FFC00000"/>
      </font>
      <fill>
        <patternFill>
          <bgColor rgb="FFFFFF00"/>
        </patternFill>
      </fill>
    </dxf>
    <dxf>
      <fill>
        <patternFill>
          <bgColor rgb="FFD0EAB4"/>
        </patternFill>
      </fill>
    </dxf>
    <dxf>
      <fill>
        <patternFill>
          <bgColor rgb="FFFF8B8B"/>
        </patternFill>
      </fill>
    </dxf>
    <dxf>
      <fill>
        <patternFill>
          <bgColor theme="6" tint="0.79998168889431442"/>
        </patternFill>
      </fill>
    </dxf>
    <dxf>
      <fill>
        <patternFill>
          <bgColor rgb="FFD0EAB4"/>
        </patternFill>
      </fill>
    </dxf>
    <dxf>
      <fill>
        <patternFill>
          <bgColor rgb="FFD0EAB4"/>
        </patternFill>
      </fill>
    </dxf>
    <dxf>
      <fill>
        <patternFill>
          <bgColor rgb="FFFF8B8B"/>
        </patternFill>
      </fill>
    </dxf>
    <dxf>
      <fill>
        <patternFill>
          <bgColor theme="6" tint="0.79998168889431442"/>
        </patternFill>
      </fill>
    </dxf>
    <dxf>
      <fill>
        <patternFill>
          <bgColor rgb="FFFF8B8B"/>
        </patternFill>
      </fill>
    </dxf>
    <dxf>
      <fill>
        <patternFill>
          <bgColor rgb="FFD0EAB4"/>
        </patternFill>
      </fill>
    </dxf>
    <dxf>
      <fill>
        <patternFill>
          <bgColor theme="6" tint="0.79998168889431442"/>
        </patternFill>
      </fill>
    </dxf>
    <dxf>
      <fill>
        <patternFill>
          <bgColor rgb="FFD0EAB4"/>
        </patternFill>
      </fill>
    </dxf>
    <dxf>
      <fill>
        <patternFill>
          <bgColor theme="6" tint="0.79998168889431442"/>
        </patternFill>
      </fill>
    </dxf>
    <dxf>
      <fill>
        <patternFill>
          <bgColor rgb="FFFF8B8B"/>
        </patternFill>
      </fill>
    </dxf>
    <dxf>
      <fill>
        <patternFill>
          <bgColor rgb="FFD0EAB4"/>
        </patternFill>
      </fill>
    </dxf>
    <dxf>
      <fill>
        <patternFill>
          <bgColor rgb="FFFF8B8B"/>
        </patternFill>
      </fill>
    </dxf>
    <dxf>
      <fill>
        <patternFill>
          <bgColor theme="6" tint="0.79998168889431442"/>
        </patternFill>
      </fill>
    </dxf>
    <dxf>
      <font>
        <b/>
        <i val="0"/>
        <color rgb="FFC00000"/>
      </font>
      <fill>
        <patternFill>
          <bgColor rgb="FFFFFF00"/>
        </patternFill>
      </fill>
    </dxf>
    <dxf>
      <fill>
        <patternFill>
          <bgColor theme="6" tint="0.79998168889431442"/>
        </patternFill>
      </fill>
    </dxf>
    <dxf>
      <fill>
        <patternFill>
          <bgColor rgb="FFFF8B8B"/>
        </patternFill>
      </fill>
    </dxf>
    <dxf>
      <fill>
        <patternFill>
          <bgColor rgb="FFD0EAB4"/>
        </patternFill>
      </fill>
    </dxf>
    <dxf>
      <font>
        <b/>
        <i val="0"/>
        <color rgb="FFC00000"/>
      </font>
      <fill>
        <patternFill>
          <bgColor rgb="FFFFFF00"/>
        </patternFill>
      </fill>
    </dxf>
    <dxf>
      <fill>
        <patternFill>
          <bgColor rgb="FFD0EAB4"/>
        </patternFill>
      </fill>
    </dxf>
    <dxf>
      <fill>
        <patternFill>
          <bgColor rgb="FFFF8B8B"/>
        </patternFill>
      </fill>
    </dxf>
    <dxf>
      <fill>
        <patternFill>
          <bgColor theme="6" tint="0.79998168889431442"/>
        </patternFill>
      </fill>
    </dxf>
    <dxf>
      <fill>
        <patternFill>
          <bgColor theme="6" tint="0.79998168889431442"/>
        </patternFill>
      </fill>
    </dxf>
    <dxf>
      <fill>
        <patternFill>
          <bgColor rgb="FFFF8B8B"/>
        </patternFill>
      </fill>
    </dxf>
    <dxf>
      <fill>
        <patternFill>
          <bgColor rgb="FFD0EAB4"/>
        </patternFill>
      </fill>
    </dxf>
    <dxf>
      <font>
        <b/>
        <i val="0"/>
        <color rgb="FFC00000"/>
      </font>
      <fill>
        <patternFill>
          <bgColor rgb="FFFFFF00"/>
        </patternFill>
      </fill>
    </dxf>
    <dxf>
      <fill>
        <patternFill>
          <bgColor rgb="FFD0EAB4"/>
        </patternFill>
      </fill>
    </dxf>
    <dxf>
      <fill>
        <patternFill>
          <bgColor rgb="FFFF8B8B"/>
        </patternFill>
      </fill>
    </dxf>
    <dxf>
      <fill>
        <patternFill>
          <bgColor theme="6" tint="0.79998168889431442"/>
        </patternFill>
      </fill>
    </dxf>
    <dxf>
      <font>
        <b/>
        <i val="0"/>
        <color rgb="FFC00000"/>
      </font>
      <fill>
        <patternFill>
          <bgColor rgb="FFFFFF00"/>
        </patternFill>
      </fill>
    </dxf>
    <dxf>
      <fill>
        <patternFill>
          <bgColor rgb="FF92D050"/>
        </patternFill>
      </fill>
    </dxf>
    <dxf>
      <fill>
        <patternFill>
          <bgColor theme="7" tint="0.39994506668294322"/>
        </patternFill>
      </fill>
    </dxf>
    <dxf>
      <fill>
        <patternFill>
          <bgColor rgb="FFFFBDBD"/>
        </patternFill>
      </fill>
    </dxf>
    <dxf>
      <fill>
        <patternFill>
          <bgColor theme="1" tint="0.499984740745262"/>
        </patternFill>
      </fill>
    </dxf>
    <dxf>
      <fill>
        <patternFill>
          <bgColor theme="1" tint="0.499984740745262"/>
        </patternFill>
      </fill>
    </dxf>
    <dxf>
      <fill>
        <patternFill>
          <bgColor theme="6" tint="0.79998168889431442"/>
        </patternFill>
      </fill>
    </dxf>
    <dxf>
      <fill>
        <patternFill>
          <bgColor rgb="FFFF8B8B"/>
        </patternFill>
      </fill>
    </dxf>
    <dxf>
      <fill>
        <patternFill>
          <bgColor theme="0" tint="-0.499984740745262"/>
        </patternFill>
      </fill>
    </dxf>
    <dxf>
      <fill>
        <patternFill>
          <bgColor theme="0" tint="-0.499984740745262"/>
        </patternFill>
      </fill>
    </dxf>
    <dxf>
      <font>
        <b/>
        <i val="0"/>
        <color rgb="FFC00000"/>
      </font>
      <fill>
        <patternFill>
          <bgColor rgb="FFFFFF00"/>
        </patternFill>
      </fill>
    </dxf>
    <dxf>
      <font>
        <b/>
        <i val="0"/>
        <color rgb="FFC00000"/>
      </font>
      <fill>
        <patternFill>
          <bgColor rgb="FFFFFF00"/>
        </patternFill>
      </fill>
    </dxf>
    <dxf>
      <fill>
        <patternFill>
          <bgColor theme="0" tint="-0.499984740745262"/>
        </patternFill>
      </fill>
    </dxf>
  </dxfs>
  <tableStyles count="0" defaultTableStyle="TableStyleMedium2" defaultPivotStyle="PivotStyleLight16"/>
  <colors>
    <mruColors>
      <color rgb="FF000000"/>
      <color rgb="FFF1E8F8"/>
      <color rgb="FFD0EAB4"/>
      <color rgb="FFCCCCFF"/>
      <color rgb="FFEFF6FB"/>
      <color rgb="FFC7A1E3"/>
      <color rgb="FFFF8585"/>
      <color rgb="FF2DAFC1"/>
      <color rgb="FFC1EBF1"/>
      <color rgb="FFA7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0</xdr:row>
      <xdr:rowOff>0</xdr:rowOff>
    </xdr:from>
    <xdr:to>
      <xdr:col>1</xdr:col>
      <xdr:colOff>1301750</xdr:colOff>
      <xdr:row>3</xdr:row>
      <xdr:rowOff>149226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0"/>
          <a:ext cx="1085850" cy="885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0</xdr:rowOff>
    </xdr:from>
    <xdr:to>
      <xdr:col>2</xdr:col>
      <xdr:colOff>727176</xdr:colOff>
      <xdr:row>2</xdr:row>
      <xdr:rowOff>38100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 y="177800"/>
          <a:ext cx="1120876" cy="914400"/>
        </a:xfrm>
        <a:prstGeom prst="rect">
          <a:avLst/>
        </a:prstGeom>
      </xdr:spPr>
    </xdr:pic>
    <xdr:clientData/>
  </xdr:twoCellAnchor>
  <xdr:twoCellAnchor editAs="oneCell">
    <xdr:from>
      <xdr:col>13</xdr:col>
      <xdr:colOff>127000</xdr:colOff>
      <xdr:row>1</xdr:row>
      <xdr:rowOff>0</xdr:rowOff>
    </xdr:from>
    <xdr:to>
      <xdr:col>13</xdr:col>
      <xdr:colOff>1023112</xdr:colOff>
      <xdr:row>2</xdr:row>
      <xdr:rowOff>37734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88500" y="177800"/>
          <a:ext cx="896112" cy="9140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1</xdr:row>
      <xdr:rowOff>12700</xdr:rowOff>
    </xdr:from>
    <xdr:to>
      <xdr:col>2</xdr:col>
      <xdr:colOff>446024</xdr:colOff>
      <xdr:row>2</xdr:row>
      <xdr:rowOff>291860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01600"/>
          <a:ext cx="1106424" cy="914160"/>
        </a:xfrm>
        <a:prstGeom prst="rect">
          <a:avLst/>
        </a:prstGeom>
      </xdr:spPr>
    </xdr:pic>
    <xdr:clientData/>
  </xdr:twoCellAnchor>
  <xdr:twoCellAnchor editAs="oneCell">
    <xdr:from>
      <xdr:col>11</xdr:col>
      <xdr:colOff>72571</xdr:colOff>
      <xdr:row>1</xdr:row>
      <xdr:rowOff>52616</xdr:rowOff>
    </xdr:from>
    <xdr:to>
      <xdr:col>11</xdr:col>
      <xdr:colOff>968683</xdr:colOff>
      <xdr:row>2</xdr:row>
      <xdr:rowOff>328066</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02571" y="143330"/>
          <a:ext cx="896112" cy="910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220</xdr:row>
          <xdr:rowOff>63500</xdr:rowOff>
        </xdr:from>
        <xdr:to>
          <xdr:col>1</xdr:col>
          <xdr:colOff>495300</xdr:colOff>
          <xdr:row>220</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225</xdr:row>
          <xdr:rowOff>63500</xdr:rowOff>
        </xdr:from>
        <xdr:to>
          <xdr:col>1</xdr:col>
          <xdr:colOff>495300</xdr:colOff>
          <xdr:row>225</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231</xdr:row>
          <xdr:rowOff>25400</xdr:rowOff>
        </xdr:from>
        <xdr:to>
          <xdr:col>1</xdr:col>
          <xdr:colOff>495300</xdr:colOff>
          <xdr:row>231</xdr:row>
          <xdr:rowOff>254000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xdr:colOff>
          <xdr:row>237</xdr:row>
          <xdr:rowOff>25400</xdr:rowOff>
        </xdr:from>
        <xdr:to>
          <xdr:col>1</xdr:col>
          <xdr:colOff>520700</xdr:colOff>
          <xdr:row>237</xdr:row>
          <xdr:rowOff>241300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152400</xdr:colOff>
      <xdr:row>1</xdr:row>
      <xdr:rowOff>101600</xdr:rowOff>
    </xdr:from>
    <xdr:to>
      <xdr:col>2</xdr:col>
      <xdr:colOff>302696</xdr:colOff>
      <xdr:row>1</xdr:row>
      <xdr:rowOff>1015760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 y="279400"/>
          <a:ext cx="1102796" cy="914160"/>
        </a:xfrm>
        <a:prstGeom prst="rect">
          <a:avLst/>
        </a:prstGeom>
      </xdr:spPr>
    </xdr:pic>
    <xdr:clientData/>
  </xdr:twoCellAnchor>
  <xdr:twoCellAnchor editAs="oneCell">
    <xdr:from>
      <xdr:col>6</xdr:col>
      <xdr:colOff>2064657</xdr:colOff>
      <xdr:row>1</xdr:row>
      <xdr:rowOff>141516</xdr:rowOff>
    </xdr:from>
    <xdr:to>
      <xdr:col>6</xdr:col>
      <xdr:colOff>2960769</xdr:colOff>
      <xdr:row>1</xdr:row>
      <xdr:rowOff>1051966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1057" y="319316"/>
          <a:ext cx="896112" cy="910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50800</xdr:colOff>
      <xdr:row>1</xdr:row>
      <xdr:rowOff>196850</xdr:rowOff>
    </xdr:from>
    <xdr:to>
      <xdr:col>10</xdr:col>
      <xdr:colOff>880722</xdr:colOff>
      <xdr:row>1</xdr:row>
      <xdr:rowOff>1158875</xdr:rowOff>
    </xdr:to>
    <xdr:pic>
      <xdr:nvPicPr>
        <xdr:cNvPr id="2" name="Picture 9" descr="CAAHEP logo">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11201400" y="374650"/>
          <a:ext cx="8299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254000</xdr:colOff>
      <xdr:row>1</xdr:row>
      <xdr:rowOff>114300</xdr:rowOff>
    </xdr:from>
    <xdr:to>
      <xdr:col>2</xdr:col>
      <xdr:colOff>184150</xdr:colOff>
      <xdr:row>1</xdr:row>
      <xdr:rowOff>1000126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 y="292100"/>
          <a:ext cx="1085850" cy="8858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isa's%20Place/2015%20SSR/Old%20EA/Old%20EASV%20Report%20CSSR%202015%20Standards%20SSFold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Lisa/Downloads/ISSR-2015%20Revised%202016.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A-I-CSSR"/>
      <sheetName val="Cover Page"/>
      <sheetName val="SV Findings"/>
      <sheetName val="Summary of Findings"/>
      <sheetName val="Response to the EA"/>
      <sheetName val="Interview Questions"/>
    </sheetNames>
    <sheetDataSet>
      <sheetData sheetId="0">
        <row r="25">
          <cell r="W25" t="str">
            <v>Yes</v>
          </cell>
        </row>
        <row r="26">
          <cell r="W26" t="str">
            <v>No</v>
          </cell>
        </row>
        <row r="27">
          <cell r="W27" t="str">
            <v>Inactive</v>
          </cell>
        </row>
      </sheetData>
      <sheetData sheetId="1">
        <row r="3">
          <cell r="U3" t="str">
            <v>Alex Stadthagen, MS, NRP, LP</v>
          </cell>
          <cell r="AA3" t="str">
            <v>Alex Stadthagen, MS, NRP, LP</v>
          </cell>
          <cell r="AF3" t="str">
            <v>Alex Stadthagen, MS, NRP, LP</v>
          </cell>
          <cell r="AK3" t="str">
            <v>Alex Stadthagen, MS, NRP, LP</v>
          </cell>
        </row>
        <row r="4">
          <cell r="U4" t="str">
            <v>Andrew Stern, MPA, MA, NRP</v>
          </cell>
          <cell r="AA4" t="str">
            <v>Andrew Stern, MPA, MA, NRP</v>
          </cell>
          <cell r="AF4" t="str">
            <v>Andrew Stern, MPA, MA, NRP</v>
          </cell>
          <cell r="AK4" t="str">
            <v>Andrew Stern, MPA, MA, NRP</v>
          </cell>
        </row>
        <row r="5">
          <cell r="U5" t="str">
            <v>Anthony Conrardy, MBA, MA, EMT-P, CIC</v>
          </cell>
          <cell r="AA5" t="str">
            <v>Anthony Conrardy, MBA, MA, EMT-P, CIC</v>
          </cell>
          <cell r="AF5" t="str">
            <v>Anthony Conrardy, MBA, MA, EMT-P, CIC</v>
          </cell>
          <cell r="AK5" t="str">
            <v>Anthony Conrardy, MBA, MA, EMT-P, CIC</v>
          </cell>
        </row>
        <row r="6">
          <cell r="U6" t="str">
            <v>Arthur Hsieh, MA, NRP</v>
          </cell>
          <cell r="AA6" t="str">
            <v>Arthur Hsieh, MA, NRP</v>
          </cell>
          <cell r="AF6" t="str">
            <v>Arthur Hsieh, MA, NRP</v>
          </cell>
          <cell r="AK6" t="str">
            <v>Arthur Hsieh, MA, NRP</v>
          </cell>
        </row>
        <row r="7">
          <cell r="U7" t="str">
            <v>Azeemuddin Ahmed, MD, MBA</v>
          </cell>
          <cell r="AA7" t="str">
            <v>Azeemuddin Ahmed, MD, MBA</v>
          </cell>
          <cell r="AF7" t="str">
            <v>Azeemuddin Ahmed, MD, MBA</v>
          </cell>
          <cell r="AK7" t="str">
            <v>Azeemuddin Ahmed, MD, MBA</v>
          </cell>
        </row>
        <row r="8">
          <cell r="U8" t="str">
            <v>Beth Natter, RN, BSN, EMT</v>
          </cell>
          <cell r="AA8" t="str">
            <v>Beth Natter, RN, BSN, EMT</v>
          </cell>
          <cell r="AF8" t="str">
            <v>Beth Natter, RN, BSN, EMT</v>
          </cell>
          <cell r="AK8" t="str">
            <v>Beth Natter, RN, BSN, EMT</v>
          </cell>
        </row>
        <row r="9">
          <cell r="U9" t="str">
            <v>Bill Drees, EdD, NRP</v>
          </cell>
          <cell r="AA9" t="str">
            <v>Bill Drees, EdD, NRP</v>
          </cell>
          <cell r="AF9" t="str">
            <v>Bill Drees, EdD, NRP</v>
          </cell>
          <cell r="AK9" t="str">
            <v>Bill Drees, EdD, NRP</v>
          </cell>
        </row>
        <row r="10">
          <cell r="U10" t="str">
            <v>Bill Young, EdD, NRP</v>
          </cell>
          <cell r="AA10" t="str">
            <v>Bill Young, EdD, NRP</v>
          </cell>
          <cell r="AF10" t="str">
            <v>Bill Young, EdD, NRP</v>
          </cell>
          <cell r="AK10" t="str">
            <v>Bill Young, EdD, NRP</v>
          </cell>
        </row>
        <row r="11">
          <cell r="U11" t="str">
            <v>Bradley E Dean, MA, NRP</v>
          </cell>
          <cell r="AA11" t="str">
            <v>Bradley E Dean, MA, NRP</v>
          </cell>
          <cell r="AF11" t="str">
            <v>Bradley E Dean, MA, NRP</v>
          </cell>
          <cell r="AK11" t="str">
            <v>Bradley E Dean, MA, NRP</v>
          </cell>
        </row>
        <row r="12">
          <cell r="U12" t="str">
            <v>Braiden Green, MPA, CCP NCEE</v>
          </cell>
          <cell r="AA12" t="str">
            <v>Braiden Green, MPA, CCP NCEE</v>
          </cell>
          <cell r="AF12" t="str">
            <v>Braiden Green, MPA, CCP NCEE</v>
          </cell>
          <cell r="AK12" t="str">
            <v>Braiden Green, MPA, CCP NCEE</v>
          </cell>
        </row>
        <row r="13">
          <cell r="U13" t="str">
            <v>Brian Hendrickson, MS, EMT-P</v>
          </cell>
          <cell r="AA13" t="str">
            <v>Brian Hendrickson, MS, EMT-P</v>
          </cell>
          <cell r="AF13" t="str">
            <v>Brian Hendrickson, MS, EMT-P</v>
          </cell>
          <cell r="AK13" t="str">
            <v>Brian Hendrickson, MS, EMT-P</v>
          </cell>
        </row>
        <row r="14">
          <cell r="U14" t="str">
            <v>Bryan Ericson, MEd, RN, NRP</v>
          </cell>
          <cell r="AA14" t="str">
            <v>Bryan Ericson, MEd, RN, NRP</v>
          </cell>
          <cell r="AF14" t="str">
            <v>Bryan Ericson, MEd, RN, NRP</v>
          </cell>
          <cell r="AK14" t="str">
            <v>Bryan Ericson, MEd, RN, NRP</v>
          </cell>
        </row>
        <row r="15">
          <cell r="U15" t="str">
            <v>Carl Voskamp, MBA, NRP, LP</v>
          </cell>
          <cell r="AA15" t="str">
            <v>Carl Voskamp, MBA, NRP, LP</v>
          </cell>
          <cell r="AF15" t="str">
            <v>Carl Voskamp, MBA, NRP, LP</v>
          </cell>
          <cell r="AK15" t="str">
            <v>Carl Voskamp, MBA, NRP, LP</v>
          </cell>
        </row>
        <row r="16">
          <cell r="U16" t="str">
            <v>Carol Ferguson, RN, MS, EMT-P</v>
          </cell>
          <cell r="AA16" t="str">
            <v>Carol Ferguson, RN, MS, EMT-P</v>
          </cell>
          <cell r="AF16" t="str">
            <v>Carol Ferguson, RN, MS, EMT-P</v>
          </cell>
          <cell r="AK16" t="str">
            <v>Carol Ferguson, RN, MS, EMT-P</v>
          </cell>
        </row>
        <row r="17">
          <cell r="U17" t="str">
            <v>Charles Foat, PhD, NRP</v>
          </cell>
          <cell r="AA17" t="str">
            <v>Charles Foat, PhD, NRP</v>
          </cell>
          <cell r="AF17" t="str">
            <v>Charles Foat, PhD, NRP</v>
          </cell>
          <cell r="AK17" t="str">
            <v>Charles Foat, PhD, NRP</v>
          </cell>
        </row>
        <row r="18">
          <cell r="U18" t="str">
            <v>Charles H Morton, BS, EMT-P</v>
          </cell>
          <cell r="AA18" t="str">
            <v>Charles H Morton, BS, EMT-P</v>
          </cell>
          <cell r="AF18" t="str">
            <v>Charles H Morton, BS, EMT-P</v>
          </cell>
          <cell r="AK18" t="str">
            <v>Charles H Morton, BS, EMT-P</v>
          </cell>
        </row>
        <row r="19">
          <cell r="U19" t="str">
            <v>Charles Sowerbrower, MEd, NRP, CCP-C</v>
          </cell>
          <cell r="AA19" t="str">
            <v>Charles Sowerbrower, MEd, NRP, CCP-C</v>
          </cell>
          <cell r="AF19" t="str">
            <v>Charles Sowerbrower, MEd, NRP, CCP-C</v>
          </cell>
          <cell r="AK19" t="str">
            <v>Charles Sowerbrower, MEd, NRP, CCP-C</v>
          </cell>
        </row>
        <row r="20">
          <cell r="U20" t="str">
            <v>Chris Caulkins, EdD, MPH, MA, NRP</v>
          </cell>
          <cell r="AA20" t="str">
            <v>Chris Caulkins, EdD, MPH, MA, NRP</v>
          </cell>
          <cell r="AF20" t="str">
            <v>Chris Caulkins, EdD, MPH, MA, NRP</v>
          </cell>
          <cell r="AK20" t="str">
            <v>Chris Caulkins, EdD, MPH, MA, NRP</v>
          </cell>
        </row>
        <row r="21">
          <cell r="U21" t="str">
            <v>Chris Hainsworth, MS, NRP</v>
          </cell>
          <cell r="AA21" t="str">
            <v>Chris Hainsworth, MS, NRP</v>
          </cell>
          <cell r="AF21" t="str">
            <v>Chris Hainsworth, MS, NRP</v>
          </cell>
          <cell r="AK21" t="str">
            <v>Chris Hainsworth, MS, NRP</v>
          </cell>
        </row>
        <row r="22">
          <cell r="U22" t="str">
            <v>Chris Nollette, EdD, NRP, LP</v>
          </cell>
          <cell r="AA22" t="str">
            <v>Chris Nollette, EdD, NRP, LP</v>
          </cell>
          <cell r="AF22" t="str">
            <v>Chris Nollette, EdD, NRP, LP</v>
          </cell>
          <cell r="AK22" t="str">
            <v>Chris Nollette, EdD, NRP, LP</v>
          </cell>
        </row>
        <row r="23">
          <cell r="U23" t="str">
            <v>Christopher DeMorse, DHSc, NRP</v>
          </cell>
          <cell r="AA23" t="str">
            <v>Christopher DeMorse, DHSc, NRP</v>
          </cell>
          <cell r="AF23" t="str">
            <v>Christopher DeMorse, DHSc, NRP</v>
          </cell>
          <cell r="AK23" t="str">
            <v>Christopher DeMorse, DHSc, NRP</v>
          </cell>
        </row>
        <row r="24">
          <cell r="U24" t="str">
            <v>Christopher Metsgar, MBA, MS, NRP, CCEMTP</v>
          </cell>
          <cell r="AA24" t="str">
            <v>Christopher Metsgar, MBA, MS, NRP, CCEMTP</v>
          </cell>
          <cell r="AF24" t="str">
            <v>Christopher Metsgar, MBA, MS, NRP, CCEMTP</v>
          </cell>
          <cell r="AK24" t="str">
            <v>Christopher Metsgar, MBA, MS, NRP, CCEMTP</v>
          </cell>
        </row>
        <row r="25">
          <cell r="U25" t="str">
            <v>Clary Mole, MSEM, NRP</v>
          </cell>
          <cell r="AA25" t="str">
            <v>Clary Mole, MSEM, NRP</v>
          </cell>
          <cell r="AF25" t="str">
            <v>Clary Mole, MSEM, NRP</v>
          </cell>
          <cell r="AK25" t="str">
            <v>Clary Mole, MSEM, NRP</v>
          </cell>
        </row>
        <row r="26">
          <cell r="U26" t="str">
            <v>Corey (Bryan) Grayson, EdD, NRP</v>
          </cell>
          <cell r="AA26" t="str">
            <v>Corey (Bryan) Grayson, EdD, NRP</v>
          </cell>
          <cell r="AF26" t="str">
            <v>Corey (Bryan) Grayson, EdD, NRP</v>
          </cell>
          <cell r="AK26" t="str">
            <v>Corey (Bryan) Grayson, EdD, NRP</v>
          </cell>
        </row>
        <row r="27">
          <cell r="U27" t="str">
            <v>Craig Davis, MEd, BS, EMT-P</v>
          </cell>
          <cell r="AA27" t="str">
            <v>Craig Davis, MEd, BS, EMT-P</v>
          </cell>
          <cell r="AF27" t="str">
            <v>Craig Davis, MEd, BS, EMT-P</v>
          </cell>
          <cell r="AK27" t="str">
            <v>Craig Davis, MEd, BS, EMT-P</v>
          </cell>
        </row>
        <row r="28">
          <cell r="U28" t="str">
            <v>Daniel Benard, MBA, EMT-P, I/C</v>
          </cell>
          <cell r="AA28" t="str">
            <v>Daniel Benard, MBA, EMT-P, I/C</v>
          </cell>
          <cell r="AF28" t="str">
            <v>Daniel Benard, MBA, EMT-P, I/C</v>
          </cell>
          <cell r="AK28" t="str">
            <v>Daniel Benard, MBA, EMT-P, I/C</v>
          </cell>
        </row>
        <row r="29">
          <cell r="U29" t="str">
            <v>Daniel Media, MA, RN, EMTP, I/C, PEM</v>
          </cell>
          <cell r="AA29" t="str">
            <v>Daniel Media, MA, RN, EMTP, I/C, PEM</v>
          </cell>
          <cell r="AF29" t="str">
            <v>Daniel Media, MA, RN, EMTP, I/C, PEM</v>
          </cell>
          <cell r="AK29" t="str">
            <v>Daniel Media, MA, RN, EMTP, I/C, PEM</v>
          </cell>
        </row>
        <row r="30">
          <cell r="U30" t="str">
            <v>Darryl Cleveland, BS, LP, EMT-P, CFO</v>
          </cell>
          <cell r="AA30" t="str">
            <v>Darryl Cleveland, BS, LP, EMT-P, CFO</v>
          </cell>
          <cell r="AF30" t="str">
            <v>Darryl Cleveland, BS, LP, EMT-P, CFO</v>
          </cell>
          <cell r="AK30" t="str">
            <v>Darryl Cleveland, BS, LP, EMT-P, CFO</v>
          </cell>
        </row>
        <row r="31">
          <cell r="U31" t="str">
            <v>David Becker, MA, EMT-P, EFO</v>
          </cell>
          <cell r="AA31" t="str">
            <v>David Becker, MA, EMT-P, EFO</v>
          </cell>
          <cell r="AF31" t="str">
            <v>David Becker, MA, EMT-P, EFO</v>
          </cell>
          <cell r="AK31" t="str">
            <v>David Becker, MA, EMT-P, EFO</v>
          </cell>
        </row>
        <row r="32">
          <cell r="U32" t="str">
            <v>David Cauthen, PsyD, EMT-P, IC</v>
          </cell>
          <cell r="AA32" t="str">
            <v>David Cauthen, PsyD, EMT-P, IC</v>
          </cell>
          <cell r="AF32" t="str">
            <v>David Cauthen, PsyD, EMT-P, IC</v>
          </cell>
          <cell r="AK32" t="str">
            <v>David Cauthen, PsyD, EMT-P, IC</v>
          </cell>
        </row>
        <row r="33">
          <cell r="U33" t="str">
            <v>David Hunt, MPA, NRP</v>
          </cell>
          <cell r="AA33" t="str">
            <v>David Hunt, MPA, NRP</v>
          </cell>
          <cell r="AF33" t="str">
            <v>David Hunt, MPA, NRP</v>
          </cell>
          <cell r="AK33" t="str">
            <v>David Hunt, MPA, NRP</v>
          </cell>
        </row>
        <row r="34">
          <cell r="U34" t="str">
            <v>David Page, MS, NRP</v>
          </cell>
          <cell r="AA34" t="str">
            <v>David Page, MS, NRP</v>
          </cell>
          <cell r="AF34" t="str">
            <v>David Page, MS, NRP</v>
          </cell>
          <cell r="AK34" t="str">
            <v>David Page, MS, NRP</v>
          </cell>
        </row>
        <row r="35">
          <cell r="U35" t="str">
            <v>Debra Cason, MS, RN, EMT-P</v>
          </cell>
          <cell r="AA35" t="str">
            <v>Debra Cason, MS, RN, EMT-P</v>
          </cell>
          <cell r="AF35" t="str">
            <v>Debra Cason, MS, RN, EMT-P</v>
          </cell>
          <cell r="AK35" t="str">
            <v>Debra Cason, MS, RN, EMT-P</v>
          </cell>
        </row>
        <row r="36">
          <cell r="U36" t="str">
            <v>Denise Wilfong, PhD,  NRP</v>
          </cell>
          <cell r="AA36" t="str">
            <v>Denise Wilfong, PhD,  NRP</v>
          </cell>
          <cell r="AF36" t="str">
            <v>Denise Wilfong, PhD,  NRP</v>
          </cell>
          <cell r="AK36" t="str">
            <v>Denise Wilfong, PhD,  NRP</v>
          </cell>
        </row>
        <row r="37">
          <cell r="U37" t="str">
            <v>Dennis Allin, MD, FACEP, FAAEM</v>
          </cell>
          <cell r="AA37" t="str">
            <v>Dennis Allin, MD, FACEP, FAAEM</v>
          </cell>
          <cell r="AF37" t="str">
            <v>Dennis Allin, MD, FACEP, FAAEM</v>
          </cell>
          <cell r="AK37" t="str">
            <v>Dennis Allin, MD, FACEP, FAAEM</v>
          </cell>
        </row>
        <row r="38">
          <cell r="U38" t="str">
            <v>Dewey Eric Anderson, MHA, EMT-P</v>
          </cell>
          <cell r="AA38" t="str">
            <v>Dewey Eric Anderson, MHA, EMT-P</v>
          </cell>
          <cell r="AF38" t="str">
            <v>Dewey Eric Anderson, MHA, EMT-P</v>
          </cell>
          <cell r="AK38" t="str">
            <v>Dewey Eric Anderson, MHA, EMT-P</v>
          </cell>
        </row>
        <row r="39">
          <cell r="U39" t="str">
            <v>Diane Flint, DPA, MS, NRP, CCEMTP</v>
          </cell>
          <cell r="AA39" t="str">
            <v>Diane Flint, DPA, MS, NRP, CCEMTP</v>
          </cell>
          <cell r="AF39" t="str">
            <v>Diane Flint, DPA, MS, NRP, CCEMTP</v>
          </cell>
          <cell r="AK39" t="str">
            <v>Diane Flint, DPA, MS, NRP, CCEMTP</v>
          </cell>
        </row>
        <row r="40">
          <cell r="U40" t="str">
            <v>Donald Locasto, MD</v>
          </cell>
          <cell r="AA40" t="str">
            <v>Donald Locasto, MD</v>
          </cell>
          <cell r="AF40" t="str">
            <v>Donald Locasto, MD</v>
          </cell>
          <cell r="AK40" t="str">
            <v>Donald Locasto, MD</v>
          </cell>
        </row>
        <row r="41">
          <cell r="U41" t="str">
            <v>Donna G Tidwell, MS, RN, EMT-P</v>
          </cell>
          <cell r="AA41" t="str">
            <v>Donna G Tidwell, MS, RN, EMT-P</v>
          </cell>
          <cell r="AF41" t="str">
            <v>Donna G Tidwell, MS, RN, EMT-P</v>
          </cell>
          <cell r="AK41" t="str">
            <v>Donna G Tidwell, MS, RN, EMT-P</v>
          </cell>
        </row>
        <row r="42">
          <cell r="U42" t="str">
            <v>Douglas Paris, MEd, NRP</v>
          </cell>
          <cell r="AA42" t="str">
            <v>Douglas Paris, MEd, NRP</v>
          </cell>
          <cell r="AF42" t="str">
            <v>Douglas Paris, MEd, NRP</v>
          </cell>
          <cell r="AK42" t="str">
            <v>Douglas Paris, MEd, NRP</v>
          </cell>
        </row>
        <row r="43">
          <cell r="U43" t="str">
            <v>Douglas K York, NRP, PS</v>
          </cell>
          <cell r="AA43" t="str">
            <v>Douglas K York, NRP, PS</v>
          </cell>
          <cell r="AF43" t="str">
            <v>Douglas K York, NRP, PS</v>
          </cell>
          <cell r="AK43" t="str">
            <v>Douglas K York, NRP, PS</v>
          </cell>
        </row>
        <row r="44">
          <cell r="U44" t="str">
            <v>Edward Lee, EdS, NRP, CCEMT-P</v>
          </cell>
          <cell r="AA44" t="str">
            <v>Edward Lee, EdS, NRP, CCEMT-P</v>
          </cell>
          <cell r="AF44" t="str">
            <v>Edward Lee, EdS, NRP, CCEMT-P</v>
          </cell>
          <cell r="AK44" t="str">
            <v>Edward Lee, EdS, NRP, CCEMT-P</v>
          </cell>
        </row>
        <row r="45">
          <cell r="U45" t="str">
            <v>Elaine Karr Remington, MS, EMTP</v>
          </cell>
          <cell r="AA45" t="str">
            <v>Elaine Karr Remington, MS, EMTP</v>
          </cell>
          <cell r="AF45" t="str">
            <v>Elaine Karr Remington, MS, EMTP</v>
          </cell>
          <cell r="AK45" t="str">
            <v>Elaine Karr Remington, MS, EMTP</v>
          </cell>
        </row>
        <row r="46">
          <cell r="U46" t="str">
            <v>Elliot Carhart, EdD, RRT, NRP</v>
          </cell>
          <cell r="AA46" t="str">
            <v>Elliot Carhart, EdD, RRT, NRP</v>
          </cell>
          <cell r="AF46" t="str">
            <v>Elliot Carhart, EdD, RRT, NRP</v>
          </cell>
          <cell r="AK46" t="str">
            <v>Elliot Carhart, EdD, RRT, NRP</v>
          </cell>
        </row>
        <row r="47">
          <cell r="U47" t="str">
            <v>Eric Allmon, MSEd, NRP, NCEE</v>
          </cell>
          <cell r="AA47" t="str">
            <v>Eric Allmon, MSEd, NRP, NCEE</v>
          </cell>
          <cell r="AF47" t="str">
            <v>Eric Allmon, MSEd, NRP, NCEE</v>
          </cell>
          <cell r="AK47" t="str">
            <v>Eric Allmon, MSEd, NRP, NCEE</v>
          </cell>
        </row>
        <row r="48">
          <cell r="U48" t="str">
            <v>Eric Bentley, MD, FACS</v>
          </cell>
          <cell r="AA48" t="str">
            <v>Eric Bentley, MD, FACS</v>
          </cell>
          <cell r="AF48" t="str">
            <v>Eric Bentley, MD, FACS</v>
          </cell>
          <cell r="AK48" t="str">
            <v>Eric Bentley, MD, FACS</v>
          </cell>
        </row>
        <row r="49">
          <cell r="U49" t="str">
            <v>Eve Kwiatkowski, BS, NRP</v>
          </cell>
          <cell r="AA49" t="str">
            <v>Eve Kwiatkowski, BS, NRP</v>
          </cell>
          <cell r="AF49" t="str">
            <v>Eve Kwiatkowski, BS, NRP</v>
          </cell>
          <cell r="AK49" t="str">
            <v>Eve Kwiatkowski, BS, NRP</v>
          </cell>
        </row>
        <row r="50">
          <cell r="U50" t="str">
            <v>Frank Mineo, PhD, EMT-P</v>
          </cell>
          <cell r="AA50" t="str">
            <v>Frank Mineo, PhD, EMT-P</v>
          </cell>
          <cell r="AF50" t="str">
            <v>Frank Mineo, PhD, EMT-P</v>
          </cell>
          <cell r="AK50" t="str">
            <v>Frank Mineo, PhD, EMT-P</v>
          </cell>
        </row>
        <row r="51">
          <cell r="U51" t="str">
            <v>Gary Bonewald, MEd, LP</v>
          </cell>
          <cell r="AA51" t="str">
            <v>Gary Bonewald, MEd, LP</v>
          </cell>
          <cell r="AF51" t="str">
            <v>Gary Bonewald, MEd, LP</v>
          </cell>
          <cell r="AK51" t="str">
            <v>Gary Bonewald, MEd, LP</v>
          </cell>
        </row>
        <row r="52">
          <cell r="U52" t="str">
            <v>Gina Riggs, MEd, CCEMTP</v>
          </cell>
          <cell r="AA52" t="str">
            <v>Gina Riggs, MEd, CCEMTP</v>
          </cell>
          <cell r="AF52" t="str">
            <v>Gina Riggs, MEd, CCEMTP</v>
          </cell>
          <cell r="AK52" t="str">
            <v>Gina Riggs, MEd, CCEMTP</v>
          </cell>
        </row>
        <row r="53">
          <cell r="U53" t="str">
            <v>Glen Mayhew, DHSc, NRP</v>
          </cell>
          <cell r="AA53" t="str">
            <v>Glen Mayhew, DHSc, NRP</v>
          </cell>
          <cell r="AF53" t="str">
            <v>Glen Mayhew, DHSc, NRP</v>
          </cell>
          <cell r="AK53" t="str">
            <v>Glen Mayhew, DHSc, NRP</v>
          </cell>
        </row>
        <row r="54">
          <cell r="U54" t="str">
            <v>Gordon Kokx, PhD, NRP</v>
          </cell>
          <cell r="AA54" t="str">
            <v>Gordon Kokx, PhD, NRP</v>
          </cell>
          <cell r="AF54" t="str">
            <v>Gordon Kokx, PhD, NRP</v>
          </cell>
          <cell r="AK54" t="str">
            <v>Gordon Kokx, PhD, NRP</v>
          </cell>
        </row>
        <row r="55">
          <cell r="U55" t="str">
            <v>Gregory Chapman, BS, RRT, EMT-P</v>
          </cell>
          <cell r="AA55" t="str">
            <v>Gregory Chapman, BS, RRT, EMT-P</v>
          </cell>
          <cell r="AF55" t="str">
            <v>Gregory Chapman, BS, RRT, EMT-P</v>
          </cell>
          <cell r="AK55" t="str">
            <v>Gregory Chapman, BS, RRT, EMT-P</v>
          </cell>
        </row>
        <row r="56">
          <cell r="U56" t="str">
            <v>Gregory Frailey, DO, FACOEP</v>
          </cell>
          <cell r="AA56" t="str">
            <v>Gregory Frailey, DO, FACOEP</v>
          </cell>
          <cell r="AF56" t="str">
            <v>Gregory Frailey, DO, FACOEP</v>
          </cell>
          <cell r="AK56" t="str">
            <v>Gregory Frailey, DO, FACOEP</v>
          </cell>
        </row>
        <row r="57">
          <cell r="U57" t="str">
            <v>Greg Mullen, MS, NRP</v>
          </cell>
          <cell r="AA57" t="str">
            <v>Greg Mullen, MS, NRP</v>
          </cell>
          <cell r="AF57" t="str">
            <v>Greg Mullen, MS, NRP</v>
          </cell>
          <cell r="AK57" t="str">
            <v>Greg Mullen, MS, NRP</v>
          </cell>
        </row>
        <row r="58">
          <cell r="U58" t="str">
            <v>Gregg Lander, BS, NRP</v>
          </cell>
          <cell r="AA58" t="str">
            <v>Gregg Lander, BS, NRP</v>
          </cell>
          <cell r="AF58" t="str">
            <v>Gregg Lander, BS, NRP</v>
          </cell>
          <cell r="AK58" t="str">
            <v>Gregg Lander, BS, NRP</v>
          </cell>
        </row>
        <row r="59">
          <cell r="U59" t="str">
            <v>Jackilyn E Williams, RN, MSN</v>
          </cell>
          <cell r="AA59" t="str">
            <v>Jackilyn E Williams, RN, MSN</v>
          </cell>
          <cell r="AF59" t="str">
            <v>Jackilyn E Williams, RN, MSN</v>
          </cell>
          <cell r="AK59" t="str">
            <v>Jackilyn E Williams, RN, MSN</v>
          </cell>
        </row>
        <row r="60">
          <cell r="U60" t="str">
            <v>James DiClemente, BS, NRP, NCEE</v>
          </cell>
          <cell r="AA60" t="str">
            <v>James DiClemente, BS, NRP, NCEE</v>
          </cell>
          <cell r="AF60" t="str">
            <v>James DiClemente, BS, NRP, NCEE</v>
          </cell>
          <cell r="AK60" t="str">
            <v>James DiClemente, BS, NRP, NCEE</v>
          </cell>
        </row>
        <row r="61">
          <cell r="U61" t="str">
            <v>James Dinsch, MS, NRP, CCEMTP</v>
          </cell>
          <cell r="AA61" t="str">
            <v>James Dinsch, MS, NRP, CCEMTP</v>
          </cell>
          <cell r="AF61" t="str">
            <v>James Dinsch, MS, NRP, CCEMTP</v>
          </cell>
          <cell r="AK61" t="str">
            <v>James Dinsch, MS, NRP, CCEMTP</v>
          </cell>
        </row>
        <row r="62">
          <cell r="U62" t="str">
            <v>James Jones, BAS, NRP</v>
          </cell>
          <cell r="AA62" t="str">
            <v>James Jones, BAS, NRP</v>
          </cell>
          <cell r="AF62" t="str">
            <v>James Jones, BAS, NRP</v>
          </cell>
          <cell r="AK62" t="str">
            <v>James Jones, BAS, NRP</v>
          </cell>
        </row>
        <row r="63">
          <cell r="U63" t="str">
            <v>Jason Hemler, MS, EMT-P</v>
          </cell>
          <cell r="AA63" t="str">
            <v>Jason Hemler, MS, EMT-P</v>
          </cell>
          <cell r="AF63" t="str">
            <v>Jason Hemler, MS, EMT-P</v>
          </cell>
          <cell r="AK63" t="str">
            <v>Jason Hemler, MS, EMT-P</v>
          </cell>
        </row>
        <row r="64">
          <cell r="U64" t="str">
            <v>Jeff Grunow, MSN, NRP, NCEE</v>
          </cell>
          <cell r="AA64" t="str">
            <v>Jeff Grunow, MSN, NRP, NCEE</v>
          </cell>
          <cell r="AF64" t="str">
            <v>Jeff Grunow, MSN, NRP, NCEE</v>
          </cell>
          <cell r="AK64" t="str">
            <v>Jeff Grunow, MSN, NRP, NCEE</v>
          </cell>
        </row>
        <row r="65">
          <cell r="U65" t="str">
            <v>Jeff McDonald, MEd, NRP</v>
          </cell>
          <cell r="AA65" t="str">
            <v>Jeff McDonald, MEd, NRP</v>
          </cell>
          <cell r="AF65" t="str">
            <v>Jeff McDonald, MEd, NRP</v>
          </cell>
          <cell r="AK65" t="str">
            <v>Jeff McDonald, MEd, NRP</v>
          </cell>
        </row>
        <row r="66">
          <cell r="U66" t="str">
            <v>Jerry Findley, MA, LP</v>
          </cell>
          <cell r="AA66" t="str">
            <v>Jerry Findley, MA, LP</v>
          </cell>
          <cell r="AF66" t="str">
            <v>Jerry Findley, MA, LP</v>
          </cell>
          <cell r="AK66" t="str">
            <v>Jerry Findley, MA, LP</v>
          </cell>
        </row>
        <row r="67">
          <cell r="U67" t="str">
            <v>Jesse Davis, MEd, NRP</v>
          </cell>
          <cell r="AA67" t="str">
            <v>Jesse Davis, MEd, NRP</v>
          </cell>
          <cell r="AF67" t="str">
            <v>Jesse Davis, MEd, NRP</v>
          </cell>
          <cell r="AK67" t="str">
            <v>Jesse Davis, MEd, NRP</v>
          </cell>
        </row>
        <row r="68">
          <cell r="U68" t="str">
            <v>Joey Thompson, MEd, EMT-P</v>
          </cell>
          <cell r="AA68" t="str">
            <v>Joey Thompson, MEd, EMT-P</v>
          </cell>
          <cell r="AF68" t="str">
            <v>Joey Thompson, MEd, EMT-P</v>
          </cell>
          <cell r="AK68" t="str">
            <v>Joey Thompson, MEd, EMT-P</v>
          </cell>
        </row>
        <row r="69">
          <cell r="U69" t="str">
            <v>John Brown, MD, MPA, FACEP, FAEMS</v>
          </cell>
          <cell r="AA69" t="str">
            <v>John Brown, MD, MPA, FACEP, FAEMS</v>
          </cell>
          <cell r="AF69" t="str">
            <v>John Brown, MD, MPA, FACEP, FAEMS</v>
          </cell>
          <cell r="AK69" t="str">
            <v>John Brown, MD, MPA, FACEP, FAEMS</v>
          </cell>
        </row>
        <row r="70">
          <cell r="U70" t="str">
            <v>John C Cook, EdD, MBA, NRP</v>
          </cell>
          <cell r="AA70" t="str">
            <v>John C Cook, EdD, MBA, NRP</v>
          </cell>
          <cell r="AF70" t="str">
            <v>John C Cook, EdD, MBA, NRP</v>
          </cell>
          <cell r="AK70" t="str">
            <v>John C Cook, EdD, MBA, NRP</v>
          </cell>
        </row>
        <row r="71">
          <cell r="U71" t="str">
            <v>Jon Berryman, BS, EMT-P</v>
          </cell>
          <cell r="AA71" t="str">
            <v>Jon Berryman, BS, EMT-P</v>
          </cell>
          <cell r="AF71" t="str">
            <v>Jon Berryman, BS, EMT-P</v>
          </cell>
          <cell r="AK71" t="str">
            <v>Jon Berryman, BS, EMT-P</v>
          </cell>
        </row>
        <row r="72">
          <cell r="U72" t="str">
            <v>Jonathan Willoughby, MEd, NRP</v>
          </cell>
          <cell r="AA72" t="str">
            <v>Jonathan Willoughby, MEd, NRP</v>
          </cell>
          <cell r="AF72" t="str">
            <v>Jonathan Willoughby, MEd, NRP</v>
          </cell>
          <cell r="AK72" t="str">
            <v>Jonathan Willoughby, MEd, NRP</v>
          </cell>
        </row>
        <row r="73">
          <cell r="U73" t="str">
            <v>Joseph Mistovich, MEd, NRP</v>
          </cell>
          <cell r="AA73" t="str">
            <v>Joseph Mistovich, MEd, NRP</v>
          </cell>
          <cell r="AF73" t="str">
            <v>Joseph Mistovich, MEd, NRP</v>
          </cell>
          <cell r="AK73" t="str">
            <v>Joseph Mistovich, MEd, NRP</v>
          </cell>
        </row>
        <row r="74">
          <cell r="U74" t="str">
            <v>Joshua Stilley, MD</v>
          </cell>
          <cell r="AA74" t="str">
            <v>Joshua Stilley, MD</v>
          </cell>
          <cell r="AF74" t="str">
            <v>Joshua Stilley, MD</v>
          </cell>
          <cell r="AK74" t="str">
            <v>Joshua Stilley, MD</v>
          </cell>
        </row>
        <row r="75">
          <cell r="U75" t="str">
            <v>Karen Barker, EdD, RN, EMT-P</v>
          </cell>
          <cell r="AA75" t="str">
            <v>Karen Barker, EdD, RN, EMT-P</v>
          </cell>
          <cell r="AF75" t="str">
            <v>Karen Barker, EdD, RN, EMT-P</v>
          </cell>
          <cell r="AK75" t="str">
            <v>Karen Barker, EdD, RN, EMT-P</v>
          </cell>
        </row>
        <row r="76">
          <cell r="U76" t="str">
            <v>Kelli Sears, BS, NRP</v>
          </cell>
          <cell r="AA76" t="str">
            <v>Kelli Sears, BS, NRP</v>
          </cell>
          <cell r="AF76" t="str">
            <v>Kelli Sears, BS, NRP</v>
          </cell>
          <cell r="AK76" t="str">
            <v>Kelli Sears, BS, NRP</v>
          </cell>
        </row>
        <row r="77">
          <cell r="U77" t="str">
            <v>Kelly Weller, EdD, RN, LP</v>
          </cell>
          <cell r="AA77" t="str">
            <v>Kelly Weller, EdD, RN, LP</v>
          </cell>
          <cell r="AF77" t="str">
            <v>Kelly Weller, EdD, RN, LP</v>
          </cell>
          <cell r="AK77" t="str">
            <v>Kelly Weller, EdD, RN, LP</v>
          </cell>
        </row>
        <row r="78">
          <cell r="U78" t="str">
            <v>Kenneth Williams, MDiv, BS, NRP</v>
          </cell>
          <cell r="AA78" t="str">
            <v>Kenneth Williams, MDiv, BS, NRP</v>
          </cell>
          <cell r="AF78" t="str">
            <v>Kenneth Williams, MDiv, BS, NRP</v>
          </cell>
          <cell r="AK78" t="str">
            <v>Kenneth Williams, MDiv, BS, NRP</v>
          </cell>
        </row>
        <row r="79">
          <cell r="U79" t="str">
            <v>Kent Spitler, MSEd, RN, NRP, CPP</v>
          </cell>
          <cell r="AA79" t="str">
            <v>Kent Spitler, MSEd, RN, NRP, CPP</v>
          </cell>
          <cell r="AF79" t="str">
            <v>Kent Spitler, MSEd, RN, NRP, CPP</v>
          </cell>
          <cell r="AK79" t="str">
            <v>Kent Spitler, MSEd, RN, NRP, CPP</v>
          </cell>
        </row>
        <row r="80">
          <cell r="U80" t="str">
            <v>Kim McKenna, PhD, RN, EMT-P</v>
          </cell>
          <cell r="AA80" t="str">
            <v>Kim McKenna, PhD, RN, EMT-P</v>
          </cell>
          <cell r="AF80" t="str">
            <v>Kim McKenna, PhD, RN, EMT-P</v>
          </cell>
          <cell r="AK80" t="str">
            <v>Kim McKenna, PhD, RN, EMT-P</v>
          </cell>
        </row>
        <row r="81">
          <cell r="U81" t="str">
            <v>Kim Miller, MEd, LP</v>
          </cell>
          <cell r="AA81" t="str">
            <v>Kim Miller, MEd, LP</v>
          </cell>
          <cell r="AF81" t="str">
            <v>Kim Miller, MEd, LP</v>
          </cell>
          <cell r="AK81" t="str">
            <v>Kim Miller, MEd, LP</v>
          </cell>
        </row>
        <row r="82">
          <cell r="U82" t="str">
            <v>Kristina Long, MPA, NRP</v>
          </cell>
          <cell r="AA82" t="str">
            <v>Kristina Long, MPA, NRP</v>
          </cell>
          <cell r="AF82" t="str">
            <v>Kristina Long, MPA, NRP</v>
          </cell>
          <cell r="AK82" t="str">
            <v>Kristina Long, MPA, NRP</v>
          </cell>
        </row>
        <row r="83">
          <cell r="U83" t="str">
            <v>Leaugeay Barnes, MS, NRP, CCEMPT</v>
          </cell>
          <cell r="AA83" t="str">
            <v>Leaugeay Barnes, MS, NRP, CCEMPT</v>
          </cell>
          <cell r="AF83" t="str">
            <v>Leaugeay Barnes, MS, NRP, CCEMPT</v>
          </cell>
          <cell r="AK83" t="str">
            <v>Leaugeay Barnes, MS, NRP, CCEMPT</v>
          </cell>
        </row>
        <row r="84">
          <cell r="U84" t="str">
            <v>Linda V Anderson, BSN, RN</v>
          </cell>
          <cell r="AA84" t="str">
            <v>Linda V Anderson, BSN, RN</v>
          </cell>
          <cell r="AF84" t="str">
            <v>Linda V Anderson, BSN, RN</v>
          </cell>
          <cell r="AK84" t="str">
            <v>Linda V Anderson, BSN, RN</v>
          </cell>
        </row>
        <row r="85">
          <cell r="U85" t="str">
            <v>Lindi Holt, PhD, NCEE, NRP</v>
          </cell>
          <cell r="AA85" t="str">
            <v>Lindi Holt, PhD, NCEE, NRP</v>
          </cell>
          <cell r="AF85" t="str">
            <v>Lindi Holt, PhD, NCEE, NRP</v>
          </cell>
          <cell r="AK85" t="str">
            <v>Lindi Holt, PhD, NCEE, NRP</v>
          </cell>
        </row>
        <row r="86">
          <cell r="U86" t="str">
            <v>Lindsay Eakes, BS, NRP</v>
          </cell>
          <cell r="AA86" t="str">
            <v>Lindsay Eakes, BS, NRP</v>
          </cell>
          <cell r="AF86" t="str">
            <v>Lindsay Eakes, BS, NRP</v>
          </cell>
          <cell r="AK86" t="str">
            <v>Lindsay Eakes, BS, NRP</v>
          </cell>
        </row>
        <row r="87">
          <cell r="U87" t="str">
            <v>Louis Mallory, MBA, PMD</v>
          </cell>
          <cell r="AA87" t="str">
            <v>Louis Mallory, MBA, PMD</v>
          </cell>
          <cell r="AF87" t="str">
            <v>Louis Mallory, MBA, PMD</v>
          </cell>
          <cell r="AK87" t="str">
            <v>Louis Mallory, MBA, PMD</v>
          </cell>
        </row>
        <row r="88">
          <cell r="U88" t="str">
            <v>Maia Dorsett, MD, PhD</v>
          </cell>
          <cell r="AA88" t="str">
            <v>Maia Dorsett, MD, PhD</v>
          </cell>
          <cell r="AF88" t="str">
            <v>Maia Dorsett, MD, PhD</v>
          </cell>
          <cell r="AK88" t="str">
            <v>Maia Dorsett, MD, PhD</v>
          </cell>
        </row>
        <row r="89">
          <cell r="U89" t="str">
            <v>Manuel Ramirez, BAT, LP</v>
          </cell>
          <cell r="AA89" t="str">
            <v>Manuel Ramirez, BAT, LP</v>
          </cell>
          <cell r="AF89" t="str">
            <v>Manuel Ramirez, BAT, LP</v>
          </cell>
          <cell r="AK89" t="str">
            <v>Manuel Ramirez, BAT, LP</v>
          </cell>
        </row>
        <row r="90">
          <cell r="U90" t="str">
            <v>Marie S Gospodareck, MA, NRP</v>
          </cell>
          <cell r="AA90" t="str">
            <v>Marie S Gospodareck, MA, NRP</v>
          </cell>
          <cell r="AF90" t="str">
            <v>Marie S Gospodareck, MA, NRP</v>
          </cell>
          <cell r="AK90" t="str">
            <v>Marie S Gospodareck, MA, NRP</v>
          </cell>
        </row>
        <row r="91">
          <cell r="U91" t="str">
            <v>Mark Branon, MA, NRP</v>
          </cell>
          <cell r="AA91" t="str">
            <v>Mark Branon, MA, NRP</v>
          </cell>
          <cell r="AF91" t="str">
            <v>Mark Branon, MA, NRP</v>
          </cell>
          <cell r="AK91" t="str">
            <v>Mark Branon, MA, NRP</v>
          </cell>
        </row>
        <row r="92">
          <cell r="U92" t="str">
            <v>Mark Simpson, MSN, NRP, RN, PHIC</v>
          </cell>
          <cell r="AA92" t="str">
            <v>Mark Simpson, MSN, NRP, RN, PHIC</v>
          </cell>
          <cell r="AF92" t="str">
            <v>Mark Simpson, MSN, NRP, RN, PHIC</v>
          </cell>
          <cell r="AK92" t="str">
            <v>Mark Simpson, MSN, NRP, RN, PHIC</v>
          </cell>
        </row>
        <row r="93">
          <cell r="U93" t="str">
            <v>Megan Corry, EdD, NRP</v>
          </cell>
          <cell r="AA93" t="str">
            <v>Megan Corry, EdD, NRP</v>
          </cell>
          <cell r="AF93" t="str">
            <v>Megan Corry, EdD, NRP</v>
          </cell>
          <cell r="AK93" t="str">
            <v>Megan Corry, EdD, NRP</v>
          </cell>
        </row>
        <row r="94">
          <cell r="U94" t="str">
            <v>Melissa Stuive, MEd, LP</v>
          </cell>
          <cell r="AA94" t="str">
            <v>Melissa Stuive, MEd, LP</v>
          </cell>
          <cell r="AF94" t="str">
            <v>Melissa Stuive, MEd, LP</v>
          </cell>
          <cell r="AK94" t="str">
            <v>Melissa Stuive, MEd, LP</v>
          </cell>
        </row>
        <row r="95">
          <cell r="U95" t="str">
            <v>Michael McLaughlin, PhD, NRP</v>
          </cell>
          <cell r="AA95" t="str">
            <v>Michael McLaughlin, PhD, NRP</v>
          </cell>
          <cell r="AF95" t="str">
            <v>Michael McLaughlin, PhD, NRP</v>
          </cell>
          <cell r="AK95" t="str">
            <v>Michael McLaughlin, PhD, NRP</v>
          </cell>
        </row>
        <row r="96">
          <cell r="U96" t="str">
            <v>Michael Miller, EdD, MS, BSEMS, RN</v>
          </cell>
          <cell r="AA96" t="str">
            <v>Michael Miller, EdD, MS, BSEMS, RN</v>
          </cell>
          <cell r="AF96" t="str">
            <v>Michael Miller, EdD, MS, BSEMS, RN</v>
          </cell>
          <cell r="AK96" t="str">
            <v>Michael Miller, EdD, MS, BSEMS, RN</v>
          </cell>
        </row>
        <row r="97">
          <cell r="U97" t="str">
            <v>Nerina J Stepanovsky, PhD, MSN, RN, EMT-P</v>
          </cell>
          <cell r="AA97" t="str">
            <v>Nerina J Stepanovsky, PhD, MSN, RN, EMT-P</v>
          </cell>
          <cell r="AF97" t="str">
            <v>Nerina J Stepanovsky, PhD, MSN, RN, EMT-P</v>
          </cell>
          <cell r="AK97" t="str">
            <v>Nerina J Stepanovsky, PhD, MSN, RN, EMT-P</v>
          </cell>
        </row>
        <row r="98">
          <cell r="U98" t="str">
            <v>Nicole Cecchini, BS, NRP</v>
          </cell>
          <cell r="AA98" t="str">
            <v>Nicole Cecchini, BS, NRP</v>
          </cell>
          <cell r="AF98" t="str">
            <v>Nicole Cecchini, BS, NRP</v>
          </cell>
          <cell r="AK98" t="str">
            <v>Nicole Cecchini, BS, NRP</v>
          </cell>
        </row>
        <row r="99">
          <cell r="U99" t="str">
            <v>Patricia Rand, MA, NRP</v>
          </cell>
          <cell r="AA99" t="str">
            <v>Patricia Rand, MA, NRP</v>
          </cell>
          <cell r="AF99" t="str">
            <v>Patricia Rand, MA, NRP</v>
          </cell>
          <cell r="AK99" t="str">
            <v>Patricia Rand, MA, NRP</v>
          </cell>
        </row>
        <row r="100">
          <cell r="U100" t="str">
            <v>Patricia Tritt, RN, MA</v>
          </cell>
          <cell r="AA100" t="str">
            <v>Patricia Tritt, RN, MA</v>
          </cell>
          <cell r="AF100" t="str">
            <v>Patricia Tritt, RN, MA</v>
          </cell>
          <cell r="AK100" t="str">
            <v>Patricia Tritt, RN, MA</v>
          </cell>
        </row>
        <row r="101">
          <cell r="U101" t="str">
            <v>Paul Arens, MEd, NRP</v>
          </cell>
          <cell r="AA101" t="str">
            <v>Paul Arens, MEd, NRP</v>
          </cell>
          <cell r="AF101" t="str">
            <v>Paul Arens, MEd, NRP</v>
          </cell>
          <cell r="AK101" t="str">
            <v>Paul Arens, MEd, NRP</v>
          </cell>
        </row>
        <row r="102">
          <cell r="U102" t="str">
            <v>Paul Berlin, MS, NRP</v>
          </cell>
          <cell r="AA102" t="str">
            <v>Paul Berlin, MS, NRP</v>
          </cell>
          <cell r="AF102" t="str">
            <v>Paul Berlin, MS, NRP</v>
          </cell>
          <cell r="AK102" t="str">
            <v>Paul Berlin, MS, NRP</v>
          </cell>
        </row>
        <row r="103">
          <cell r="U103" t="str">
            <v>Paul Blusys, MD, FACEP, FAAFP</v>
          </cell>
          <cell r="AA103" t="str">
            <v>Paul Blusys, MD, FACEP, FAAFP</v>
          </cell>
          <cell r="AF103" t="str">
            <v>Paul Blusys, MD, FACEP, FAAFP</v>
          </cell>
          <cell r="AK103" t="str">
            <v>Paul Blusys, MD, FACEP, FAAFP</v>
          </cell>
        </row>
        <row r="104">
          <cell r="U104" t="str">
            <v>Philip Merck, MBA, NRP</v>
          </cell>
          <cell r="AA104" t="str">
            <v>Philip Merck, MBA, NRP</v>
          </cell>
          <cell r="AF104" t="str">
            <v>Philip Merck, MBA, NRP</v>
          </cell>
          <cell r="AK104" t="str">
            <v>Philip Merck, MBA, NRP</v>
          </cell>
        </row>
        <row r="105">
          <cell r="U105" t="str">
            <v>Randolph Spies, BA, NRP</v>
          </cell>
          <cell r="AA105" t="str">
            <v>Randolph Spies, BA, NRP</v>
          </cell>
          <cell r="AF105" t="str">
            <v>Randolph Spies, BA, NRP</v>
          </cell>
          <cell r="AK105" t="str">
            <v>Randolph Spies, BA, NRP</v>
          </cell>
        </row>
        <row r="106">
          <cell r="U106" t="str">
            <v>Rebecca Brock, BAAS, LP</v>
          </cell>
          <cell r="AA106" t="str">
            <v>Rebecca Brock, BAAS, LP</v>
          </cell>
          <cell r="AF106" t="str">
            <v>Rebecca Brock, BAAS, LP</v>
          </cell>
          <cell r="AK106" t="str">
            <v>Rebecca Brock, BAAS, LP</v>
          </cell>
        </row>
        <row r="107">
          <cell r="U107" t="str">
            <v>Rebecca Burke, BS, NRP, RN</v>
          </cell>
          <cell r="AA107" t="str">
            <v>Rebecca Burke, BS, NRP, RN</v>
          </cell>
          <cell r="AF107" t="str">
            <v>Rebecca Burke, BS, NRP, RN</v>
          </cell>
          <cell r="AK107" t="str">
            <v>Rebecca Burke, BS, NRP, RN</v>
          </cell>
        </row>
        <row r="108">
          <cell r="U108" t="str">
            <v>Rick Ellis, MSEDM, NRP</v>
          </cell>
          <cell r="AA108" t="str">
            <v>Rick Ellis, MSEDM, NRP</v>
          </cell>
          <cell r="AF108" t="str">
            <v>Rick Ellis, MSEDM, NRP</v>
          </cell>
          <cell r="AK108" t="str">
            <v>Rick Ellis, MSEDM, NRP</v>
          </cell>
        </row>
        <row r="109">
          <cell r="U109" t="str">
            <v>Rick Foehr, BA, MICP</v>
          </cell>
          <cell r="AA109" t="str">
            <v>Rick Foehr, BA, MICP</v>
          </cell>
          <cell r="AF109" t="str">
            <v>Rick Foehr, BA, MICP</v>
          </cell>
          <cell r="AK109" t="str">
            <v>Rick Foehr, BA, MICP</v>
          </cell>
        </row>
        <row r="110">
          <cell r="U110" t="str">
            <v>Ritu Sahni, MD, MPH, FACEP, FAEM</v>
          </cell>
          <cell r="AA110" t="str">
            <v>Ritu Sahni, MD, MPH, FACEP, FAEM</v>
          </cell>
          <cell r="AF110" t="str">
            <v>Ritu Sahni, MD, MPH, FACEP, FAEM</v>
          </cell>
          <cell r="AK110" t="str">
            <v>Ritu Sahni, MD, MPH, FACEP, FAEM</v>
          </cell>
        </row>
        <row r="111">
          <cell r="U111" t="str">
            <v>Robert Fontaine, MA</v>
          </cell>
          <cell r="AA111" t="str">
            <v>Robert Fontaine, MA</v>
          </cell>
          <cell r="AF111" t="str">
            <v>Robert Fontaine, MA</v>
          </cell>
          <cell r="AK111" t="str">
            <v>Robert Fontaine, MA</v>
          </cell>
        </row>
        <row r="112">
          <cell r="U112" t="str">
            <v>Robert Henderson, MS, NRP, CCEMTP</v>
          </cell>
          <cell r="AA112" t="str">
            <v>Robert Henderson, MS, NRP, CCEMTP</v>
          </cell>
          <cell r="AF112" t="str">
            <v>Robert Henderson, MS, NRP, CCEMTP</v>
          </cell>
          <cell r="AK112" t="str">
            <v>Robert Henderson, MS, NRP, CCEMTP</v>
          </cell>
        </row>
        <row r="113">
          <cell r="U113" t="str">
            <v>Rod Hackwith, MSEd, NRP</v>
          </cell>
          <cell r="AA113" t="str">
            <v>Rod Hackwith, MSEd, NRP</v>
          </cell>
          <cell r="AF113" t="str">
            <v>Rod Hackwith, MSEd, NRP</v>
          </cell>
          <cell r="AK113" t="str">
            <v>Rod Hackwith, MSEd, NRP</v>
          </cell>
        </row>
        <row r="114">
          <cell r="U114" t="str">
            <v>Rodney McGinnes, MPH, BS, EMT-P</v>
          </cell>
          <cell r="AA114" t="str">
            <v>Rodney McGinnes, MPH, BS, EMT-P</v>
          </cell>
          <cell r="AF114" t="str">
            <v>Rodney McGinnes, MPH, BS, EMT-P</v>
          </cell>
          <cell r="AK114" t="str">
            <v>Rodney McGinnes, MPH, BS, EMT-P</v>
          </cell>
        </row>
        <row r="115">
          <cell r="U115" t="str">
            <v>Ronald Feller, MBA, NRP</v>
          </cell>
          <cell r="AA115" t="str">
            <v>Ronald Feller, MBA, NRP</v>
          </cell>
          <cell r="AF115" t="str">
            <v>Ronald Feller, MBA, NRP</v>
          </cell>
          <cell r="AK115" t="str">
            <v>Ronald Feller, MBA, NRP</v>
          </cell>
        </row>
        <row r="116">
          <cell r="U116" t="str">
            <v>Ronald Lawler, BUS, NRP</v>
          </cell>
          <cell r="AA116" t="str">
            <v>Ronald Lawler, BUS, NRP</v>
          </cell>
          <cell r="AF116" t="str">
            <v>Ronald Lawler, BUS, NRP</v>
          </cell>
          <cell r="AK116" t="str">
            <v>Ronald Lawler, BUS, NRP</v>
          </cell>
        </row>
        <row r="117">
          <cell r="U117" t="str">
            <v>Ryan Batenhorst, MEd, NRP, EMSI</v>
          </cell>
          <cell r="AA117" t="str">
            <v>Ryan Batenhorst, MEd, NRP, EMSI</v>
          </cell>
          <cell r="AF117" t="str">
            <v>Ryan Batenhorst, MEd, NRP, EMSI</v>
          </cell>
          <cell r="AK117" t="str">
            <v>Ryan Batenhorst, MEd, NRP, EMSI</v>
          </cell>
        </row>
        <row r="118">
          <cell r="U118" t="str">
            <v>Sandra Hartley, MS, EMT-P</v>
          </cell>
          <cell r="AA118" t="str">
            <v>Sandra Hartley, MS, EMT-P</v>
          </cell>
          <cell r="AF118" t="str">
            <v>Sandra Hartley, MS, EMT-P</v>
          </cell>
          <cell r="AK118" t="str">
            <v>Sandra Hartley, MS, EMT-P</v>
          </cell>
        </row>
        <row r="119">
          <cell r="U119" t="str">
            <v>Scott Corcoran, MS, CIC, AEMT-P</v>
          </cell>
          <cell r="AA119" t="str">
            <v>Scott Corcoran, MS, CIC, AEMT-P</v>
          </cell>
          <cell r="AF119" t="str">
            <v>Scott Corcoran, MS, CIC, AEMT-P</v>
          </cell>
          <cell r="AK119" t="str">
            <v>Scott Corcoran, MS, CIC, AEMT-P</v>
          </cell>
        </row>
        <row r="120">
          <cell r="U120" t="str">
            <v>Seth Izenberg, MD, FACS</v>
          </cell>
          <cell r="AA120" t="str">
            <v>Seth Izenberg, MD, FACS</v>
          </cell>
          <cell r="AF120" t="str">
            <v>Seth Izenberg, MD, FACS</v>
          </cell>
          <cell r="AK120" t="str">
            <v>Seth Izenberg, MD, FACS</v>
          </cell>
        </row>
        <row r="121">
          <cell r="U121" t="str">
            <v>Sharon Hollingsworth, BS, NRP</v>
          </cell>
          <cell r="AA121" t="str">
            <v>Sharon Hollingsworth, BS, NRP</v>
          </cell>
          <cell r="AF121" t="str">
            <v>Sharon Hollingsworth, BS, NRP</v>
          </cell>
          <cell r="AK121" t="str">
            <v>Sharon Hollingsworth, BS, NRP</v>
          </cell>
        </row>
        <row r="122">
          <cell r="U122" t="str">
            <v>Steven Kolar, MBA, RN, LP</v>
          </cell>
          <cell r="AA122" t="str">
            <v>Steven Kolar, MBA, RN, LP</v>
          </cell>
          <cell r="AF122" t="str">
            <v>Steven Kolar, MBA, RN, LP</v>
          </cell>
          <cell r="AK122" t="str">
            <v>Steven Kolar, MBA, RN, LP</v>
          </cell>
        </row>
        <row r="123">
          <cell r="U123" t="str">
            <v>Steven Moyers, EdD, NRP</v>
          </cell>
          <cell r="AA123" t="str">
            <v>Steven Moyers, EdD, NRP</v>
          </cell>
          <cell r="AF123" t="str">
            <v>Steven Moyers, EdD, NRP</v>
          </cell>
          <cell r="AK123" t="str">
            <v>Steven Moyers, EdD, NRP</v>
          </cell>
        </row>
        <row r="124">
          <cell r="U124" t="str">
            <v>Suzann Schmidt, BA, NRP</v>
          </cell>
          <cell r="AA124" t="str">
            <v>Suzann Schmidt, BA, NRP</v>
          </cell>
          <cell r="AF124" t="str">
            <v>Suzann Schmidt, BA, NRP</v>
          </cell>
          <cell r="AK124" t="str">
            <v>Suzann Schmidt, BA, NRP</v>
          </cell>
        </row>
        <row r="125">
          <cell r="U125" t="str">
            <v>Tammy Samarripa, MPH, EMT-P</v>
          </cell>
          <cell r="AA125" t="str">
            <v>Tammy Samarripa, MPH, EMT-P</v>
          </cell>
          <cell r="AF125" t="str">
            <v>Tammy Samarripa, MPH, EMT-P</v>
          </cell>
          <cell r="AK125" t="str">
            <v>Tammy Samarripa, MPH, EMT-P</v>
          </cell>
        </row>
        <row r="126">
          <cell r="U126" t="str">
            <v>Taylor Ratcliff, MD, FACEP, EMT-P, LP</v>
          </cell>
          <cell r="AA126" t="str">
            <v>Taylor Ratcliff, MD, FACEP, EMT-P, LP</v>
          </cell>
          <cell r="AF126" t="str">
            <v>Taylor Ratcliff, MD, FACEP, EMT-P, LP</v>
          </cell>
          <cell r="AK126" t="str">
            <v>Taylor Ratcliff, MD, FACEP, EMT-P, LP</v>
          </cell>
        </row>
        <row r="127">
          <cell r="U127" t="str">
            <v>Thomas Brazelton III, MD, MPH, FAAP</v>
          </cell>
          <cell r="AA127" t="str">
            <v>Thomas Brazelton III, MD, MPH, FAAP</v>
          </cell>
          <cell r="AF127" t="str">
            <v>Thomas Brazelton III, MD, MPH, FAAP</v>
          </cell>
          <cell r="AK127" t="str">
            <v>Thomas Brazelton III, MD, MPH, FAAP</v>
          </cell>
        </row>
        <row r="128">
          <cell r="U128" t="str">
            <v>Thomas Platt, EdD, NRP</v>
          </cell>
          <cell r="AA128" t="str">
            <v>Thomas Platt, EdD, NRP</v>
          </cell>
          <cell r="AF128" t="str">
            <v>Thomas Platt, EdD, NRP</v>
          </cell>
          <cell r="AK128" t="str">
            <v>Thomas Platt, EdD, NRP</v>
          </cell>
        </row>
        <row r="129">
          <cell r="U129" t="str">
            <v>Thomas Rothrock, RN, MSN, NRP</v>
          </cell>
          <cell r="AA129" t="str">
            <v>Thomas Rothrock, RN, MSN, NRP</v>
          </cell>
          <cell r="AF129" t="str">
            <v>Thomas Rothrock, RN, MSN, NRP</v>
          </cell>
          <cell r="AK129" t="str">
            <v>Thomas Rothrock, RN, MSN, NRP</v>
          </cell>
        </row>
        <row r="130">
          <cell r="U130" t="str">
            <v>Timothy Reitz, BS, NRP, NCEE</v>
          </cell>
          <cell r="AA130" t="str">
            <v>Timothy Reitz, BS, NRP, NCEE</v>
          </cell>
          <cell r="AF130" t="str">
            <v>Timothy Reitz, BS, NRP, NCEE</v>
          </cell>
          <cell r="AK130" t="str">
            <v>Timothy Reitz, BS, NRP, NCEE</v>
          </cell>
        </row>
        <row r="131">
          <cell r="U131" t="str">
            <v>Tracey Franklin, BA, NRP</v>
          </cell>
          <cell r="AA131" t="str">
            <v>Tracey Franklin, BA, NRP</v>
          </cell>
          <cell r="AF131" t="str">
            <v>Tracey Franklin, BA, NRP</v>
          </cell>
          <cell r="AK131" t="str">
            <v>Tracey Franklin, BA, NRP</v>
          </cell>
        </row>
        <row r="132">
          <cell r="U132" t="str">
            <v>Vincent Parker, MSEd, EMT-P</v>
          </cell>
          <cell r="AA132" t="str">
            <v>Vincent Parker, MSEd, EMT-P</v>
          </cell>
          <cell r="AF132" t="str">
            <v>Vincent Parker, MSEd, EMT-P</v>
          </cell>
          <cell r="AK132" t="str">
            <v>Vincent Parker, MSEd, EMT-P</v>
          </cell>
        </row>
        <row r="133">
          <cell r="U133" t="str">
            <v>Walt Stoy, PhD, EMT-P</v>
          </cell>
          <cell r="AA133" t="str">
            <v>Walt Stoy, PhD, EMT-P</v>
          </cell>
          <cell r="AF133" t="str">
            <v>Walt Stoy, PhD, EMT-P</v>
          </cell>
          <cell r="AK133" t="str">
            <v>Walt Stoy, PhD, EMT-P</v>
          </cell>
        </row>
        <row r="134">
          <cell r="U134" t="str">
            <v>William Fritz, BBA, NRP</v>
          </cell>
          <cell r="AA134" t="str">
            <v>William Fritz, BBA, NRP</v>
          </cell>
          <cell r="AF134" t="str">
            <v>William Fritz, BBA, NRP</v>
          </cell>
          <cell r="AK134" t="str">
            <v>William Fritz, BBA, NRP</v>
          </cell>
        </row>
        <row r="135">
          <cell r="U135" t="str">
            <v>William Raynovich, EdD, MPH, NRP</v>
          </cell>
          <cell r="AA135" t="str">
            <v>William Raynovich, EdD, MPH, NRP</v>
          </cell>
          <cell r="AF135" t="str">
            <v>William Raynovich, EdD, MPH, NRP</v>
          </cell>
          <cell r="AK135" t="str">
            <v>William Raynovich, EdD, MPH, NRP</v>
          </cell>
        </row>
        <row r="136">
          <cell r="U136"/>
          <cell r="AA136"/>
          <cell r="AF136"/>
          <cell r="AK136"/>
        </row>
      </sheetData>
      <sheetData sheetId="2">
        <row r="9">
          <cell r="AA9" t="str">
            <v>Please Select</v>
          </cell>
          <cell r="AB9" t="str">
            <v>I.A.1-Post-secondary</v>
          </cell>
          <cell r="AC9" t="str">
            <v>I.A.2.-Foreign post-secondary</v>
          </cell>
          <cell r="AD9" t="str">
            <v>I.A.3.-Hospital Clinical or Medical Center</v>
          </cell>
          <cell r="AE9" t="str">
            <v>I.A.4-Governmental</v>
          </cell>
          <cell r="AF9" t="str">
            <v>I.A.5-Branch of US Armed Forces</v>
          </cell>
          <cell r="AG9" t="str">
            <v>I.B.-Consortium-w/(I.A) College</v>
          </cell>
          <cell r="AH9" t="str">
            <v>I.B.-Consortium-w/(I.A) Hospital</v>
          </cell>
          <cell r="AI9" t="str">
            <v>I.B.-Consortium-w/(I.A) Government</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General Information"/>
      <sheetName val="Brief History"/>
      <sheetName val="Program Info"/>
      <sheetName val="Standard I"/>
      <sheetName val="Standard II"/>
      <sheetName val="Standard III"/>
      <sheetName val="Standard IV"/>
      <sheetName val="Standard V"/>
      <sheetName val="Appendix A"/>
      <sheetName val="Appendix B"/>
      <sheetName val="Appendix C"/>
      <sheetName val="Appendix D"/>
      <sheetName val="Appendix E"/>
      <sheetName val="Appendix F"/>
      <sheetName val="Appendix G"/>
      <sheetName val="Appendices H - N"/>
      <sheetName val="Appendix O"/>
      <sheetName val="Appendices P - Q"/>
    </sheetNames>
    <sheetDataSet>
      <sheetData sheetId="0" refreshError="1"/>
      <sheetData sheetId="1"/>
      <sheetData sheetId="2"/>
      <sheetData sheetId="3"/>
      <sheetData sheetId="4"/>
      <sheetData sheetId="5">
        <row r="2">
          <cell r="K2" t="str">
            <v>U.S. Post-secondary institution (Standard I.A.1)</v>
          </cell>
        </row>
        <row r="3">
          <cell r="K3" t="str">
            <v>Foreign Post-Secondary Institution (Standard I.A.2)</v>
          </cell>
        </row>
        <row r="4">
          <cell r="K4" t="str">
            <v>Hospital, clinic, or medical center (Standard I.A.3)</v>
          </cell>
        </row>
        <row r="5">
          <cell r="K5" t="str">
            <v>Governmental education or medical service (Standard I.A.4)</v>
          </cell>
        </row>
        <row r="6">
          <cell r="K6" t="str">
            <v>Branch of the United States Armed Forces (Standard I.A.5)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CoAEMSP-2024">
  <a:themeElements>
    <a:clrScheme name="Custom 1">
      <a:dk1>
        <a:srgbClr val="243660"/>
      </a:dk1>
      <a:lt1>
        <a:srgbClr val="FFFFFF"/>
      </a:lt1>
      <a:dk2>
        <a:srgbClr val="318DC0"/>
      </a:dk2>
      <a:lt2>
        <a:srgbClr val="828281"/>
      </a:lt2>
      <a:accent1>
        <a:srgbClr val="F9C921"/>
      </a:accent1>
      <a:accent2>
        <a:srgbClr val="006C61"/>
      </a:accent2>
      <a:accent3>
        <a:srgbClr val="828281"/>
      </a:accent3>
      <a:accent4>
        <a:srgbClr val="318DC0"/>
      </a:accent4>
      <a:accent5>
        <a:srgbClr val="243660"/>
      </a:accent5>
      <a:accent6>
        <a:srgbClr val="C2252F"/>
      </a:accent6>
      <a:hlink>
        <a:srgbClr val="0563C1"/>
      </a:hlink>
      <a:folHlink>
        <a:srgbClr val="4795B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oAEMSP-2024" id="{13E4A4ED-2BCA-BD4F-B895-9AFB706BD7EC}" vid="{0DA9FDAA-B147-244E-B49F-52024473D48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sa@coaemsp.org" TargetMode="External"/><Relationship Id="rId1" Type="http://schemas.openxmlformats.org/officeDocument/2006/relationships/hyperlink" Target="mailto:george@coaemsp.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jennifer@coaemsp.org" TargetMode="External"/><Relationship Id="rId7" Type="http://schemas.openxmlformats.org/officeDocument/2006/relationships/comments" Target="../comments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0.bin"/><Relationship Id="rId7" Type="http://schemas.openxmlformats.org/officeDocument/2006/relationships/ctrlProp" Target="../ctrlProps/ctrlProp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6C2E6"/>
    <pageSetUpPr fitToPage="1"/>
  </sheetPr>
  <dimension ref="A1:AJ82"/>
  <sheetViews>
    <sheetView showGridLines="0" zoomScaleNormal="100" workbookViewId="0">
      <selection activeCell="B7" sqref="B6:K20"/>
    </sheetView>
  </sheetViews>
  <sheetFormatPr baseColWidth="10" defaultColWidth="9.1640625" defaultRowHeight="14" x14ac:dyDescent="0.15"/>
  <cols>
    <col min="1" max="1" width="3.6640625" customWidth="1"/>
    <col min="2" max="2" width="28.1640625" customWidth="1"/>
    <col min="3" max="3" width="15.6640625" customWidth="1"/>
    <col min="4" max="4" width="9.5" customWidth="1"/>
    <col min="5" max="5" width="10.83203125" customWidth="1"/>
    <col min="6" max="6" width="45.33203125" customWidth="1"/>
    <col min="7" max="7" width="9.33203125" customWidth="1"/>
    <col min="8" max="8" width="15.5" customWidth="1"/>
    <col min="9" max="9" width="14.33203125" customWidth="1"/>
    <col min="10" max="10" width="12.6640625" customWidth="1"/>
    <col min="11" max="11" width="12.1640625" customWidth="1"/>
    <col min="12" max="12" width="14.33203125" customWidth="1"/>
    <col min="13" max="13" width="28" customWidth="1"/>
    <col min="14" max="14" width="19.33203125" customWidth="1"/>
    <col min="15" max="15" width="10.83203125" customWidth="1"/>
    <col min="16" max="16" width="10.5" customWidth="1"/>
    <col min="17" max="17" width="13.33203125" customWidth="1"/>
    <col min="18" max="18" width="11.33203125" customWidth="1"/>
  </cols>
  <sheetData>
    <row r="1" spans="1:13" ht="14.5" customHeight="1" x14ac:dyDescent="0.2">
      <c r="C1" s="356" t="s">
        <v>148</v>
      </c>
      <c r="D1" s="356"/>
      <c r="E1" s="356"/>
      <c r="F1" s="356"/>
      <c r="G1" s="12"/>
    </row>
    <row r="2" spans="1:13" ht="14.5" customHeight="1" x14ac:dyDescent="0.2">
      <c r="C2" s="356"/>
      <c r="D2" s="356"/>
      <c r="E2" s="356"/>
      <c r="F2" s="356"/>
      <c r="G2" s="12"/>
    </row>
    <row r="3" spans="1:13" ht="30" customHeight="1" x14ac:dyDescent="0.15">
      <c r="C3" s="357" t="s">
        <v>610</v>
      </c>
      <c r="D3" s="357"/>
      <c r="E3" s="357"/>
      <c r="F3" s="357"/>
      <c r="I3" s="124" t="s">
        <v>149</v>
      </c>
      <c r="J3" s="358" t="s">
        <v>611</v>
      </c>
      <c r="K3" s="358"/>
    </row>
    <row r="4" spans="1:13" x14ac:dyDescent="0.15">
      <c r="F4" s="112" t="s">
        <v>150</v>
      </c>
      <c r="J4" t="s">
        <v>151</v>
      </c>
      <c r="K4" t="s">
        <v>152</v>
      </c>
    </row>
    <row r="5" spans="1:13" ht="18" x14ac:dyDescent="0.2">
      <c r="B5" s="133" t="s">
        <v>153</v>
      </c>
      <c r="C5" s="135"/>
      <c r="D5" s="13"/>
      <c r="H5" s="359" t="s">
        <v>154</v>
      </c>
      <c r="I5" s="360"/>
      <c r="J5" s="14" t="s">
        <v>155</v>
      </c>
      <c r="K5" s="14" t="s">
        <v>155</v>
      </c>
    </row>
    <row r="6" spans="1:13" ht="14.5" customHeight="1" x14ac:dyDescent="0.15">
      <c r="B6" s="134" t="s">
        <v>156</v>
      </c>
      <c r="C6" s="361"/>
      <c r="D6" s="361"/>
      <c r="E6" s="361"/>
      <c r="F6" s="361"/>
      <c r="G6" s="15">
        <f>LEN(C6)</f>
        <v>0</v>
      </c>
      <c r="I6" s="122" t="s">
        <v>534</v>
      </c>
      <c r="J6" s="16"/>
      <c r="K6" s="16"/>
      <c r="L6" s="73"/>
    </row>
    <row r="7" spans="1:13" ht="14.5" customHeight="1" x14ac:dyDescent="0.15">
      <c r="C7" s="361"/>
      <c r="D7" s="361"/>
      <c r="E7" s="361"/>
      <c r="F7" s="361"/>
      <c r="G7" s="17"/>
      <c r="I7" s="122" t="s">
        <v>535</v>
      </c>
      <c r="J7" s="16"/>
      <c r="K7" s="18"/>
      <c r="L7" s="122"/>
    </row>
    <row r="8" spans="1:13" ht="18.75" customHeight="1" x14ac:dyDescent="0.15">
      <c r="B8" s="133" t="s">
        <v>177</v>
      </c>
      <c r="C8" s="354"/>
      <c r="D8" s="355"/>
      <c r="E8" s="133" t="s">
        <v>2</v>
      </c>
      <c r="F8" s="83"/>
      <c r="G8" s="19"/>
      <c r="I8" s="122" t="s">
        <v>536</v>
      </c>
      <c r="J8" s="16"/>
      <c r="K8" s="18"/>
    </row>
    <row r="9" spans="1:13" ht="39" customHeight="1" x14ac:dyDescent="0.15">
      <c r="B9" s="347" t="s">
        <v>568</v>
      </c>
      <c r="C9" s="349" t="s">
        <v>571</v>
      </c>
      <c r="D9" s="349"/>
      <c r="E9" s="349"/>
      <c r="F9" s="349"/>
      <c r="G9" s="19"/>
      <c r="I9" s="122"/>
    </row>
    <row r="10" spans="1:13" ht="24.75" customHeight="1" x14ac:dyDescent="0.15">
      <c r="B10" s="348"/>
      <c r="C10" s="349" t="s">
        <v>570</v>
      </c>
      <c r="D10" s="349"/>
      <c r="E10" s="349"/>
      <c r="F10" s="349"/>
      <c r="G10" s="19"/>
      <c r="I10" s="122"/>
    </row>
    <row r="11" spans="1:13" ht="22.5" customHeight="1" x14ac:dyDescent="0.15">
      <c r="B11" s="348"/>
      <c r="C11" s="349" t="s">
        <v>569</v>
      </c>
      <c r="D11" s="349"/>
      <c r="E11" s="349"/>
      <c r="F11" s="349"/>
      <c r="G11" s="19" t="s">
        <v>159</v>
      </c>
      <c r="I11" s="122"/>
    </row>
    <row r="12" spans="1:13" ht="9.75" customHeight="1" x14ac:dyDescent="0.15">
      <c r="F12" s="1"/>
      <c r="G12" s="11"/>
    </row>
    <row r="13" spans="1:13" ht="73.5" customHeight="1" x14ac:dyDescent="0.15">
      <c r="B13" s="310" t="str">
        <f>IF(OR(D15="Resubmit",D16="Resubmit",D18="Resubmit",D19="Resubmit",D23="Resubmit",D26="Resubmit",D27="Resubmit",D28="Resubmit",D29="Resubmit",D30="Resubmit",D31="Resubmit",D32="Resubmit",D33="Resubmit",D34="Resubmit",D35="Resubmit",D36="Resubmit",D40="Resubmit",D42="Resubmit",D43="Resubmit",D44="Resubmit",D45="Resubmit",D47="Resubmit",D49="Resubmit",D50="Resubmit",D51="Resubmit",D52="Resubmit",D53="Resubmit",D54="Resubmit",D55="Resubmit"),"The applicant program’s LoR Application submission is missing elements of information and/or required documentation. "&amp;"The item(s) below identified as Resubmit in the Answer/Evidence Provided column are required to be addressed by the applicant program's LoR Application resubmission no later than the date specified in the email.","Any item(s) below that are identified with 'LSSR' in the Answer/Evidence Provided column require edits/revisions when submitting the Letter of Review Self Study Report (LSSR).")</f>
        <v>Any item(s) below that are identified with 'LSSR' in the Answer/Evidence Provided column require edits/revisions when submitting the Letter of Review Self Study Report (LSSR).</v>
      </c>
      <c r="C13" s="311"/>
      <c r="D13" s="311"/>
      <c r="E13" s="311"/>
      <c r="F13" s="312"/>
      <c r="G13" s="19" t="str">
        <f>IF(OR(D15="Resubmit",D16="Resubmit",D18="Resubmit",D19="Resubmit",D23="Resubmit",D26="Resubmit",D27="Resubmit",D28="Resubmit",D29="Resubmit",D30="Resubmit",D31="Resubmit",D32="Resubmit",D33="Resubmit",D34="Resubmit",D35="Resubmit",D36="Resubmit",D40="Resubmit",D42="Resubmit",D43="Resubmit",D44="Resubmit",D45="Resubmit",D47="Resubmit",D49="Resubmit",D50="Resubmit",D51="Resubmit",D52="Resubmit",D53="Resubmit",D54="Resubmit",D55="Resubmit"),"1","")</f>
        <v/>
      </c>
    </row>
    <row r="14" spans="1:13" ht="39" x14ac:dyDescent="0.15">
      <c r="B14" s="350" t="s">
        <v>612</v>
      </c>
      <c r="C14" s="351"/>
      <c r="D14" s="128" t="s">
        <v>490</v>
      </c>
      <c r="E14" s="352" t="s">
        <v>555</v>
      </c>
      <c r="F14" s="353"/>
      <c r="G14" s="87"/>
    </row>
    <row r="15" spans="1:13" x14ac:dyDescent="0.15">
      <c r="A15" s="66"/>
      <c r="B15" s="76" t="s">
        <v>560</v>
      </c>
      <c r="C15" s="121"/>
      <c r="D15" s="84"/>
      <c r="E15" s="318"/>
      <c r="F15" s="319"/>
      <c r="G15" s="1"/>
      <c r="H15" s="329"/>
      <c r="I15" s="329"/>
      <c r="J15" s="329"/>
      <c r="K15" s="3"/>
      <c r="L15" s="61"/>
    </row>
    <row r="16" spans="1:13" ht="15" customHeight="1" x14ac:dyDescent="0.15">
      <c r="B16" s="76" t="s">
        <v>561</v>
      </c>
      <c r="C16" s="121"/>
      <c r="D16" s="84"/>
      <c r="E16" s="318"/>
      <c r="F16" s="319"/>
      <c r="G16" s="1"/>
      <c r="H16" s="330"/>
      <c r="I16" s="330"/>
      <c r="J16" s="330"/>
      <c r="K16" s="62"/>
      <c r="L16" s="61"/>
      <c r="M16" t="str">
        <f>IF(L15="Yes","&lt;== Select from drop down","")</f>
        <v/>
      </c>
    </row>
    <row r="17" spans="2:36" ht="15" customHeight="1" x14ac:dyDescent="0.15">
      <c r="B17" s="331" t="s">
        <v>160</v>
      </c>
      <c r="C17" s="332"/>
      <c r="D17" s="332"/>
      <c r="E17" s="332"/>
      <c r="F17" s="333"/>
      <c r="G17" s="1"/>
      <c r="H17" s="75"/>
      <c r="I17" s="88"/>
      <c r="J17" s="89" t="s">
        <v>489</v>
      </c>
      <c r="K17" s="89" t="s">
        <v>613</v>
      </c>
      <c r="L17" s="90" t="s">
        <v>586</v>
      </c>
      <c r="M17" s="127"/>
      <c r="N17" s="91"/>
      <c r="O17" s="19"/>
      <c r="P17" s="19"/>
      <c r="Q17" s="19"/>
      <c r="R17" s="19"/>
      <c r="S17" s="19"/>
      <c r="T17" s="19"/>
      <c r="U17" s="19"/>
    </row>
    <row r="18" spans="2:36" x14ac:dyDescent="0.15">
      <c r="B18" s="76" t="s">
        <v>614</v>
      </c>
      <c r="C18" s="33"/>
      <c r="D18" s="84"/>
      <c r="E18" s="318"/>
      <c r="F18" s="319"/>
      <c r="G18" s="1"/>
      <c r="I18" s="19"/>
      <c r="J18" s="19"/>
      <c r="K18" s="92"/>
      <c r="L18" s="92"/>
      <c r="M18" s="19"/>
      <c r="N18" s="19"/>
      <c r="O18" s="19"/>
      <c r="P18" s="19"/>
      <c r="Q18" s="19"/>
      <c r="R18" s="19"/>
      <c r="S18" s="19"/>
      <c r="T18" s="19"/>
      <c r="U18" s="19"/>
    </row>
    <row r="19" spans="2:36" ht="15" customHeight="1" x14ac:dyDescent="0.15">
      <c r="B19" s="334" t="s">
        <v>556</v>
      </c>
      <c r="C19" s="335"/>
      <c r="D19" s="86"/>
      <c r="H19" s="74"/>
      <c r="I19" s="93"/>
      <c r="J19" s="93"/>
      <c r="K19" s="93"/>
      <c r="L19" s="93"/>
      <c r="M19" s="94"/>
      <c r="N19" s="95"/>
      <c r="O19" s="94"/>
      <c r="P19" s="96"/>
      <c r="Q19" s="19"/>
      <c r="R19" s="19"/>
      <c r="S19" s="19"/>
      <c r="T19" s="19"/>
      <c r="U19" s="19"/>
    </row>
    <row r="20" spans="2:36" ht="15" customHeight="1" x14ac:dyDescent="0.15">
      <c r="B20" s="334" t="s">
        <v>557</v>
      </c>
      <c r="C20" s="335"/>
      <c r="D20" s="86"/>
      <c r="H20" s="74"/>
      <c r="I20" s="93"/>
      <c r="J20" s="93"/>
      <c r="K20" s="93"/>
      <c r="L20" s="93"/>
      <c r="M20" s="94"/>
      <c r="N20" s="95"/>
      <c r="O20" s="94"/>
      <c r="P20" s="96"/>
      <c r="Q20" s="19"/>
      <c r="R20" s="19"/>
      <c r="S20" s="19"/>
      <c r="T20" s="19"/>
      <c r="U20" s="19"/>
    </row>
    <row r="21" spans="2:36" ht="15" customHeight="1" x14ac:dyDescent="0.15">
      <c r="B21" s="334" t="s">
        <v>558</v>
      </c>
      <c r="C21" s="335"/>
      <c r="D21" s="86"/>
      <c r="H21" s="74"/>
      <c r="I21" s="93"/>
      <c r="J21" s="93"/>
      <c r="K21" s="93"/>
      <c r="L21" s="93"/>
      <c r="M21" s="94"/>
      <c r="N21" s="95"/>
      <c r="O21" s="94"/>
      <c r="P21" s="96"/>
      <c r="Q21" s="19"/>
      <c r="R21" s="19"/>
      <c r="S21" s="19"/>
      <c r="T21" s="19"/>
      <c r="U21" s="19"/>
    </row>
    <row r="22" spans="2:36" ht="15" customHeight="1" x14ac:dyDescent="0.15">
      <c r="B22" s="334" t="s">
        <v>572</v>
      </c>
      <c r="C22" s="335"/>
      <c r="D22" s="86"/>
      <c r="H22" s="74"/>
      <c r="I22" s="93"/>
      <c r="J22" s="93"/>
      <c r="K22" s="93"/>
      <c r="L22" s="93"/>
      <c r="M22" s="94"/>
      <c r="N22" s="95"/>
      <c r="O22" s="94"/>
      <c r="P22" s="96"/>
      <c r="Q22" s="19"/>
      <c r="R22" s="19"/>
      <c r="S22" s="19"/>
      <c r="T22" s="19"/>
      <c r="U22" s="19"/>
    </row>
    <row r="23" spans="2:36" ht="15" customHeight="1" x14ac:dyDescent="0.15">
      <c r="B23" s="76" t="s">
        <v>559</v>
      </c>
      <c r="C23" s="121"/>
      <c r="D23" s="84"/>
      <c r="E23" s="318"/>
      <c r="F23" s="319"/>
      <c r="H23" s="74"/>
      <c r="I23" s="93"/>
      <c r="J23" s="93"/>
      <c r="K23" s="93"/>
      <c r="L23" s="93"/>
      <c r="M23" s="94"/>
      <c r="N23" s="95"/>
      <c r="O23" s="94"/>
      <c r="P23" s="96"/>
      <c r="Q23" s="19"/>
      <c r="R23" s="19"/>
      <c r="S23" s="19"/>
      <c r="T23" s="19"/>
      <c r="U23" s="19"/>
    </row>
    <row r="24" spans="2:36" ht="25.25" customHeight="1" x14ac:dyDescent="0.15">
      <c r="B24" s="336" t="s">
        <v>161</v>
      </c>
      <c r="C24" s="337"/>
      <c r="D24" s="337"/>
      <c r="E24" s="337"/>
      <c r="F24" s="338"/>
      <c r="I24" s="54"/>
      <c r="J24" s="97" t="s">
        <v>489</v>
      </c>
      <c r="K24" s="97" t="s">
        <v>613</v>
      </c>
      <c r="L24" s="97" t="s">
        <v>159</v>
      </c>
      <c r="M24" s="97" t="s">
        <v>586</v>
      </c>
      <c r="N24" s="65"/>
      <c r="O24" s="99"/>
      <c r="P24" s="99"/>
      <c r="Q24" s="19"/>
      <c r="R24" s="19"/>
      <c r="S24" s="19"/>
      <c r="T24" s="19"/>
      <c r="U24" s="19"/>
      <c r="W24" s="64" t="s">
        <v>390</v>
      </c>
    </row>
    <row r="25" spans="2:36" ht="30" customHeight="1" x14ac:dyDescent="0.15">
      <c r="B25" s="339" t="s">
        <v>538</v>
      </c>
      <c r="C25" s="340"/>
      <c r="D25" s="341" t="s">
        <v>615</v>
      </c>
      <c r="E25" s="342"/>
      <c r="F25" s="343"/>
      <c r="I25" s="54"/>
      <c r="J25" s="54"/>
      <c r="K25" s="54"/>
      <c r="L25" s="54"/>
      <c r="M25" s="54"/>
      <c r="N25" s="98"/>
      <c r="O25" s="99"/>
      <c r="P25" s="99"/>
      <c r="Q25" s="19"/>
      <c r="R25" s="19"/>
      <c r="S25" s="19"/>
      <c r="T25" s="19"/>
      <c r="U25" s="19"/>
    </row>
    <row r="26" spans="2:36" ht="22.5" customHeight="1" x14ac:dyDescent="0.15">
      <c r="B26" s="126" t="str">
        <f>IF(LEFT(D25,5)="I.A.1","   IA1 Institutional Accreditor",IF(LEFT(D25,5)="I.A.2","   Foreign Acceptability",IF(LEFT(D25,5)="I.A.3","   IA3 Hosp/Med Cntr Accreditor",IF(LEFT(D25,7)="I.A.4-G","   Gov't Medical or Educational",IF(LEFT(D25,7)="I.A.4-A","   Armed Services Branch",IF(LEFT(D25,23)="I.B-Consortium-w/(I.A)H","   Consortium IA3 Inst Accreditor",IF(LEFT(D25,23)="I.B-Consortium-w/(I.A)C","   Consortium IA1 Inst Accreditor","   Institutional Accreditator")))))))</f>
        <v xml:space="preserve">   Institutional Accreditator</v>
      </c>
      <c r="C26" s="23"/>
      <c r="D26" s="84"/>
      <c r="E26" s="85" t="s">
        <v>380</v>
      </c>
      <c r="F26" s="115"/>
      <c r="I26" s="100" t="s">
        <v>380</v>
      </c>
      <c r="J26" s="100" t="s">
        <v>509</v>
      </c>
      <c r="K26" s="100" t="s">
        <v>510</v>
      </c>
      <c r="L26" s="100" t="s">
        <v>511</v>
      </c>
      <c r="M26" s="100" t="s">
        <v>512</v>
      </c>
      <c r="N26" s="100" t="s">
        <v>513</v>
      </c>
      <c r="O26" s="100" t="s">
        <v>514</v>
      </c>
      <c r="P26" s="100" t="s">
        <v>515</v>
      </c>
      <c r="Q26" s="100" t="s">
        <v>516</v>
      </c>
      <c r="R26" s="100" t="s">
        <v>517</v>
      </c>
      <c r="S26" s="100" t="s">
        <v>518</v>
      </c>
      <c r="T26" s="101" t="s">
        <v>533</v>
      </c>
      <c r="U26" s="100" t="s">
        <v>519</v>
      </c>
      <c r="V26" s="100" t="s">
        <v>520</v>
      </c>
      <c r="W26" s="100" t="s">
        <v>521</v>
      </c>
      <c r="X26" s="100" t="s">
        <v>523</v>
      </c>
      <c r="Y26" s="100" t="s">
        <v>522</v>
      </c>
      <c r="Z26" s="100" t="s">
        <v>525</v>
      </c>
      <c r="AA26" s="100" t="s">
        <v>524</v>
      </c>
      <c r="AB26" s="100" t="s">
        <v>620</v>
      </c>
      <c r="AC26" s="100" t="s">
        <v>526</v>
      </c>
      <c r="AD26" s="100" t="s">
        <v>527</v>
      </c>
      <c r="AE26" s="100" t="s">
        <v>528</v>
      </c>
      <c r="AF26" s="100" t="s">
        <v>529</v>
      </c>
      <c r="AG26" s="101" t="s">
        <v>530</v>
      </c>
      <c r="AH26" s="100" t="s">
        <v>531</v>
      </c>
      <c r="AI26" s="100" t="s">
        <v>532</v>
      </c>
      <c r="AJ26" s="100" t="s">
        <v>159</v>
      </c>
    </row>
    <row r="27" spans="2:36" ht="18" customHeight="1" x14ac:dyDescent="0.15">
      <c r="B27" s="344" t="s">
        <v>537</v>
      </c>
      <c r="C27" s="345"/>
      <c r="D27" s="84"/>
      <c r="E27" s="318"/>
      <c r="F27" s="319"/>
      <c r="I27" s="346"/>
      <c r="J27" s="346"/>
      <c r="K27" s="346"/>
      <c r="L27" s="346"/>
      <c r="M27" s="54"/>
      <c r="N27" s="98"/>
      <c r="O27" s="99"/>
      <c r="P27" s="99"/>
      <c r="Q27" s="19"/>
      <c r="R27" s="19"/>
      <c r="S27" s="19"/>
      <c r="T27" s="19"/>
      <c r="U27" s="19"/>
    </row>
    <row r="28" spans="2:36" ht="18" customHeight="1" x14ac:dyDescent="0.15">
      <c r="B28" s="76" t="s">
        <v>486</v>
      </c>
      <c r="C28" s="23"/>
      <c r="D28" s="84"/>
      <c r="E28" s="318"/>
      <c r="F28" s="319"/>
      <c r="I28" s="19"/>
      <c r="J28" s="19"/>
      <c r="K28" s="19"/>
      <c r="L28" s="19"/>
      <c r="M28" s="19"/>
      <c r="N28" s="102"/>
      <c r="O28" s="19"/>
      <c r="P28" s="99"/>
      <c r="Q28" s="19"/>
      <c r="R28" s="19"/>
      <c r="S28" s="19"/>
      <c r="T28" s="19"/>
      <c r="U28" s="19"/>
    </row>
    <row r="29" spans="2:36" ht="22.5" customHeight="1" x14ac:dyDescent="0.15">
      <c r="B29" s="76" t="s">
        <v>472</v>
      </c>
      <c r="C29" s="34"/>
      <c r="D29" s="84"/>
      <c r="E29" s="85" t="s">
        <v>380</v>
      </c>
      <c r="F29" s="115"/>
      <c r="I29" s="19" t="s">
        <v>380</v>
      </c>
      <c r="J29" s="19" t="s">
        <v>473</v>
      </c>
      <c r="K29" s="19" t="s">
        <v>474</v>
      </c>
      <c r="L29" s="19" t="s">
        <v>475</v>
      </c>
      <c r="M29" s="70" t="s">
        <v>491</v>
      </c>
      <c r="N29" s="19" t="s">
        <v>476</v>
      </c>
      <c r="O29" s="19" t="s">
        <v>477</v>
      </c>
      <c r="P29" s="19" t="s">
        <v>478</v>
      </c>
      <c r="Q29" s="19" t="s">
        <v>479</v>
      </c>
      <c r="R29" s="19" t="s">
        <v>480</v>
      </c>
      <c r="S29" s="19" t="s">
        <v>481</v>
      </c>
      <c r="T29" s="19" t="s">
        <v>482</v>
      </c>
      <c r="U29" s="19"/>
    </row>
    <row r="30" spans="2:36" ht="22.5" customHeight="1" x14ac:dyDescent="0.15">
      <c r="B30" s="76" t="s">
        <v>483</v>
      </c>
      <c r="C30" s="34"/>
      <c r="D30" s="84"/>
      <c r="E30" s="85" t="s">
        <v>380</v>
      </c>
      <c r="F30" s="115"/>
      <c r="H30" s="67"/>
      <c r="I30" s="100" t="s">
        <v>380</v>
      </c>
      <c r="J30" s="103" t="s">
        <v>484</v>
      </c>
      <c r="K30" s="104" t="s">
        <v>493</v>
      </c>
      <c r="L30" s="104" t="s">
        <v>494</v>
      </c>
      <c r="M30" s="105" t="s">
        <v>495</v>
      </c>
      <c r="N30" s="106" t="s">
        <v>492</v>
      </c>
      <c r="O30" s="94" t="str">
        <f>IF($L$16&gt;=1, "LI Approved?","")</f>
        <v/>
      </c>
      <c r="P30" s="94" t="str">
        <f>IF($L$16&gt;=1, "Assistant MD Approved?","")</f>
        <v/>
      </c>
      <c r="Q30" s="94" t="str">
        <f>IF($L$16&gt;=1, "State Office of EMS Approved?","")</f>
        <v/>
      </c>
      <c r="R30" s="94" t="str">
        <f>IF($L$16&gt;=1, "CoAEMSP Approved?","")</f>
        <v/>
      </c>
      <c r="S30" s="19"/>
      <c r="T30" s="19"/>
      <c r="U30" s="19"/>
    </row>
    <row r="31" spans="2:36" ht="22.25" customHeight="1" x14ac:dyDescent="0.15">
      <c r="B31" s="72" t="s">
        <v>485</v>
      </c>
      <c r="C31" s="34"/>
      <c r="D31" s="84"/>
      <c r="E31" s="318"/>
      <c r="F31" s="319"/>
      <c r="H31" t="str">
        <f>IF(L16&gt;=2, "Location #2:","")</f>
        <v/>
      </c>
      <c r="I31" s="323"/>
      <c r="J31" s="323"/>
      <c r="K31" s="323"/>
      <c r="L31" s="323"/>
      <c r="M31" s="19"/>
      <c r="N31" s="102"/>
      <c r="O31" s="99"/>
      <c r="P31" s="99"/>
      <c r="Q31" s="99"/>
      <c r="R31" s="99"/>
      <c r="S31" s="19"/>
      <c r="T31" s="19"/>
      <c r="U31" s="19"/>
    </row>
    <row r="32" spans="2:36" ht="22.25" customHeight="1" x14ac:dyDescent="0.15">
      <c r="B32" s="72" t="s">
        <v>496</v>
      </c>
      <c r="C32" s="34"/>
      <c r="D32" s="84"/>
      <c r="E32" s="85" t="s">
        <v>380</v>
      </c>
      <c r="F32" s="115"/>
      <c r="I32" s="107" t="s">
        <v>380</v>
      </c>
      <c r="J32" s="107" t="s">
        <v>500</v>
      </c>
      <c r="K32" s="107" t="s">
        <v>504</v>
      </c>
      <c r="L32" s="107" t="s">
        <v>505</v>
      </c>
      <c r="M32" s="89" t="s">
        <v>506</v>
      </c>
      <c r="N32" s="108" t="s">
        <v>507</v>
      </c>
      <c r="O32" s="109" t="s">
        <v>508</v>
      </c>
      <c r="P32" s="110" t="s">
        <v>497</v>
      </c>
      <c r="Q32" s="110" t="s">
        <v>501</v>
      </c>
      <c r="R32" s="110" t="s">
        <v>502</v>
      </c>
      <c r="S32" s="110" t="s">
        <v>498</v>
      </c>
      <c r="T32" s="110" t="s">
        <v>503</v>
      </c>
      <c r="U32" s="110" t="s">
        <v>499</v>
      </c>
      <c r="V32" s="71"/>
      <c r="W32" s="71"/>
    </row>
    <row r="33" spans="2:21" ht="22.25" customHeight="1" x14ac:dyDescent="0.15">
      <c r="B33" s="72" t="s">
        <v>487</v>
      </c>
      <c r="C33" s="34"/>
      <c r="D33" s="84" t="s">
        <v>159</v>
      </c>
      <c r="E33" s="85" t="s">
        <v>159</v>
      </c>
      <c r="F33" s="115"/>
      <c r="I33" s="92"/>
      <c r="J33" s="92"/>
      <c r="K33" s="92"/>
      <c r="L33" s="92"/>
      <c r="M33" s="19"/>
      <c r="N33" s="102"/>
      <c r="O33" s="99"/>
      <c r="P33" s="99"/>
      <c r="Q33" s="99"/>
      <c r="R33" s="99"/>
      <c r="S33" s="19"/>
      <c r="T33" s="19"/>
      <c r="U33" s="19"/>
    </row>
    <row r="34" spans="2:21" x14ac:dyDescent="0.15">
      <c r="B34" s="78" t="str">
        <f>IF(LEFT(D25,3)="I.B", "Consortium Agreement", "N/A")</f>
        <v>N/A</v>
      </c>
      <c r="C34" s="34"/>
      <c r="D34" s="84"/>
      <c r="E34" s="318"/>
      <c r="F34" s="319"/>
      <c r="H34" t="str">
        <f>IF(L16&gt;=3, "Location #3:","")</f>
        <v/>
      </c>
      <c r="I34" s="324"/>
      <c r="J34" s="324"/>
      <c r="K34" s="324"/>
      <c r="L34" s="324"/>
      <c r="N34" s="63"/>
      <c r="O34" s="22"/>
      <c r="P34" s="22"/>
      <c r="Q34" s="22"/>
      <c r="R34" s="22"/>
    </row>
    <row r="35" spans="2:21" x14ac:dyDescent="0.15">
      <c r="B35" s="78" t="str">
        <f>IF(LEFT(D25,3)="I.B", "Standard I.A Member (at least 1)", "N/A")</f>
        <v>N/A</v>
      </c>
      <c r="C35" s="34"/>
      <c r="D35" s="84"/>
      <c r="E35" s="318"/>
      <c r="F35" s="319"/>
      <c r="H35" t="str">
        <f>IF(L16&gt;=4, "Location #4:","")</f>
        <v/>
      </c>
      <c r="I35" s="324"/>
      <c r="J35" s="324"/>
      <c r="K35" s="324"/>
      <c r="L35" s="324"/>
      <c r="N35" s="63"/>
      <c r="O35" s="22"/>
      <c r="P35" s="22"/>
      <c r="Q35" s="22"/>
      <c r="R35" s="22"/>
    </row>
    <row r="36" spans="2:21" ht="32.25" customHeight="1" x14ac:dyDescent="0.15">
      <c r="B36" s="306" t="str">
        <f>IF(LEFT(D25,3)="I.B", "Consortium Governing Body Minutes 
                         (most recent 3 meetings)", "N/A")</f>
        <v>N/A</v>
      </c>
      <c r="C36" s="307"/>
      <c r="D36" s="84"/>
      <c r="E36" s="318"/>
      <c r="F36" s="319"/>
      <c r="H36" t="str">
        <f>IF(L16&gt;=5, "Location #5:","")</f>
        <v/>
      </c>
      <c r="I36" s="324"/>
      <c r="J36" s="324"/>
      <c r="K36" s="324"/>
      <c r="L36" s="324"/>
      <c r="N36" s="63"/>
      <c r="O36" s="22"/>
      <c r="P36" s="22"/>
      <c r="Q36" s="22"/>
      <c r="R36" s="22"/>
    </row>
    <row r="37" spans="2:21" x14ac:dyDescent="0.15">
      <c r="B37" s="78" t="str">
        <f>IF(LEFT(D25,3)="I.B", "Consortium Organizational Chart", "N/A")</f>
        <v>N/A</v>
      </c>
      <c r="C37" s="34"/>
      <c r="D37" s="84"/>
      <c r="E37" s="318"/>
      <c r="F37" s="319"/>
      <c r="H37" t="str">
        <f>IF(L18&gt;=4, "Location #4:","")</f>
        <v/>
      </c>
      <c r="I37" s="324"/>
      <c r="J37" s="324"/>
      <c r="K37" s="324"/>
      <c r="L37" s="324"/>
      <c r="N37" s="63"/>
      <c r="O37" s="22"/>
      <c r="P37" s="22"/>
      <c r="Q37" s="22"/>
      <c r="R37" s="22"/>
    </row>
    <row r="38" spans="2:21" x14ac:dyDescent="0.15">
      <c r="B38" s="78" t="str">
        <f>IF(LEFT(D25,3)="I.B", "Corporate Structure Organizational Chart", "N/A")</f>
        <v>N/A</v>
      </c>
      <c r="C38" s="34"/>
      <c r="D38" s="84"/>
      <c r="E38" s="318"/>
      <c r="F38" s="319"/>
      <c r="H38" t="str">
        <f>IF(L18&gt;=5, "Location #5:","")</f>
        <v/>
      </c>
      <c r="I38" s="324"/>
      <c r="J38" s="324"/>
      <c r="K38" s="324"/>
      <c r="L38" s="324"/>
      <c r="N38" s="63"/>
      <c r="O38" s="22"/>
      <c r="P38" s="22"/>
      <c r="Q38" s="22"/>
      <c r="R38" s="22"/>
    </row>
    <row r="39" spans="2:21" ht="25.25" customHeight="1" x14ac:dyDescent="0.15">
      <c r="B39" s="325" t="s">
        <v>471</v>
      </c>
      <c r="C39" s="326"/>
      <c r="D39" s="326"/>
      <c r="E39" s="326"/>
      <c r="F39" s="327"/>
      <c r="H39" t="str">
        <f>IF(L28&gt;=12, "Location #12:","")</f>
        <v/>
      </c>
      <c r="I39" s="328"/>
      <c r="J39" s="328"/>
      <c r="K39" s="328"/>
      <c r="L39" s="328"/>
      <c r="N39" s="63"/>
      <c r="O39" s="22"/>
      <c r="P39" s="22"/>
      <c r="Q39" s="22"/>
      <c r="R39" s="22"/>
    </row>
    <row r="40" spans="2:21" ht="23.25" customHeight="1" x14ac:dyDescent="0.15">
      <c r="B40" s="77" t="s">
        <v>488</v>
      </c>
      <c r="C40" s="55"/>
      <c r="D40" s="84"/>
      <c r="E40" s="318"/>
      <c r="F40" s="319"/>
      <c r="N40" s="24"/>
    </row>
    <row r="41" spans="2:21" x14ac:dyDescent="0.15">
      <c r="B41" s="129" t="s">
        <v>562</v>
      </c>
      <c r="C41" s="130"/>
      <c r="D41" s="131"/>
      <c r="E41" s="131"/>
      <c r="F41" s="132"/>
      <c r="N41" s="24"/>
    </row>
    <row r="42" spans="2:21" x14ac:dyDescent="0.15">
      <c r="B42" s="35" t="s">
        <v>224</v>
      </c>
      <c r="C42" s="37"/>
      <c r="D42" s="84"/>
      <c r="E42" s="318"/>
      <c r="F42" s="319"/>
      <c r="N42" s="24"/>
    </row>
    <row r="43" spans="2:21" x14ac:dyDescent="0.15">
      <c r="B43" s="36" t="s">
        <v>551</v>
      </c>
      <c r="C43" s="37"/>
      <c r="D43" s="84"/>
      <c r="E43" s="318"/>
      <c r="F43" s="319"/>
      <c r="N43" s="24"/>
    </row>
    <row r="44" spans="2:21" x14ac:dyDescent="0.15">
      <c r="B44" s="35" t="s">
        <v>162</v>
      </c>
      <c r="C44" s="37" t="s">
        <v>163</v>
      </c>
      <c r="D44" s="84" t="s">
        <v>159</v>
      </c>
      <c r="E44" s="85" t="s">
        <v>159</v>
      </c>
      <c r="F44" s="115"/>
      <c r="N44" s="24"/>
    </row>
    <row r="45" spans="2:21" x14ac:dyDescent="0.15">
      <c r="B45" s="36" t="s">
        <v>164</v>
      </c>
      <c r="C45" s="37" t="s">
        <v>163</v>
      </c>
      <c r="D45" s="84" t="s">
        <v>159</v>
      </c>
      <c r="E45" s="85" t="s">
        <v>159</v>
      </c>
      <c r="F45" s="115"/>
      <c r="N45" s="24"/>
    </row>
    <row r="46" spans="2:21" x14ac:dyDescent="0.15">
      <c r="B46" s="36" t="s">
        <v>470</v>
      </c>
      <c r="C46" s="125" t="s">
        <v>163</v>
      </c>
      <c r="D46" s="84" t="s">
        <v>159</v>
      </c>
      <c r="E46" s="85" t="s">
        <v>159</v>
      </c>
      <c r="F46" s="115"/>
      <c r="N46" s="24"/>
    </row>
    <row r="47" spans="2:21" x14ac:dyDescent="0.15">
      <c r="B47" s="35" t="s">
        <v>546</v>
      </c>
      <c r="C47" s="37" t="s">
        <v>163</v>
      </c>
      <c r="D47" s="84" t="s">
        <v>159</v>
      </c>
      <c r="E47" s="318"/>
      <c r="F47" s="319"/>
      <c r="N47" s="24"/>
    </row>
    <row r="48" spans="2:21" x14ac:dyDescent="0.15">
      <c r="B48" s="78" t="s">
        <v>547</v>
      </c>
      <c r="C48" s="37"/>
      <c r="D48" s="84"/>
      <c r="E48" s="318"/>
      <c r="F48" s="319"/>
      <c r="N48" s="24"/>
    </row>
    <row r="49" spans="1:23" x14ac:dyDescent="0.15">
      <c r="B49" s="78" t="s">
        <v>549</v>
      </c>
      <c r="C49" s="37"/>
      <c r="D49" s="84"/>
      <c r="E49" s="318"/>
      <c r="F49" s="319"/>
      <c r="N49" s="24"/>
    </row>
    <row r="50" spans="1:23" x14ac:dyDescent="0.15">
      <c r="B50" s="120" t="s">
        <v>563</v>
      </c>
      <c r="C50" s="37"/>
      <c r="D50" s="84"/>
      <c r="E50" s="318"/>
      <c r="F50" s="319"/>
      <c r="N50" s="24"/>
    </row>
    <row r="51" spans="1:23" x14ac:dyDescent="0.15">
      <c r="B51" s="78" t="s">
        <v>548</v>
      </c>
      <c r="C51" s="37"/>
      <c r="D51" s="84"/>
      <c r="E51" s="318"/>
      <c r="F51" s="319"/>
      <c r="N51" s="24"/>
    </row>
    <row r="52" spans="1:23" x14ac:dyDescent="0.15">
      <c r="B52" s="78" t="s">
        <v>550</v>
      </c>
      <c r="C52" s="37"/>
      <c r="D52" s="84"/>
      <c r="E52" s="318"/>
      <c r="F52" s="319"/>
      <c r="N52" s="24"/>
    </row>
    <row r="53" spans="1:23" x14ac:dyDescent="0.15">
      <c r="B53" s="80" t="s">
        <v>553</v>
      </c>
      <c r="C53" s="37"/>
      <c r="D53" s="84"/>
      <c r="E53" s="318"/>
      <c r="F53" s="319"/>
      <c r="N53" s="24"/>
    </row>
    <row r="54" spans="1:23" x14ac:dyDescent="0.15">
      <c r="B54" s="79" t="s">
        <v>552</v>
      </c>
      <c r="C54" s="37"/>
      <c r="D54" s="84"/>
      <c r="E54" s="318"/>
      <c r="F54" s="319"/>
      <c r="N54" s="24"/>
    </row>
    <row r="55" spans="1:23" x14ac:dyDescent="0.15">
      <c r="B55" s="81" t="s">
        <v>554</v>
      </c>
      <c r="C55" s="125"/>
      <c r="D55" s="84"/>
      <c r="E55" s="318"/>
      <c r="F55" s="319"/>
      <c r="N55" s="24"/>
    </row>
    <row r="56" spans="1:23" ht="14.25" customHeight="1" x14ac:dyDescent="0.15">
      <c r="K56" s="7"/>
      <c r="L56" s="7"/>
      <c r="M56" s="7"/>
      <c r="N56" s="7"/>
    </row>
    <row r="57" spans="1:23" ht="42" customHeight="1" x14ac:dyDescent="0.15">
      <c r="B57" s="9" t="s">
        <v>165</v>
      </c>
      <c r="D57" s="320"/>
      <c r="E57" s="321"/>
      <c r="F57" s="322"/>
    </row>
    <row r="58" spans="1:23" s="123" customFormat="1" ht="17.25" customHeight="1" x14ac:dyDescent="0.15">
      <c r="A58"/>
      <c r="B58"/>
      <c r="C58"/>
      <c r="D58"/>
      <c r="E58"/>
      <c r="F58"/>
      <c r="H58"/>
      <c r="I58"/>
      <c r="J58"/>
      <c r="K58"/>
      <c r="L58"/>
      <c r="M58"/>
      <c r="N58"/>
    </row>
    <row r="59" spans="1:23" ht="16" x14ac:dyDescent="0.15">
      <c r="A59" s="123"/>
      <c r="B59" t="s">
        <v>166</v>
      </c>
      <c r="C59" s="25"/>
      <c r="D59" s="315" t="s">
        <v>380</v>
      </c>
      <c r="E59" s="316"/>
      <c r="F59" s="317"/>
      <c r="I59" s="19" t="s">
        <v>380</v>
      </c>
      <c r="J59" s="19" t="s">
        <v>564</v>
      </c>
      <c r="K59" s="19" t="s">
        <v>446</v>
      </c>
      <c r="L59" s="19" t="s">
        <v>185</v>
      </c>
      <c r="M59" s="19" t="s">
        <v>565</v>
      </c>
      <c r="N59" s="19" t="s">
        <v>607</v>
      </c>
      <c r="O59" s="19" t="s">
        <v>566</v>
      </c>
      <c r="P59" s="19" t="s">
        <v>640</v>
      </c>
      <c r="Q59" s="19" t="s">
        <v>345</v>
      </c>
      <c r="R59" s="19" t="s">
        <v>206</v>
      </c>
      <c r="S59" s="19" t="s">
        <v>465</v>
      </c>
      <c r="T59" s="19" t="s">
        <v>47</v>
      </c>
      <c r="U59" s="19" t="s">
        <v>567</v>
      </c>
      <c r="V59" s="19"/>
      <c r="W59" s="41"/>
    </row>
    <row r="60" spans="1:23" x14ac:dyDescent="0.15">
      <c r="A60" s="123"/>
    </row>
    <row r="61" spans="1:23" x14ac:dyDescent="0.15">
      <c r="A61" s="123"/>
      <c r="B61" s="43" t="s">
        <v>608</v>
      </c>
      <c r="C61" s="44"/>
      <c r="D61" s="44"/>
      <c r="E61" s="44"/>
      <c r="F61" s="45"/>
    </row>
    <row r="62" spans="1:23" s="7" customFormat="1" ht="27" customHeight="1" x14ac:dyDescent="0.15">
      <c r="B62" s="48"/>
      <c r="C62" s="47"/>
      <c r="D62" s="49" t="s">
        <v>609</v>
      </c>
      <c r="E62" s="68"/>
      <c r="F62" s="69"/>
      <c r="H62"/>
      <c r="I62" s="19"/>
      <c r="J62" s="19"/>
      <c r="K62" s="19"/>
      <c r="L62" s="19"/>
      <c r="M62" s="19"/>
      <c r="N62"/>
    </row>
    <row r="63" spans="1:23" x14ac:dyDescent="0.15">
      <c r="B63" s="313"/>
      <c r="C63" s="314"/>
      <c r="D63" s="313"/>
      <c r="E63" s="313"/>
      <c r="F63" s="314"/>
      <c r="I63" s="19" t="s">
        <v>157</v>
      </c>
      <c r="J63" s="19" t="s">
        <v>158</v>
      </c>
      <c r="K63" s="19" t="s">
        <v>545</v>
      </c>
      <c r="L63" s="19" t="s">
        <v>159</v>
      </c>
      <c r="M63" s="24"/>
    </row>
    <row r="64" spans="1:23" ht="16" x14ac:dyDescent="0.2">
      <c r="B64" s="20" t="s">
        <v>167</v>
      </c>
      <c r="F64" s="26">
        <f>C5</f>
        <v>0</v>
      </c>
    </row>
    <row r="65" spans="2:6" ht="15" customHeight="1" x14ac:dyDescent="0.15">
      <c r="B65" s="308" t="s">
        <v>168</v>
      </c>
      <c r="C65" s="309"/>
      <c r="D65" s="82" t="s">
        <v>157</v>
      </c>
      <c r="E65" s="21" t="str">
        <f>IF(OR($D65="No",$D65="Pending"),"as of","")</f>
        <v/>
      </c>
      <c r="F65" s="2"/>
    </row>
    <row r="66" spans="2:6" ht="15" customHeight="1" x14ac:dyDescent="0.15">
      <c r="B66" s="308" t="s">
        <v>540</v>
      </c>
      <c r="C66" s="309"/>
      <c r="D66" s="82" t="s">
        <v>157</v>
      </c>
      <c r="E66" s="21" t="str">
        <f t="shared" ref="E66:E70" si="0">IF(OR($D66="No",$D66="Pending"),"as of","")</f>
        <v/>
      </c>
      <c r="F66" s="2"/>
    </row>
    <row r="67" spans="2:6" ht="15" customHeight="1" x14ac:dyDescent="0.15">
      <c r="B67" s="308" t="s">
        <v>541</v>
      </c>
      <c r="C67" s="309"/>
      <c r="D67" s="82" t="s">
        <v>157</v>
      </c>
      <c r="E67" s="21" t="str">
        <f t="shared" si="0"/>
        <v/>
      </c>
      <c r="F67" s="2"/>
    </row>
    <row r="68" spans="2:6" ht="15" customHeight="1" x14ac:dyDescent="0.15">
      <c r="B68" s="308" t="s">
        <v>542</v>
      </c>
      <c r="C68" s="309"/>
      <c r="D68" s="82" t="s">
        <v>159</v>
      </c>
      <c r="E68" s="21" t="str">
        <f t="shared" si="0"/>
        <v/>
      </c>
      <c r="F68" s="2"/>
    </row>
    <row r="69" spans="2:6" ht="15" customHeight="1" x14ac:dyDescent="0.15">
      <c r="B69" s="308" t="s">
        <v>543</v>
      </c>
      <c r="C69" s="309"/>
      <c r="D69" s="82" t="s">
        <v>159</v>
      </c>
      <c r="E69" s="21" t="str">
        <f t="shared" si="0"/>
        <v/>
      </c>
      <c r="F69" s="2"/>
    </row>
    <row r="70" spans="2:6" ht="15" customHeight="1" x14ac:dyDescent="0.15">
      <c r="B70" s="308" t="s">
        <v>544</v>
      </c>
      <c r="C70" s="309"/>
      <c r="D70" s="82" t="s">
        <v>159</v>
      </c>
      <c r="E70" s="21" t="str">
        <f t="shared" si="0"/>
        <v/>
      </c>
      <c r="F70" s="2"/>
    </row>
    <row r="71" spans="2:6" x14ac:dyDescent="0.15">
      <c r="B71" s="27"/>
    </row>
    <row r="73" spans="2:6" ht="66.75" customHeight="1" x14ac:dyDescent="0.15">
      <c r="B73" s="310" t="str">
        <f>IF(OR(D15="Resubmit",D16="Resubmit",D18="Resubmit",D19="Resubmit",D23="Resubmit",D26="Resubmit",D27="Resubmit",D28="Resubmit",D29="Resubmit",D30="Resubmit",D31="Resubmit",D32="Resubmit",D33="Resubmit",D34="Resubmit",D35="Resubmit",D36="Resubmit",D40="Resubmit",D42="Resubmit",D43="Resubmit",D44="Resubmit",D45="Resubmit",D47="Resubmit",D49="Resubmit",D50="Resubmit",D51="Resubmit",D52="Resubmit",D53="Resubmit",D54="Resubmit",D55="Resubmit"),"The applicant program’s LoR Application submission is missing elements of information and/or required documentation.  "&amp;"The item(s) above identified as Resubmit in the Answer/Evidence Provided column are required to be addressed by the applicant program's LoR Application resubmission no later than the date specified in the email.","Any item(s) above that are identified with 'LSSR' in the Answer/Evidence Provided column require edits/revisions when submitting the Letter of Review Self Study Report (LSSR).")</f>
        <v>Any item(s) above that are identified with 'LSSR' in the Answer/Evidence Provided column require edits/revisions when submitting the Letter of Review Self Study Report (LSSR).</v>
      </c>
      <c r="C73" s="311"/>
      <c r="D73" s="311"/>
      <c r="E73" s="311"/>
      <c r="F73" s="312"/>
    </row>
    <row r="75" spans="2:6" x14ac:dyDescent="0.15">
      <c r="E75" t="s">
        <v>169</v>
      </c>
      <c r="F75" s="11" t="s">
        <v>170</v>
      </c>
    </row>
    <row r="76" spans="2:6" x14ac:dyDescent="0.15">
      <c r="B76" t="s">
        <v>171</v>
      </c>
      <c r="E76" s="28"/>
      <c r="F76" s="29"/>
    </row>
    <row r="77" spans="2:6" x14ac:dyDescent="0.15">
      <c r="B77" t="s">
        <v>539</v>
      </c>
      <c r="E77" s="28"/>
      <c r="F77" s="29"/>
    </row>
    <row r="79" spans="2:6" x14ac:dyDescent="0.15">
      <c r="B79" s="30" t="s">
        <v>172</v>
      </c>
      <c r="D79" s="31" t="s">
        <v>173</v>
      </c>
    </row>
    <row r="80" spans="2:6" x14ac:dyDescent="0.15">
      <c r="D80" s="32" t="s">
        <v>174</v>
      </c>
    </row>
    <row r="81" spans="4:6" x14ac:dyDescent="0.15">
      <c r="D81" s="46" t="s">
        <v>175</v>
      </c>
      <c r="E81" s="46"/>
      <c r="F81" s="46"/>
    </row>
    <row r="82" spans="4:6" x14ac:dyDescent="0.15">
      <c r="D82" s="31" t="s">
        <v>176</v>
      </c>
    </row>
  </sheetData>
  <sheetProtection algorithmName="SHA-512" hashValue="4eU8ZzsKmSEtj/GqzcSU2jk7MksIT7TJ/nsaeOzV/im7i2mautq8dA10sZPHJzYC05Uupwm4BWE8Jjxu0Jv+aA==" saltValue="SZgm/ZTNXS35BO80vdFKKg==" spinCount="100000" sheet="1" formatRows="0" selectLockedCells="1"/>
  <mergeCells count="68">
    <mergeCell ref="C8:D8"/>
    <mergeCell ref="C1:F2"/>
    <mergeCell ref="C3:F3"/>
    <mergeCell ref="J3:K3"/>
    <mergeCell ref="H5:I5"/>
    <mergeCell ref="C6:F7"/>
    <mergeCell ref="E18:F18"/>
    <mergeCell ref="B9:B11"/>
    <mergeCell ref="C9:F9"/>
    <mergeCell ref="C10:F10"/>
    <mergeCell ref="C11:F11"/>
    <mergeCell ref="B13:F13"/>
    <mergeCell ref="B14:C14"/>
    <mergeCell ref="E14:F14"/>
    <mergeCell ref="E15:F15"/>
    <mergeCell ref="H15:J15"/>
    <mergeCell ref="E16:F16"/>
    <mergeCell ref="H16:J16"/>
    <mergeCell ref="B17:F17"/>
    <mergeCell ref="E28:F28"/>
    <mergeCell ref="B19:C19"/>
    <mergeCell ref="B20:C20"/>
    <mergeCell ref="B21:C21"/>
    <mergeCell ref="B22:C22"/>
    <mergeCell ref="E23:F23"/>
    <mergeCell ref="B24:F24"/>
    <mergeCell ref="B25:C25"/>
    <mergeCell ref="D25:F25"/>
    <mergeCell ref="B27:C27"/>
    <mergeCell ref="E27:F27"/>
    <mergeCell ref="I27:L27"/>
    <mergeCell ref="E42:F42"/>
    <mergeCell ref="E31:F31"/>
    <mergeCell ref="I31:L31"/>
    <mergeCell ref="E34:F34"/>
    <mergeCell ref="I34:L34"/>
    <mergeCell ref="E35:F35"/>
    <mergeCell ref="I35:L35"/>
    <mergeCell ref="E36:F36"/>
    <mergeCell ref="I36:L36"/>
    <mergeCell ref="B39:F39"/>
    <mergeCell ref="I39:L39"/>
    <mergeCell ref="E40:F40"/>
    <mergeCell ref="E37:F37"/>
    <mergeCell ref="I37:L37"/>
    <mergeCell ref="E38:F38"/>
    <mergeCell ref="I38:L38"/>
    <mergeCell ref="E52:F52"/>
    <mergeCell ref="E53:F53"/>
    <mergeCell ref="E54:F54"/>
    <mergeCell ref="E55:F55"/>
    <mergeCell ref="D57:F57"/>
    <mergeCell ref="B36:C36"/>
    <mergeCell ref="B70:C70"/>
    <mergeCell ref="B73:F73"/>
    <mergeCell ref="B63:F63"/>
    <mergeCell ref="B65:C65"/>
    <mergeCell ref="B66:C66"/>
    <mergeCell ref="B67:C67"/>
    <mergeCell ref="B68:C68"/>
    <mergeCell ref="B69:C69"/>
    <mergeCell ref="D59:F59"/>
    <mergeCell ref="E43:F43"/>
    <mergeCell ref="E47:F47"/>
    <mergeCell ref="E48:F48"/>
    <mergeCell ref="E49:F49"/>
    <mergeCell ref="E50:F50"/>
    <mergeCell ref="E51:F51"/>
  </mergeCells>
  <conditionalFormatting sqref="B34:B38">
    <cfRule type="expression" dxfId="925" priority="36">
      <formula>B34="N/A"</formula>
    </cfRule>
  </conditionalFormatting>
  <conditionalFormatting sqref="B13:F13">
    <cfRule type="expression" dxfId="924" priority="183">
      <formula>$G$13="1"</formula>
    </cfRule>
  </conditionalFormatting>
  <conditionalFormatting sqref="B73:F73">
    <cfRule type="expression" dxfId="923" priority="37">
      <formula>$G$13="1"</formula>
    </cfRule>
  </conditionalFormatting>
  <conditionalFormatting sqref="C34:C35">
    <cfRule type="expression" dxfId="922" priority="321">
      <formula>B34="N/A"</formula>
    </cfRule>
  </conditionalFormatting>
  <conditionalFormatting sqref="C37:C38">
    <cfRule type="expression" dxfId="921" priority="35">
      <formula>B37="N/A"</formula>
    </cfRule>
  </conditionalFormatting>
  <conditionalFormatting sqref="D33 F33">
    <cfRule type="expression" dxfId="920" priority="126">
      <formula>AND($D33="LSSR",$E33&lt;&gt;"Please Select")</formula>
    </cfRule>
    <cfRule type="expression" dxfId="919" priority="125">
      <formula>OR(AND($D33="N/A",$E33="Please Select"),AND($D33="N/A",$E33="N/A"))</formula>
    </cfRule>
  </conditionalFormatting>
  <conditionalFormatting sqref="D34:D36">
    <cfRule type="expression" dxfId="918" priority="114">
      <formula>B34="N/A"</formula>
    </cfRule>
  </conditionalFormatting>
  <conditionalFormatting sqref="D37:D38">
    <cfRule type="expression" dxfId="917" priority="3">
      <formula>B37="N/A"</formula>
    </cfRule>
  </conditionalFormatting>
  <conditionalFormatting sqref="D65:D70 F65:F70">
    <cfRule type="expression" dxfId="916" priority="215">
      <formula>$D65="No"</formula>
    </cfRule>
    <cfRule type="expression" dxfId="915" priority="216">
      <formula>$D65="Pending"</formula>
    </cfRule>
  </conditionalFormatting>
  <conditionalFormatting sqref="D65:D70">
    <cfRule type="expression" dxfId="914" priority="217">
      <formula>$D65="Yes"</formula>
    </cfRule>
  </conditionalFormatting>
  <conditionalFormatting sqref="D15:F16">
    <cfRule type="expression" dxfId="913" priority="175">
      <formula>$D15="Resubmit"</formula>
    </cfRule>
    <cfRule type="expression" dxfId="912" priority="176">
      <formula>$D15="N/A"</formula>
    </cfRule>
    <cfRule type="expression" dxfId="911" priority="177">
      <formula>$D15="LSSR"</formula>
    </cfRule>
    <cfRule type="expression" dxfId="910" priority="178">
      <formula>$D15="Complete"</formula>
    </cfRule>
  </conditionalFormatting>
  <conditionalFormatting sqref="D18:F18">
    <cfRule type="expression" dxfId="909" priority="168">
      <formula>$D18="Resubmit"</formula>
    </cfRule>
    <cfRule type="expression" dxfId="908" priority="171">
      <formula>$D18="Complete"</formula>
    </cfRule>
    <cfRule type="expression" dxfId="907" priority="170">
      <formula>$D18="LSSR"</formula>
    </cfRule>
    <cfRule type="expression" dxfId="906" priority="169">
      <formula>$D18="N/A"</formula>
    </cfRule>
  </conditionalFormatting>
  <conditionalFormatting sqref="D23:F23">
    <cfRule type="expression" dxfId="905" priority="162">
      <formula>$D23="N/A"</formula>
    </cfRule>
    <cfRule type="expression" dxfId="904" priority="163">
      <formula>$D23="LSSR"</formula>
    </cfRule>
    <cfRule type="expression" dxfId="903" priority="164">
      <formula>$D23="Complete"</formula>
    </cfRule>
    <cfRule type="expression" dxfId="902" priority="161">
      <formula>$D23="Resubmit"</formula>
    </cfRule>
  </conditionalFormatting>
  <conditionalFormatting sqref="D26:F26">
    <cfRule type="expression" dxfId="901" priority="220">
      <formula>AND($D26="Complete",$E26&lt;&gt;"Please Select")</formula>
    </cfRule>
    <cfRule type="expression" dxfId="900" priority="219">
      <formula>AND($D26="LSSR",$E26&lt;&gt;"Please Select")</formula>
    </cfRule>
    <cfRule type="expression" dxfId="899" priority="218">
      <formula>OR(AND($D26="N/A",$E26="Please Select"),AND($D26="N/A",$E26="N/A"))</formula>
    </cfRule>
  </conditionalFormatting>
  <conditionalFormatting sqref="D26:F36">
    <cfRule type="expression" dxfId="898" priority="42">
      <formula>$D26="Resubmit"</formula>
    </cfRule>
  </conditionalFormatting>
  <conditionalFormatting sqref="D27:F28">
    <cfRule type="expression" dxfId="897" priority="147">
      <formula>$D27="N/A"</formula>
    </cfRule>
    <cfRule type="expression" dxfId="896" priority="148">
      <formula>$D27="LSSR"</formula>
    </cfRule>
    <cfRule type="expression" dxfId="895" priority="149">
      <formula>$D27="Complete"</formula>
    </cfRule>
  </conditionalFormatting>
  <conditionalFormatting sqref="D29:F30">
    <cfRule type="expression" dxfId="894" priority="140">
      <formula>AND($D29="LSSR",$E29&lt;&gt;"Please Select")</formula>
    </cfRule>
    <cfRule type="expression" dxfId="893" priority="139">
      <formula>OR(AND($D29="N/A",$E29="Please Select"),AND($D29="N/A",$E29="N/A"))</formula>
    </cfRule>
    <cfRule type="expression" dxfId="892" priority="141">
      <formula>AND($D29="Complete",$E29&lt;&gt;"Please Select")</formula>
    </cfRule>
  </conditionalFormatting>
  <conditionalFormatting sqref="D31:F31">
    <cfRule type="expression" dxfId="891" priority="132">
      <formula>$D31="N/A"</formula>
    </cfRule>
    <cfRule type="expression" dxfId="890" priority="134">
      <formula>$D31="Complete"</formula>
    </cfRule>
    <cfRule type="expression" dxfId="889" priority="133">
      <formula>$D31="LSSR"</formula>
    </cfRule>
  </conditionalFormatting>
  <conditionalFormatting sqref="D32:F32">
    <cfRule type="expression" dxfId="888" priority="128">
      <formula>OR(AND($D32="N/A",$E32="Please Select"),AND($D32="N/A",$E32="N/A"))</formula>
    </cfRule>
    <cfRule type="expression" dxfId="887" priority="129">
      <formula>AND($D32="LSSR",$E32&lt;&gt;"Please Select")</formula>
    </cfRule>
    <cfRule type="expression" dxfId="886" priority="130">
      <formula>AND($D32="Complete",$E32&lt;&gt;"Please Select")</formula>
    </cfRule>
  </conditionalFormatting>
  <conditionalFormatting sqref="D33:F33">
    <cfRule type="expression" dxfId="885" priority="41">
      <formula>AND($D33="Complete",$E33&lt;&gt;"Please Select")</formula>
    </cfRule>
  </conditionalFormatting>
  <conditionalFormatting sqref="D34:F36">
    <cfRule type="expression" dxfId="884" priority="115">
      <formula>$D34="N/A"</formula>
    </cfRule>
    <cfRule type="expression" dxfId="883" priority="116">
      <formula>$D34="LSSR"</formula>
    </cfRule>
    <cfRule type="expression" dxfId="882" priority="117">
      <formula>$D34="Complete"</formula>
    </cfRule>
  </conditionalFormatting>
  <conditionalFormatting sqref="D37:F38">
    <cfRule type="expression" dxfId="881" priority="1">
      <formula>$D37="Resubmit"</formula>
    </cfRule>
    <cfRule type="expression" dxfId="880" priority="4">
      <formula>$D37="N/A"</formula>
    </cfRule>
    <cfRule type="expression" dxfId="879" priority="5">
      <formula>$D37="LSSR"</formula>
    </cfRule>
    <cfRule type="expression" dxfId="878" priority="6">
      <formula>$D37="Complete"</formula>
    </cfRule>
  </conditionalFormatting>
  <conditionalFormatting sqref="D40:F40">
    <cfRule type="expression" dxfId="877" priority="105">
      <formula>$D40="Resubmit"</formula>
    </cfRule>
    <cfRule type="expression" dxfId="876" priority="108">
      <formula>$D40="Complete"</formula>
    </cfRule>
    <cfRule type="expression" dxfId="875" priority="107">
      <formula>$D40="LSSR"</formula>
    </cfRule>
    <cfRule type="expression" dxfId="874" priority="106">
      <formula>$D40="N/A"</formula>
    </cfRule>
  </conditionalFormatting>
  <conditionalFormatting sqref="D42:F43">
    <cfRule type="expression" dxfId="873" priority="94">
      <formula>$D42="Complete"</formula>
    </cfRule>
    <cfRule type="expression" dxfId="872" priority="93">
      <formula>$D42="LSSR"</formula>
    </cfRule>
    <cfRule type="expression" dxfId="871" priority="92">
      <formula>$D42="N/A"</formula>
    </cfRule>
  </conditionalFormatting>
  <conditionalFormatting sqref="D42:F55">
    <cfRule type="expression" dxfId="870" priority="38">
      <formula>$D42="Resubmit"</formula>
    </cfRule>
  </conditionalFormatting>
  <conditionalFormatting sqref="D44:F46">
    <cfRule type="expression" dxfId="869" priority="199">
      <formula>AND($D44="LSSR",$E44&lt;&gt;"Please Select")</formula>
    </cfRule>
    <cfRule type="expression" dxfId="868" priority="198">
      <formula>OR(AND($D44="N/A",$E44="Please Select"),AND($D44="N/A",$E44="N/A"))</formula>
    </cfRule>
    <cfRule type="expression" dxfId="867" priority="200">
      <formula>AND($D44="Complete",$E44&lt;&gt;"Please Select")</formula>
    </cfRule>
  </conditionalFormatting>
  <conditionalFormatting sqref="D47:F52">
    <cfRule type="expression" dxfId="866" priority="59">
      <formula>$D47="Complete"</formula>
    </cfRule>
    <cfRule type="expression" dxfId="865" priority="58">
      <formula>$D47="LSSR"</formula>
    </cfRule>
    <cfRule type="expression" dxfId="864" priority="57">
      <formula>$D47="N/A"</formula>
    </cfRule>
  </conditionalFormatting>
  <conditionalFormatting sqref="D53:F55">
    <cfRule type="expression" dxfId="863" priority="45">
      <formula>$D53="LSSR"</formula>
    </cfRule>
    <cfRule type="expression" dxfId="862" priority="44">
      <formula>$D53="N/A"</formula>
    </cfRule>
    <cfRule type="expression" dxfId="861" priority="46">
      <formula>$D53="Complete"</formula>
    </cfRule>
  </conditionalFormatting>
  <conditionalFormatting sqref="E34:F36">
    <cfRule type="expression" dxfId="860" priority="113">
      <formula>B34="N/A"</formula>
    </cfRule>
  </conditionalFormatting>
  <conditionalFormatting sqref="E37:F38">
    <cfRule type="expression" dxfId="859" priority="2">
      <formula>B37="N/A"</formula>
    </cfRule>
  </conditionalFormatting>
  <conditionalFormatting sqref="F12">
    <cfRule type="expression" dxfId="858" priority="323">
      <formula>#REF!="Not OK"</formula>
    </cfRule>
  </conditionalFormatting>
  <conditionalFormatting sqref="F65:F70">
    <cfRule type="expression" dxfId="857" priority="320">
      <formula>(OR($D65="No",$D65="Pending"))</formula>
    </cfRule>
  </conditionalFormatting>
  <conditionalFormatting sqref="G15">
    <cfRule type="expression" dxfId="856" priority="324">
      <formula>#REF!="Not OK"</formula>
    </cfRule>
  </conditionalFormatting>
  <conditionalFormatting sqref="G16:G18">
    <cfRule type="expression" dxfId="855" priority="325">
      <formula>#REF!="Not OK"</formula>
    </cfRule>
  </conditionalFormatting>
  <conditionalFormatting sqref="H19:L23">
    <cfRule type="expression" dxfId="854" priority="188">
      <formula>AND($L$17=$L$16,$L$16&gt;=1)</formula>
    </cfRule>
  </conditionalFormatting>
  <conditionalFormatting sqref="H19:M23">
    <cfRule type="expression" dxfId="853" priority="191">
      <formula>$L$17-$L$16&gt;=1</formula>
    </cfRule>
  </conditionalFormatting>
  <conditionalFormatting sqref="I24:M24">
    <cfRule type="expression" dxfId="852" priority="312">
      <formula>$L$17-$L$16&gt;=9</formula>
    </cfRule>
  </conditionalFormatting>
  <conditionalFormatting sqref="I25:M25">
    <cfRule type="expression" dxfId="851" priority="311">
      <formula>$L$17-$L$16&gt;=10</formula>
    </cfRule>
  </conditionalFormatting>
  <conditionalFormatting sqref="I27:M27">
    <cfRule type="expression" dxfId="850" priority="310">
      <formula>$L$17-$L$16&gt;=12</formula>
    </cfRule>
  </conditionalFormatting>
  <conditionalFormatting sqref="I31:M33">
    <cfRule type="expression" dxfId="849" priority="275">
      <formula>$L$16&gt;=2</formula>
    </cfRule>
  </conditionalFormatting>
  <conditionalFormatting sqref="I34:M34">
    <cfRule type="expression" dxfId="848" priority="274">
      <formula>$L$16&gt;=3</formula>
    </cfRule>
  </conditionalFormatting>
  <conditionalFormatting sqref="I35:M35">
    <cfRule type="expression" dxfId="847" priority="273">
      <formula>$L$16&gt;=4</formula>
    </cfRule>
  </conditionalFormatting>
  <conditionalFormatting sqref="I36:M36">
    <cfRule type="expression" dxfId="846" priority="272">
      <formula>$L$16&gt;=5</formula>
    </cfRule>
  </conditionalFormatting>
  <conditionalFormatting sqref="I37:M37">
    <cfRule type="expression" dxfId="845" priority="26">
      <formula>$L$16&gt;=4</formula>
    </cfRule>
  </conditionalFormatting>
  <conditionalFormatting sqref="I38:M38">
    <cfRule type="expression" dxfId="844" priority="25">
      <formula>$L$16&gt;=5</formula>
    </cfRule>
  </conditionalFormatting>
  <conditionalFormatting sqref="I39:M39">
    <cfRule type="expression" dxfId="843" priority="233">
      <formula>$L$16&gt;=12</formula>
    </cfRule>
  </conditionalFormatting>
  <conditionalFormatting sqref="L15">
    <cfRule type="expression" dxfId="842" priority="328">
      <formula>#REF!="Yes"</formula>
    </cfRule>
  </conditionalFormatting>
  <conditionalFormatting sqref="L16">
    <cfRule type="expression" dxfId="841" priority="326">
      <formula>L15="Yes"</formula>
    </cfRule>
  </conditionalFormatting>
  <conditionalFormatting sqref="L17">
    <cfRule type="expression" dxfId="840" priority="327">
      <formula>AND(J14="Yes",L15&lt;&gt;"")</formula>
    </cfRule>
  </conditionalFormatting>
  <conditionalFormatting sqref="M30">
    <cfRule type="expression" dxfId="839" priority="286">
      <formula>$L$16&gt;=1</formula>
    </cfRule>
  </conditionalFormatting>
  <conditionalFormatting sqref="N19:N23">
    <cfRule type="expression" dxfId="838" priority="190">
      <formula>$L$17-$L$16&gt;=1</formula>
    </cfRule>
  </conditionalFormatting>
  <conditionalFormatting sqref="N24">
    <cfRule type="expression" dxfId="837" priority="309">
      <formula>$L$17-$L$16&gt;=9</formula>
    </cfRule>
  </conditionalFormatting>
  <conditionalFormatting sqref="N25">
    <cfRule type="expression" dxfId="836" priority="308">
      <formula>$L$17-$L$16&gt;=10</formula>
    </cfRule>
  </conditionalFormatting>
  <conditionalFormatting sqref="N27">
    <cfRule type="expression" dxfId="835" priority="307">
      <formula>$L$17-$L$16&gt;=12</formula>
    </cfRule>
  </conditionalFormatting>
  <conditionalFormatting sqref="N30">
    <cfRule type="expression" dxfId="834" priority="285">
      <formula>$L$16&gt;=1</formula>
    </cfRule>
  </conditionalFormatting>
  <conditionalFormatting sqref="N31:N33">
    <cfRule type="expression" dxfId="833" priority="295">
      <formula>$L$16&gt;=2</formula>
    </cfRule>
  </conditionalFormatting>
  <conditionalFormatting sqref="N34">
    <cfRule type="expression" dxfId="832" priority="294">
      <formula>$L$16&gt;=3</formula>
    </cfRule>
  </conditionalFormatting>
  <conditionalFormatting sqref="N35">
    <cfRule type="expression" dxfId="831" priority="293">
      <formula>$L$16&gt;=4</formula>
    </cfRule>
  </conditionalFormatting>
  <conditionalFormatting sqref="N36">
    <cfRule type="expression" dxfId="830" priority="292">
      <formula>$L$16&gt;=5</formula>
    </cfRule>
  </conditionalFormatting>
  <conditionalFormatting sqref="N37">
    <cfRule type="expression" dxfId="829" priority="32">
      <formula>$L$16&gt;=4</formula>
    </cfRule>
  </conditionalFormatting>
  <conditionalFormatting sqref="N38">
    <cfRule type="expression" dxfId="828" priority="31">
      <formula>$L$16&gt;=5</formula>
    </cfRule>
  </conditionalFormatting>
  <conditionalFormatting sqref="N39">
    <cfRule type="expression" dxfId="827" priority="234">
      <formula>$L$16&gt;=12</formula>
    </cfRule>
  </conditionalFormatting>
  <conditionalFormatting sqref="O24">
    <cfRule type="expression" dxfId="826" priority="261">
      <formula>$O$24="No"</formula>
    </cfRule>
  </conditionalFormatting>
  <conditionalFormatting sqref="O25">
    <cfRule type="expression" dxfId="825" priority="260">
      <formula>$O$25="No"</formula>
    </cfRule>
  </conditionalFormatting>
  <conditionalFormatting sqref="O27">
    <cfRule type="expression" dxfId="824" priority="259">
      <formula>$O$27="No"</formula>
    </cfRule>
  </conditionalFormatting>
  <conditionalFormatting sqref="O31:O33 P32:W32">
    <cfRule type="expression" dxfId="823" priority="291">
      <formula>$O$31="No"</formula>
    </cfRule>
    <cfRule type="expression" dxfId="822" priority="300">
      <formula>$L$16&gt;=2</formula>
    </cfRule>
  </conditionalFormatting>
  <conditionalFormatting sqref="O34">
    <cfRule type="expression" dxfId="821" priority="254">
      <formula>$O$34="No"</formula>
    </cfRule>
  </conditionalFormatting>
  <conditionalFormatting sqref="O35">
    <cfRule type="expression" dxfId="820" priority="253">
      <formula>$O$35="No"</formula>
    </cfRule>
  </conditionalFormatting>
  <conditionalFormatting sqref="O36">
    <cfRule type="expression" dxfId="819" priority="252">
      <formula>$O$36="No"</formula>
    </cfRule>
  </conditionalFormatting>
  <conditionalFormatting sqref="O37">
    <cfRule type="expression" dxfId="818" priority="20">
      <formula>$O$35="No"</formula>
    </cfRule>
  </conditionalFormatting>
  <conditionalFormatting sqref="O38">
    <cfRule type="expression" dxfId="817" priority="19">
      <formula>$O$36="No"</formula>
    </cfRule>
  </conditionalFormatting>
  <conditionalFormatting sqref="O19:P23">
    <cfRule type="expression" dxfId="816" priority="189">
      <formula>$L$17-$L$16&gt;=1</formula>
    </cfRule>
  </conditionalFormatting>
  <conditionalFormatting sqref="O24:P24">
    <cfRule type="expression" dxfId="815" priority="303">
      <formula>$L$17-$L$16&gt;=9</formula>
    </cfRule>
  </conditionalFormatting>
  <conditionalFormatting sqref="O25:P25">
    <cfRule type="expression" dxfId="814" priority="302">
      <formula>$L$17-$L$16&gt;=10</formula>
    </cfRule>
  </conditionalFormatting>
  <conditionalFormatting sqref="O27:P27">
    <cfRule type="expression" dxfId="813" priority="301">
      <formula>$L$17-$L$16&gt;=12</formula>
    </cfRule>
  </conditionalFormatting>
  <conditionalFormatting sqref="O30:R30">
    <cfRule type="expression" dxfId="812" priority="281">
      <formula>$L$16&gt;=1</formula>
    </cfRule>
  </conditionalFormatting>
  <conditionalFormatting sqref="O34:R34">
    <cfRule type="expression" dxfId="811" priority="265">
      <formula>$L$16&gt;=3</formula>
    </cfRule>
  </conditionalFormatting>
  <conditionalFormatting sqref="O35:R35">
    <cfRule type="expression" dxfId="810" priority="264">
      <formula>$L$16&gt;=4</formula>
    </cfRule>
  </conditionalFormatting>
  <conditionalFormatting sqref="O36:R36">
    <cfRule type="expression" dxfId="809" priority="263">
      <formula>$L$16&gt;=5</formula>
    </cfRule>
  </conditionalFormatting>
  <conditionalFormatting sqref="O37:R37">
    <cfRule type="expression" dxfId="808" priority="22">
      <formula>$L$16&gt;=4</formula>
    </cfRule>
  </conditionalFormatting>
  <conditionalFormatting sqref="O38:R38">
    <cfRule type="expression" dxfId="807" priority="21">
      <formula>$L$16&gt;=5</formula>
    </cfRule>
  </conditionalFormatting>
  <conditionalFormatting sqref="O39:R39">
    <cfRule type="expression" dxfId="806" priority="236">
      <formula>#REF!="No"</formula>
    </cfRule>
    <cfRule type="expression" dxfId="805" priority="262">
      <formula>$L$16&gt;=12</formula>
    </cfRule>
  </conditionalFormatting>
  <conditionalFormatting sqref="P24">
    <cfRule type="expression" dxfId="804" priority="258">
      <formula>$P$24="No"</formula>
    </cfRule>
  </conditionalFormatting>
  <conditionalFormatting sqref="P25">
    <cfRule type="expression" dxfId="803" priority="257">
      <formula>$P$25="No"</formula>
    </cfRule>
  </conditionalFormatting>
  <conditionalFormatting sqref="P27">
    <cfRule type="expression" dxfId="802" priority="256">
      <formula>$P$27="No"</formula>
    </cfRule>
  </conditionalFormatting>
  <conditionalFormatting sqref="P31 P33">
    <cfRule type="expression" dxfId="801" priority="250">
      <formula>$P$31="No"</formula>
    </cfRule>
  </conditionalFormatting>
  <conditionalFormatting sqref="P34">
    <cfRule type="expression" dxfId="800" priority="249">
      <formula>$P$34="No"</formula>
    </cfRule>
  </conditionalFormatting>
  <conditionalFormatting sqref="P35">
    <cfRule type="expression" dxfId="799" priority="248">
      <formula>$P$35="No"</formula>
    </cfRule>
  </conditionalFormatting>
  <conditionalFormatting sqref="P36">
    <cfRule type="expression" dxfId="798" priority="247">
      <formula>$P$36="No"</formula>
    </cfRule>
  </conditionalFormatting>
  <conditionalFormatting sqref="P37">
    <cfRule type="expression" dxfId="797" priority="18">
      <formula>$P$35="No"</formula>
    </cfRule>
  </conditionalFormatting>
  <conditionalFormatting sqref="P38">
    <cfRule type="expression" dxfId="796" priority="17">
      <formula>$P$36="No"</formula>
    </cfRule>
  </conditionalFormatting>
  <conditionalFormatting sqref="P31:R31 P33:R33">
    <cfRule type="expression" dxfId="795" priority="266">
      <formula>$L$16&gt;=2</formula>
    </cfRule>
  </conditionalFormatting>
  <conditionalFormatting sqref="Q31 Q33">
    <cfRule type="expression" dxfId="794" priority="245">
      <formula>$Q$31="No"</formula>
    </cfRule>
  </conditionalFormatting>
  <conditionalFormatting sqref="Q34">
    <cfRule type="expression" dxfId="793" priority="244">
      <formula>$Q$34="No"</formula>
    </cfRule>
  </conditionalFormatting>
  <conditionalFormatting sqref="Q35">
    <cfRule type="expression" dxfId="792" priority="243">
      <formula>$Q$35="No"</formula>
    </cfRule>
  </conditionalFormatting>
  <conditionalFormatting sqref="Q36">
    <cfRule type="expression" dxfId="791" priority="242">
      <formula>$Q$36="No"</formula>
    </cfRule>
  </conditionalFormatting>
  <conditionalFormatting sqref="Q37">
    <cfRule type="expression" dxfId="790" priority="16">
      <formula>$Q$35="No"</formula>
    </cfRule>
  </conditionalFormatting>
  <conditionalFormatting sqref="Q38">
    <cfRule type="expression" dxfId="789" priority="15">
      <formula>$Q$36="No"</formula>
    </cfRule>
  </conditionalFormatting>
  <conditionalFormatting sqref="R31 R33">
    <cfRule type="expression" dxfId="788" priority="240">
      <formula>$R$31="No"</formula>
    </cfRule>
  </conditionalFormatting>
  <conditionalFormatting sqref="R34">
    <cfRule type="expression" dxfId="787" priority="239">
      <formula>$R$34="No"</formula>
    </cfRule>
  </conditionalFormatting>
  <conditionalFormatting sqref="R35">
    <cfRule type="expression" dxfId="786" priority="238">
      <formula>$R$35="No"</formula>
    </cfRule>
  </conditionalFormatting>
  <conditionalFormatting sqref="R36">
    <cfRule type="expression" dxfId="785" priority="237">
      <formula>$R$36="No"</formula>
    </cfRule>
  </conditionalFormatting>
  <conditionalFormatting sqref="R37">
    <cfRule type="expression" dxfId="784" priority="14">
      <formula>$R$35="No"</formula>
    </cfRule>
  </conditionalFormatting>
  <conditionalFormatting sqref="R38">
    <cfRule type="expression" dxfId="783" priority="13">
      <formula>$R$36="No"</formula>
    </cfRule>
  </conditionalFormatting>
  <dataValidations count="15">
    <dataValidation type="list" allowBlank="1" showInputMessage="1" showErrorMessage="1" sqref="D59" xr:uid="{00000000-0002-0000-0000-000000000000}">
      <formula1>Readers</formula1>
    </dataValidation>
    <dataValidation type="list" allowBlank="1" showInputMessage="1" showErrorMessage="1" sqref="O27 O24:O25 O31 O33:O39" xr:uid="{00000000-0002-0000-0000-000001000000}">
      <formula1>YNNA</formula1>
    </dataValidation>
    <dataValidation type="list" allowBlank="1" showInputMessage="1" showErrorMessage="1" sqref="D34:D38 D48:D52 D40 D18 P31:Q31 D31 D15:D16 D42:D43 D23 D27:D28 P33:Q39" xr:uid="{00000000-0002-0000-0000-000002000000}">
      <formula1>YNApp</formula1>
    </dataValidation>
    <dataValidation type="list" allowBlank="1" showInputMessage="1" showErrorMessage="1" sqref="M31 F8 M33:M39" xr:uid="{00000000-0002-0000-0000-000003000000}">
      <formula1>"AK, AL, AR, AZ, CA, CO, CT, DC, DE, FL, GA, HI, IA, ID, IL, IN, KS, KY, LA, MA, MD, ME, MI, MN, MO, MS, MT, NC, ND, NE, NH, NJ, NM, NV, NY, OH, OK, OR, PA, RI, SC, SD, TN, TX, UT, VA, VT, WA, WI, WV, WY"</formula1>
    </dataValidation>
    <dataValidation type="list" allowBlank="1" showInputMessage="1" showErrorMessage="1" sqref="E44" xr:uid="{00000000-0002-0000-0000-000004000000}">
      <formula1>", N/A, Same as PD, 1, 2, 3, 4, 5, 6, 7, 8, 9, 10"</formula1>
    </dataValidation>
    <dataValidation type="list" allowBlank="1" showInputMessage="1" showErrorMessage="1" sqref="E45:E46" xr:uid="{00000000-0002-0000-0000-000005000000}">
      <formula1>"N/A, 1, 2, 3, 4, 5"</formula1>
    </dataValidation>
    <dataValidation type="list" allowBlank="1" showInputMessage="1" showErrorMessage="1" sqref="R31 P24:P25 P27:P28 R33:R39" xr:uid="{00000000-0002-0000-0000-000006000000}">
      <formula1>Satellites</formula1>
    </dataValidation>
    <dataValidation type="list" allowBlank="1" showInputMessage="1" showErrorMessage="1" sqref="E29" xr:uid="{00000000-0002-0000-0000-000007000000}">
      <formula1>EASType</formula1>
    </dataValidation>
    <dataValidation type="list" allowBlank="1" showInputMessage="1" showErrorMessage="1" sqref="E30" xr:uid="{00000000-0002-0000-0000-000008000000}">
      <formula1>EASStatus</formula1>
    </dataValidation>
    <dataValidation type="list" allowBlank="1" showInputMessage="1" showErrorMessage="1" sqref="E32" xr:uid="{00000000-0002-0000-0000-000009000000}">
      <formula1>EASDegree</formula1>
    </dataValidation>
    <dataValidation type="list" allowBlank="1" showInputMessage="1" showErrorMessage="1" sqref="E26" xr:uid="{00000000-0002-0000-0000-00000A000000}">
      <formula1>EASInst</formula1>
    </dataValidation>
    <dataValidation type="list" allowBlank="1" showInputMessage="1" showErrorMessage="1" sqref="E33" xr:uid="{00000000-0002-0000-0000-00000B000000}">
      <formula1>"Please Select, N/A, 1, 2, 3, 4"</formula1>
    </dataValidation>
    <dataValidation type="list" allowBlank="1" showInputMessage="1" showErrorMessage="1" errorTitle="Invalid Entry" error="_x000a_Please select the sponsor category from the dropdown list" prompt="Please select the sponsor category for the Paramedic educational program" sqref="D25:F25" xr:uid="{00000000-0002-0000-0000-00000C000000}">
      <formula1>"~ Please Select ~, I.A.1-Postsecondary, I.A.2-Foreign, I.A.3-Hospital/Med Cntr, I.A.4-Government, I.A.4-Armed Services, I.B-Consortium-w/(I.A)College, I.B-Consortium-w/(I.A)Hospital, I.B-Consortium-w/(I.A)Govenment"</formula1>
    </dataValidation>
    <dataValidation type="list" allowBlank="1" showInputMessage="1" showErrorMessage="1" sqref="D32:D33 D29:D30 D44:D47 D26 D53:D55" xr:uid="{00000000-0002-0000-0000-00000D000000}">
      <formula1>YNNApp</formula1>
    </dataValidation>
    <dataValidation type="list" allowBlank="1" showInputMessage="1" showErrorMessage="1" sqref="D65:D70" xr:uid="{00000000-0002-0000-0000-00000E000000}">
      <formula1>EASAdmin</formula1>
    </dataValidation>
  </dataValidations>
  <hyperlinks>
    <hyperlink ref="D81:F81" r:id="rId1" display="george@coaemsp.org" xr:uid="{00000000-0004-0000-0000-000000000000}"/>
    <hyperlink ref="D62" r:id="rId2" xr:uid="{00000000-0004-0000-0000-000001000000}"/>
  </hyperlinks>
  <printOptions horizontalCentered="1"/>
  <pageMargins left="0.25" right="0.25" top="0.75" bottom="0.75" header="0.3" footer="0.3"/>
  <pageSetup scale="83" fitToHeight="0" orientation="portrait" r:id="rId3"/>
  <rowBreaks count="1" manualBreakCount="1">
    <brk id="45" max="6" man="1"/>
  </rowBreaks>
  <colBreaks count="1" manualBreakCount="1">
    <brk id="7" max="147" man="1"/>
  </col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7"/>
    <pageSetUpPr fitToPage="1"/>
  </sheetPr>
  <dimension ref="A1:DD169"/>
  <sheetViews>
    <sheetView showGridLines="0" tabSelected="1" zoomScale="170" zoomScaleNormal="170" workbookViewId="0">
      <selection activeCell="H19" sqref="H19:M19"/>
    </sheetView>
  </sheetViews>
  <sheetFormatPr baseColWidth="10" defaultColWidth="9.1640625" defaultRowHeight="14" x14ac:dyDescent="0.15"/>
  <cols>
    <col min="1" max="1" width="4.6640625" customWidth="1"/>
    <col min="2" max="2" width="5.83203125" customWidth="1"/>
    <col min="3" max="3" width="18.1640625" customWidth="1"/>
    <col min="4" max="4" width="12.6640625" customWidth="1"/>
    <col min="7" max="7" width="9.5" customWidth="1"/>
    <col min="9" max="10" width="9.1640625" customWidth="1"/>
    <col min="14" max="14" width="14" customWidth="1"/>
    <col min="15" max="17" width="9.1640625" style="41"/>
    <col min="18" max="18" width="9.1640625" style="19"/>
    <col min="19" max="19" width="34" style="19" customWidth="1"/>
    <col min="20" max="21" width="9.1640625" style="19"/>
    <col min="22" max="24" width="9.1640625" style="19" customWidth="1"/>
    <col min="25" max="25" width="36.1640625" style="19" customWidth="1"/>
    <col min="26" max="29" width="9.1640625" style="19" customWidth="1"/>
    <col min="30" max="30" width="36.1640625" customWidth="1"/>
    <col min="31" max="34" width="9.1640625" customWidth="1"/>
    <col min="35" max="35" width="36.1640625" customWidth="1"/>
    <col min="36" max="74" width="9.1640625" customWidth="1"/>
  </cols>
  <sheetData>
    <row r="1" spans="1:55" x14ac:dyDescent="0.15">
      <c r="A1" s="2"/>
      <c r="AD1" s="19"/>
      <c r="AE1" s="19"/>
      <c r="AF1" s="19"/>
      <c r="AG1" s="19"/>
      <c r="AH1" s="19"/>
      <c r="AI1" s="19"/>
      <c r="AJ1" s="19"/>
      <c r="AK1" s="19"/>
      <c r="AL1" s="19"/>
      <c r="AM1" s="19"/>
      <c r="AN1" s="19"/>
      <c r="AO1" s="66"/>
      <c r="AP1" s="66"/>
      <c r="AQ1" s="66"/>
      <c r="AR1" s="66"/>
      <c r="AS1" s="66"/>
      <c r="AT1" s="66"/>
      <c r="AU1" s="66"/>
      <c r="AV1" s="66"/>
      <c r="AW1" s="66"/>
      <c r="AX1" s="66"/>
      <c r="AY1" s="66"/>
      <c r="AZ1" s="66"/>
      <c r="BA1" s="66"/>
      <c r="BB1" s="66"/>
      <c r="BC1" s="66"/>
    </row>
    <row r="2" spans="1:55" ht="69.75" customHeight="1" x14ac:dyDescent="0.15">
      <c r="D2" s="371" t="s">
        <v>1</v>
      </c>
      <c r="E2" s="371"/>
      <c r="F2" s="371"/>
      <c r="G2" s="371"/>
      <c r="H2" s="371"/>
      <c r="I2" s="371"/>
      <c r="J2" s="371"/>
      <c r="K2" s="371"/>
      <c r="L2" s="371"/>
      <c r="AD2" s="19"/>
      <c r="AE2" s="19">
        <f>COUNTIF(AF3:AF131, "?*")</f>
        <v>128</v>
      </c>
      <c r="AF2" s="19"/>
      <c r="AG2" s="19"/>
      <c r="AH2" s="19"/>
      <c r="AI2" s="19"/>
      <c r="AJ2" s="19">
        <f>COUNTIF(AK3:AK131, "?*")</f>
        <v>128</v>
      </c>
      <c r="AK2" s="19"/>
      <c r="AL2" s="19"/>
      <c r="AM2" s="19"/>
      <c r="AN2" s="24"/>
      <c r="AO2" s="66"/>
      <c r="AP2" s="66"/>
      <c r="AQ2" s="66"/>
      <c r="AR2" s="66"/>
      <c r="AS2" s="66"/>
      <c r="AT2" s="66"/>
      <c r="AU2" s="66"/>
      <c r="AV2" s="66"/>
      <c r="AW2" s="66"/>
      <c r="AX2" s="66"/>
      <c r="AY2" s="66"/>
      <c r="AZ2" s="66"/>
      <c r="BA2" s="66"/>
      <c r="BB2" s="66"/>
      <c r="BC2" s="66"/>
    </row>
    <row r="3" spans="1:55" ht="43.5" customHeight="1" x14ac:dyDescent="0.15">
      <c r="C3" s="376" t="s">
        <v>627</v>
      </c>
      <c r="D3" s="376"/>
      <c r="E3" s="376"/>
      <c r="F3" s="376"/>
      <c r="G3" s="376"/>
      <c r="H3" s="376"/>
      <c r="I3" s="376"/>
      <c r="J3" s="376"/>
      <c r="K3" s="376"/>
      <c r="L3" s="376"/>
      <c r="M3" s="376"/>
      <c r="N3" s="376"/>
      <c r="AD3" s="19" t="s">
        <v>589</v>
      </c>
      <c r="AE3" s="19" t="str">
        <f ca="1">OFFSET($AF$3,,,COUNTIF($AF$3:$AF$131,"?*"))</f>
        <v>Alex Stadthagen, MS, NRP, LP</v>
      </c>
      <c r="AF3" s="19" t="s">
        <v>589</v>
      </c>
      <c r="AG3" s="19"/>
      <c r="AH3" s="19">
        <f>IF(ISNUMBER(SEARCH($H$25,AI3)), MAX($AH$2:AH2)+1,0)</f>
        <v>1</v>
      </c>
      <c r="AI3" s="19" t="s">
        <v>589</v>
      </c>
      <c r="AJ3" s="19" t="str">
        <f ca="1">OFFSET($AK$3,,,COUNTIF($AK$3:$AK$131,"?*"))</f>
        <v>Alex Stadthagen, MS, NRP, LP</v>
      </c>
      <c r="AK3" s="19" t="s">
        <v>589</v>
      </c>
      <c r="AL3" s="19"/>
      <c r="AM3" s="19"/>
      <c r="AN3" s="24"/>
      <c r="AO3" s="66"/>
      <c r="AP3" s="66"/>
      <c r="AQ3" s="66"/>
      <c r="AR3" s="66"/>
      <c r="AS3" s="66"/>
      <c r="AT3" s="66"/>
      <c r="AU3" s="66"/>
      <c r="AV3" s="66"/>
      <c r="AW3" s="66"/>
      <c r="AX3" s="66"/>
      <c r="AY3" s="66"/>
      <c r="AZ3" s="66"/>
      <c r="BA3" s="66"/>
      <c r="BB3" s="66"/>
      <c r="BC3" s="66"/>
    </row>
    <row r="4" spans="1:55" ht="45" x14ac:dyDescent="0.15">
      <c r="B4" s="372" t="s">
        <v>641</v>
      </c>
      <c r="C4" s="372"/>
      <c r="D4" s="372"/>
      <c r="E4" s="372"/>
      <c r="F4" s="372"/>
      <c r="G4" s="372"/>
      <c r="H4" s="372"/>
      <c r="I4" s="372"/>
      <c r="J4" s="372"/>
      <c r="K4" s="372"/>
      <c r="L4" s="372"/>
      <c r="M4" s="372"/>
      <c r="N4" s="372"/>
      <c r="AD4" s="19" t="s">
        <v>30</v>
      </c>
      <c r="AE4" s="19"/>
      <c r="AF4" s="19" t="s">
        <v>30</v>
      </c>
      <c r="AG4" s="19"/>
      <c r="AH4" s="19">
        <f>IF(ISNUMBER(SEARCH($H$25,AI4)), MAX($AH$2:AH3)+1,0)</f>
        <v>2</v>
      </c>
      <c r="AI4" s="19" t="s">
        <v>30</v>
      </c>
      <c r="AJ4" s="19"/>
      <c r="AK4" s="19" t="s">
        <v>30</v>
      </c>
      <c r="AL4" s="19"/>
      <c r="AM4" s="19"/>
      <c r="AN4" s="24"/>
      <c r="AO4" s="66"/>
      <c r="AP4" s="66"/>
      <c r="AQ4" s="66"/>
      <c r="AR4" s="66"/>
      <c r="AS4" s="66"/>
      <c r="AT4" s="66"/>
      <c r="AU4" s="66"/>
      <c r="AV4" s="66"/>
      <c r="AW4" s="66"/>
      <c r="AX4" s="66"/>
      <c r="AY4" s="66"/>
      <c r="AZ4" s="66"/>
      <c r="BA4" s="66"/>
      <c r="BB4" s="66"/>
      <c r="BC4" s="66"/>
    </row>
    <row r="5" spans="1:55" ht="9" hidden="1" customHeight="1" x14ac:dyDescent="0.15">
      <c r="AD5" s="19" t="s">
        <v>178</v>
      </c>
      <c r="AE5" s="19"/>
      <c r="AF5" s="19" t="s">
        <v>178</v>
      </c>
      <c r="AG5" s="19"/>
      <c r="AH5" s="19">
        <f>IF(ISNUMBER(SEARCH($H$25,AI5)), MAX($AH$2:AH4)+1,0)</f>
        <v>3</v>
      </c>
      <c r="AI5" s="19" t="s">
        <v>178</v>
      </c>
      <c r="AJ5" s="19"/>
      <c r="AK5" s="19" t="s">
        <v>178</v>
      </c>
      <c r="AL5" s="19"/>
      <c r="AM5" s="19"/>
      <c r="AN5" s="24"/>
      <c r="AO5" s="66"/>
      <c r="AP5" s="66"/>
      <c r="AQ5" s="66"/>
      <c r="AR5" s="66"/>
      <c r="AS5" s="66"/>
      <c r="AT5" s="66"/>
      <c r="AU5" s="66"/>
      <c r="AV5" s="66"/>
      <c r="AW5" s="66"/>
      <c r="AX5" s="66"/>
      <c r="AY5" s="66"/>
      <c r="AZ5" s="66"/>
      <c r="BA5" s="66"/>
      <c r="BB5" s="66"/>
      <c r="BC5" s="66"/>
    </row>
    <row r="6" spans="1:55" ht="30" x14ac:dyDescent="0.15">
      <c r="B6" s="373" t="s">
        <v>28</v>
      </c>
      <c r="C6" s="373"/>
      <c r="D6" s="373"/>
      <c r="E6" s="373"/>
      <c r="F6" s="373"/>
      <c r="G6" s="373"/>
      <c r="H6" s="373"/>
      <c r="I6" s="373"/>
      <c r="J6" s="373"/>
      <c r="K6" s="373"/>
      <c r="L6" s="373"/>
      <c r="M6" s="373"/>
      <c r="N6" s="373"/>
      <c r="AD6" s="19" t="s">
        <v>31</v>
      </c>
      <c r="AE6" s="19"/>
      <c r="AF6" s="19" t="s">
        <v>31</v>
      </c>
      <c r="AG6" s="19"/>
      <c r="AH6" s="19">
        <f>IF(ISNUMBER(SEARCH($H$25,AI6)), MAX($AH$2:AH5)+1,0)</f>
        <v>4</v>
      </c>
      <c r="AI6" s="19" t="s">
        <v>31</v>
      </c>
      <c r="AJ6" s="19"/>
      <c r="AK6" s="19" t="s">
        <v>31</v>
      </c>
      <c r="AL6" s="19"/>
      <c r="AM6" s="19"/>
      <c r="AN6" s="24"/>
      <c r="AO6" s="66"/>
      <c r="AP6" s="66"/>
      <c r="AQ6" s="66"/>
      <c r="AR6" s="66"/>
      <c r="AS6" s="66"/>
      <c r="AT6" s="66"/>
      <c r="AU6" s="66"/>
      <c r="AV6" s="66"/>
      <c r="AW6" s="66"/>
      <c r="AX6" s="66"/>
      <c r="AY6" s="66"/>
      <c r="AZ6" s="66"/>
      <c r="BA6" s="66"/>
      <c r="BB6" s="66"/>
      <c r="BC6" s="66"/>
    </row>
    <row r="7" spans="1:55" ht="11.25" customHeight="1" x14ac:dyDescent="0.15">
      <c r="AD7" s="19" t="s">
        <v>179</v>
      </c>
      <c r="AE7" s="19"/>
      <c r="AF7" s="19" t="s">
        <v>179</v>
      </c>
      <c r="AG7" s="19"/>
      <c r="AH7" s="19">
        <f>IF(ISNUMBER(SEARCH($H$25,AI7)), MAX($AH$2:AH6)+1,0)</f>
        <v>5</v>
      </c>
      <c r="AI7" s="19" t="s">
        <v>179</v>
      </c>
      <c r="AJ7" s="19"/>
      <c r="AK7" s="19" t="s">
        <v>179</v>
      </c>
      <c r="AL7" s="19"/>
      <c r="AM7" s="19"/>
      <c r="AN7" s="24"/>
      <c r="AO7" s="66"/>
      <c r="AP7" s="66"/>
      <c r="AQ7" s="66"/>
      <c r="AR7" s="66"/>
      <c r="AS7" s="66"/>
      <c r="AT7" s="66"/>
      <c r="AU7" s="66"/>
      <c r="AV7" s="66"/>
      <c r="AW7" s="66"/>
      <c r="AX7" s="66"/>
      <c r="AY7" s="66"/>
      <c r="AZ7" s="66"/>
      <c r="BA7" s="66"/>
      <c r="BB7" s="66"/>
      <c r="BC7" s="66"/>
    </row>
    <row r="8" spans="1:55" ht="28" x14ac:dyDescent="0.15">
      <c r="B8" s="292"/>
      <c r="C8" s="299" t="s">
        <v>222</v>
      </c>
      <c r="D8" s="293"/>
      <c r="E8" s="233"/>
      <c r="F8" s="362" t="s">
        <v>752</v>
      </c>
      <c r="G8" s="363"/>
      <c r="H8" s="364" t="s">
        <v>642</v>
      </c>
      <c r="I8" s="365"/>
      <c r="J8" s="365"/>
      <c r="K8" s="365"/>
      <c r="L8" s="365"/>
      <c r="M8" s="366"/>
      <c r="N8" s="233"/>
      <c r="AD8" s="19" t="s">
        <v>180</v>
      </c>
      <c r="AE8" s="19"/>
      <c r="AF8" s="19" t="s">
        <v>180</v>
      </c>
      <c r="AG8" s="19"/>
      <c r="AH8" s="19">
        <f>IF(ISNUMBER(SEARCH($H$25,AI8)), MAX($AH$2:AH7)+1,0)</f>
        <v>6</v>
      </c>
      <c r="AI8" s="19" t="s">
        <v>180</v>
      </c>
      <c r="AJ8" s="19"/>
      <c r="AK8" s="19" t="s">
        <v>180</v>
      </c>
      <c r="AL8" s="19"/>
      <c r="AM8" s="19"/>
      <c r="AN8" s="24"/>
      <c r="AO8" s="66"/>
      <c r="AP8" s="66"/>
      <c r="AQ8" s="66"/>
      <c r="AR8" s="66"/>
      <c r="AS8" s="66"/>
      <c r="AT8" s="66"/>
      <c r="AU8" s="66"/>
      <c r="AV8" s="66"/>
      <c r="AW8" s="66"/>
      <c r="AX8" s="66"/>
      <c r="AY8" s="66"/>
      <c r="AZ8" s="66"/>
      <c r="BA8" s="66"/>
      <c r="BB8" s="66"/>
      <c r="BC8" s="66"/>
    </row>
    <row r="9" spans="1:55" ht="9" customHeight="1" x14ac:dyDescent="0.15">
      <c r="B9" s="233"/>
      <c r="C9" s="294"/>
      <c r="D9" s="295"/>
      <c r="E9" s="233"/>
      <c r="F9" s="233"/>
      <c r="G9" s="233"/>
      <c r="H9" s="233"/>
      <c r="I9" s="233"/>
      <c r="J9" s="233"/>
      <c r="K9" s="233"/>
      <c r="L9" s="233"/>
      <c r="M9" s="233"/>
      <c r="N9" s="233"/>
      <c r="AD9" s="19" t="s">
        <v>181</v>
      </c>
      <c r="AE9" s="19"/>
      <c r="AF9" s="19" t="s">
        <v>181</v>
      </c>
      <c r="AG9" s="19"/>
      <c r="AH9" s="19">
        <f>IF(ISNUMBER(SEARCH($H$25,AI9)), MAX($AH$2:AH8)+1,0)</f>
        <v>7</v>
      </c>
      <c r="AI9" s="19" t="s">
        <v>181</v>
      </c>
      <c r="AJ9" s="19"/>
      <c r="AK9" s="19" t="s">
        <v>181</v>
      </c>
      <c r="AL9" s="19"/>
      <c r="AM9" s="19"/>
      <c r="AN9" s="24"/>
      <c r="AO9" s="66"/>
      <c r="AP9" s="66"/>
      <c r="AQ9" s="66"/>
      <c r="AR9" s="66"/>
      <c r="AS9" s="66"/>
      <c r="AT9" s="66"/>
      <c r="AU9" s="66"/>
      <c r="AV9" s="66"/>
      <c r="AW9" s="66"/>
      <c r="AX9" s="66"/>
      <c r="AY9" s="66"/>
      <c r="AZ9" s="66"/>
      <c r="BA9" s="66"/>
      <c r="BB9" s="66"/>
      <c r="BC9" s="66"/>
    </row>
    <row r="10" spans="1:55" ht="28" x14ac:dyDescent="0.15">
      <c r="B10" s="292"/>
      <c r="C10" s="299" t="s">
        <v>223</v>
      </c>
      <c r="D10" s="367"/>
      <c r="E10" s="368"/>
      <c r="F10" s="368"/>
      <c r="G10" s="368"/>
      <c r="H10" s="368"/>
      <c r="I10" s="368"/>
      <c r="J10" s="368"/>
      <c r="K10" s="368"/>
      <c r="L10" s="368"/>
      <c r="M10" s="369"/>
      <c r="N10" s="233"/>
      <c r="AD10" s="19" t="s">
        <v>446</v>
      </c>
      <c r="AE10" s="19"/>
      <c r="AF10" s="19" t="s">
        <v>446</v>
      </c>
      <c r="AG10" s="19"/>
      <c r="AH10" s="19">
        <f>IF(ISNUMBER(SEARCH($H$25,AI10)), MAX($AH$2:AH9)+1,0)</f>
        <v>8</v>
      </c>
      <c r="AI10" s="19" t="s">
        <v>446</v>
      </c>
      <c r="AJ10" s="19"/>
      <c r="AK10" s="19" t="s">
        <v>446</v>
      </c>
      <c r="AL10" s="19"/>
      <c r="AM10" s="19"/>
      <c r="AN10" s="24"/>
      <c r="AO10" s="66"/>
      <c r="AP10" s="66"/>
      <c r="AQ10" s="66"/>
      <c r="AR10" s="66"/>
      <c r="AS10" s="66"/>
      <c r="AT10" s="66"/>
      <c r="AU10" s="66"/>
      <c r="AV10" s="66"/>
      <c r="AW10" s="66"/>
      <c r="AX10" s="66"/>
      <c r="AY10" s="66"/>
      <c r="AZ10" s="66"/>
      <c r="BA10" s="66"/>
      <c r="BB10" s="66"/>
      <c r="BC10" s="66"/>
    </row>
    <row r="11" spans="1:55" x14ac:dyDescent="0.15">
      <c r="B11" s="233"/>
      <c r="C11" s="233"/>
      <c r="D11" s="296"/>
      <c r="E11" s="233"/>
      <c r="F11" s="233"/>
      <c r="G11" s="233"/>
      <c r="H11" s="233"/>
      <c r="I11" s="233"/>
      <c r="J11" s="233"/>
      <c r="K11" s="233"/>
      <c r="L11" s="233"/>
      <c r="M11" s="233"/>
      <c r="N11" s="233"/>
      <c r="AD11" s="19" t="s">
        <v>447</v>
      </c>
      <c r="AE11" s="19"/>
      <c r="AF11" s="19" t="s">
        <v>447</v>
      </c>
      <c r="AG11" s="19"/>
      <c r="AH11" s="19">
        <f>IF(ISNUMBER(SEARCH($H$25,AI11)), MAX($AH$2:AH10)+1,0)</f>
        <v>9</v>
      </c>
      <c r="AI11" s="19" t="s">
        <v>447</v>
      </c>
      <c r="AJ11" s="19"/>
      <c r="AK11" s="19" t="s">
        <v>447</v>
      </c>
      <c r="AL11" s="19"/>
      <c r="AM11" s="19"/>
      <c r="AN11" s="24"/>
      <c r="AO11" s="66"/>
      <c r="AP11" s="66"/>
      <c r="AQ11" s="66"/>
      <c r="AR11" s="66"/>
      <c r="AS11" s="66"/>
      <c r="AT11" s="66"/>
      <c r="AU11" s="66"/>
      <c r="AV11" s="66"/>
      <c r="AW11" s="66"/>
      <c r="AX11" s="66"/>
      <c r="AY11" s="66"/>
      <c r="AZ11" s="66"/>
      <c r="BA11" s="66"/>
      <c r="BB11" s="66"/>
      <c r="BC11" s="66"/>
    </row>
    <row r="12" spans="1:55" ht="18" x14ac:dyDescent="0.15">
      <c r="B12" s="233"/>
      <c r="C12" s="299" t="s">
        <v>177</v>
      </c>
      <c r="D12" s="367"/>
      <c r="E12" s="369"/>
      <c r="F12" s="374" t="s">
        <v>2</v>
      </c>
      <c r="G12" s="375"/>
      <c r="H12" s="297"/>
      <c r="I12" s="233"/>
      <c r="J12" s="233"/>
      <c r="K12" s="233"/>
      <c r="L12" s="233"/>
      <c r="M12" s="233"/>
      <c r="N12" s="233"/>
      <c r="AD12" s="19" t="s">
        <v>590</v>
      </c>
      <c r="AE12" s="19"/>
      <c r="AF12" s="19" t="s">
        <v>590</v>
      </c>
      <c r="AG12" s="19"/>
      <c r="AH12" s="19">
        <f>IF(ISNUMBER(SEARCH($H$25,AI12)), MAX($AH$2:AH11)+1,0)</f>
        <v>10</v>
      </c>
      <c r="AI12" s="19" t="s">
        <v>590</v>
      </c>
      <c r="AJ12" s="19"/>
      <c r="AK12" s="19" t="s">
        <v>590</v>
      </c>
      <c r="AL12" s="19"/>
      <c r="AM12" s="19"/>
      <c r="AN12" s="24"/>
      <c r="AO12" s="66"/>
      <c r="AP12" s="66"/>
      <c r="AQ12" s="66"/>
      <c r="AR12" s="66"/>
      <c r="AS12" s="66"/>
      <c r="AT12" s="66"/>
      <c r="AU12" s="66"/>
      <c r="AV12" s="66"/>
      <c r="AW12" s="66"/>
      <c r="AX12" s="66"/>
      <c r="AY12" s="66"/>
      <c r="AZ12" s="66"/>
      <c r="BA12" s="66"/>
      <c r="BB12" s="66"/>
      <c r="BC12" s="66"/>
    </row>
    <row r="13" spans="1:55" ht="6.75" customHeight="1" x14ac:dyDescent="0.15">
      <c r="B13" s="233"/>
      <c r="C13" s="233"/>
      <c r="D13" s="233"/>
      <c r="E13" s="233"/>
      <c r="F13" s="233"/>
      <c r="G13" s="233"/>
      <c r="H13" s="233"/>
      <c r="I13" s="233"/>
      <c r="J13" s="233"/>
      <c r="K13" s="233"/>
      <c r="L13" s="233"/>
      <c r="M13" s="233"/>
      <c r="N13" s="233"/>
      <c r="AD13" s="19" t="s">
        <v>347</v>
      </c>
      <c r="AE13" s="19"/>
      <c r="AF13" s="19" t="s">
        <v>347</v>
      </c>
      <c r="AG13" s="19"/>
      <c r="AH13" s="19">
        <f>IF(ISNUMBER(SEARCH($H$25,AI13)), MAX($AH$2:AH12)+1,0)</f>
        <v>11</v>
      </c>
      <c r="AI13" s="19" t="s">
        <v>347</v>
      </c>
      <c r="AJ13" s="19"/>
      <c r="AK13" s="19" t="s">
        <v>347</v>
      </c>
      <c r="AL13" s="19"/>
      <c r="AM13" s="19"/>
      <c r="AN13" s="24"/>
      <c r="AO13" s="66"/>
      <c r="AP13" s="66"/>
      <c r="AQ13" s="66"/>
      <c r="AR13" s="66"/>
      <c r="AS13" s="66"/>
      <c r="AT13" s="66"/>
      <c r="AU13" s="66"/>
      <c r="AV13" s="66"/>
      <c r="AW13" s="66"/>
      <c r="AX13" s="66"/>
      <c r="AY13" s="66"/>
      <c r="AZ13" s="66"/>
      <c r="BA13" s="66"/>
      <c r="BB13" s="66"/>
      <c r="BC13" s="66"/>
    </row>
    <row r="14" spans="1:55" ht="9.75" customHeight="1" x14ac:dyDescent="0.15">
      <c r="B14" s="233"/>
      <c r="C14" s="233"/>
      <c r="D14" s="233"/>
      <c r="E14" s="233"/>
      <c r="F14" s="233"/>
      <c r="G14" s="233"/>
      <c r="H14" s="233"/>
      <c r="I14" s="233"/>
      <c r="J14" s="233"/>
      <c r="K14" s="233"/>
      <c r="L14" s="233"/>
      <c r="M14" s="233"/>
      <c r="N14" s="233"/>
      <c r="AD14" s="19" t="s">
        <v>32</v>
      </c>
      <c r="AE14" s="19"/>
      <c r="AF14" s="19" t="s">
        <v>32</v>
      </c>
      <c r="AG14" s="19"/>
      <c r="AH14" s="19">
        <f>IF(ISNUMBER(SEARCH($H$25,AI14)), MAX($AH$2:AH13)+1,0)</f>
        <v>12</v>
      </c>
      <c r="AI14" s="19" t="s">
        <v>32</v>
      </c>
      <c r="AJ14" s="19"/>
      <c r="AK14" s="19" t="s">
        <v>32</v>
      </c>
      <c r="AL14" s="19"/>
      <c r="AM14" s="19"/>
      <c r="AN14" s="24"/>
      <c r="AO14" s="66"/>
      <c r="AP14" s="66"/>
      <c r="AQ14" s="66"/>
      <c r="AR14" s="66"/>
      <c r="AS14" s="66"/>
      <c r="AT14" s="66"/>
      <c r="AU14" s="66"/>
      <c r="AV14" s="66"/>
      <c r="AW14" s="66"/>
      <c r="AX14" s="66"/>
      <c r="AY14" s="66"/>
      <c r="AZ14" s="66"/>
      <c r="BA14" s="66"/>
      <c r="BB14" s="66"/>
      <c r="BC14" s="66"/>
    </row>
    <row r="15" spans="1:55" ht="18" x14ac:dyDescent="0.15">
      <c r="B15" s="233"/>
      <c r="C15" s="233"/>
      <c r="D15" s="233"/>
      <c r="E15" s="233"/>
      <c r="F15" s="362" t="s">
        <v>757</v>
      </c>
      <c r="G15" s="363"/>
      <c r="H15" s="377"/>
      <c r="I15" s="378"/>
      <c r="J15" s="379"/>
      <c r="K15" s="298"/>
      <c r="L15" s="233"/>
      <c r="M15" s="233"/>
      <c r="N15" s="233"/>
      <c r="AD15" s="19" t="s">
        <v>182</v>
      </c>
      <c r="AE15" s="19"/>
      <c r="AF15" s="19" t="s">
        <v>182</v>
      </c>
      <c r="AG15" s="19"/>
      <c r="AH15" s="19">
        <f>IF(ISNUMBER(SEARCH($H$25,AI15)), MAX($AH$2:AH14)+1,0)</f>
        <v>13</v>
      </c>
      <c r="AI15" s="19" t="s">
        <v>182</v>
      </c>
      <c r="AJ15" s="19"/>
      <c r="AK15" s="19" t="s">
        <v>182</v>
      </c>
      <c r="AL15" s="19"/>
      <c r="AM15" s="19"/>
      <c r="AN15" s="24"/>
      <c r="AO15" s="66"/>
      <c r="AP15" s="66"/>
      <c r="AQ15" s="66"/>
      <c r="AR15" s="66"/>
      <c r="AS15" s="66"/>
      <c r="AT15" s="66"/>
      <c r="AU15" s="66"/>
      <c r="AV15" s="66"/>
      <c r="AW15" s="66"/>
      <c r="AX15" s="66"/>
      <c r="AY15" s="66"/>
      <c r="AZ15" s="66"/>
      <c r="BA15" s="66"/>
      <c r="BB15" s="66"/>
      <c r="BC15" s="66"/>
    </row>
    <row r="16" spans="1:55" x14ac:dyDescent="0.15">
      <c r="B16" s="233"/>
      <c r="C16" s="233"/>
      <c r="D16" s="233"/>
      <c r="E16" s="233"/>
      <c r="F16" s="233"/>
      <c r="G16" s="233"/>
      <c r="H16" s="233"/>
      <c r="I16" s="233"/>
      <c r="J16" s="233"/>
      <c r="K16" s="233"/>
      <c r="L16" s="233"/>
      <c r="M16" s="233"/>
      <c r="N16" s="233"/>
      <c r="AD16" s="19" t="s">
        <v>183</v>
      </c>
      <c r="AE16" s="19"/>
      <c r="AF16" s="19" t="s">
        <v>183</v>
      </c>
      <c r="AG16" s="19"/>
      <c r="AH16" s="19">
        <f>IF(ISNUMBER(SEARCH($H$25,AI16)), MAX($AH$2:AH15)+1,0)</f>
        <v>14</v>
      </c>
      <c r="AI16" s="19" t="s">
        <v>183</v>
      </c>
      <c r="AJ16" s="19"/>
      <c r="AK16" s="19" t="s">
        <v>183</v>
      </c>
      <c r="AL16" s="19"/>
      <c r="AM16" s="19"/>
      <c r="AN16" s="24"/>
      <c r="AO16" s="66"/>
      <c r="AP16" s="66"/>
      <c r="AQ16" s="66"/>
      <c r="AR16" s="66"/>
      <c r="AS16" s="66"/>
      <c r="AT16" s="66"/>
      <c r="AU16" s="66"/>
      <c r="AV16" s="66"/>
      <c r="AW16" s="66"/>
      <c r="AX16" s="66"/>
      <c r="AY16" s="66"/>
      <c r="AZ16" s="66"/>
      <c r="BA16" s="66"/>
      <c r="BB16" s="66"/>
      <c r="BC16" s="66"/>
    </row>
    <row r="17" spans="2:108" ht="18" x14ac:dyDescent="0.15">
      <c r="B17" s="295"/>
      <c r="C17" s="295"/>
      <c r="D17" s="362" t="s">
        <v>753</v>
      </c>
      <c r="E17" s="362"/>
      <c r="F17" s="362"/>
      <c r="G17" s="363"/>
      <c r="H17" s="364" t="s">
        <v>380</v>
      </c>
      <c r="I17" s="365"/>
      <c r="J17" s="366"/>
      <c r="K17" s="233"/>
      <c r="L17" s="233"/>
      <c r="M17" s="233"/>
      <c r="N17" s="233"/>
      <c r="AD17" s="19" t="s">
        <v>355</v>
      </c>
      <c r="AE17" s="19"/>
      <c r="AF17" s="19" t="s">
        <v>355</v>
      </c>
      <c r="AG17" s="19"/>
      <c r="AH17" s="19">
        <f>IF(ISNUMBER(SEARCH($H$25,AI17)), MAX($AH$2:AH16)+1,0)</f>
        <v>15</v>
      </c>
      <c r="AI17" s="19" t="s">
        <v>355</v>
      </c>
      <c r="AJ17" s="19"/>
      <c r="AK17" s="19" t="s">
        <v>355</v>
      </c>
      <c r="AL17" s="19"/>
      <c r="AM17" s="19"/>
      <c r="AN17" s="24"/>
      <c r="AO17" s="66"/>
      <c r="AP17" s="66"/>
      <c r="AQ17" s="66"/>
      <c r="AR17" s="66"/>
      <c r="AS17" s="66"/>
      <c r="AT17" s="66"/>
      <c r="AU17" s="66"/>
      <c r="AV17" s="66"/>
      <c r="AW17" s="66"/>
      <c r="AX17" s="66"/>
      <c r="AY17" s="66"/>
      <c r="AZ17" s="66"/>
      <c r="BA17" s="66"/>
      <c r="BB17" s="66"/>
      <c r="BC17" s="66"/>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row>
    <row r="18" spans="2:108" x14ac:dyDescent="0.15">
      <c r="B18" s="233"/>
      <c r="C18" s="233"/>
      <c r="D18" s="233"/>
      <c r="E18" s="233"/>
      <c r="F18" s="233"/>
      <c r="G18" s="233"/>
      <c r="H18" s="233"/>
      <c r="I18" s="233"/>
      <c r="J18" s="233"/>
      <c r="K18" s="233"/>
      <c r="L18" s="233"/>
      <c r="M18" s="233"/>
      <c r="N18" s="233"/>
      <c r="AD18" s="19" t="s">
        <v>448</v>
      </c>
      <c r="AE18" s="19"/>
      <c r="AF18" s="19" t="s">
        <v>448</v>
      </c>
      <c r="AG18" s="19"/>
      <c r="AH18" s="19">
        <f>IF(ISNUMBER(SEARCH($H$25,AI18)), MAX($AH$2:AH17)+1,0)</f>
        <v>16</v>
      </c>
      <c r="AI18" s="19" t="s">
        <v>448</v>
      </c>
      <c r="AJ18" s="19"/>
      <c r="AK18" s="19" t="s">
        <v>448</v>
      </c>
      <c r="AL18" s="19"/>
      <c r="AM18" s="19"/>
      <c r="AN18" s="24"/>
      <c r="AO18" s="66"/>
      <c r="AP18" s="66"/>
      <c r="AQ18" s="66"/>
      <c r="AR18" s="66"/>
      <c r="AS18" s="66"/>
      <c r="AT18" s="66"/>
      <c r="AU18" s="66"/>
      <c r="AV18" s="66"/>
      <c r="AW18" s="66"/>
      <c r="AX18" s="66"/>
      <c r="AY18" s="66"/>
      <c r="AZ18" s="66"/>
      <c r="BA18" s="66"/>
      <c r="BB18" s="66"/>
      <c r="BC18" s="66"/>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row>
    <row r="19" spans="2:108" ht="18" x14ac:dyDescent="0.15">
      <c r="B19" s="233"/>
      <c r="C19" s="301" t="s">
        <v>3</v>
      </c>
      <c r="D19" s="233"/>
      <c r="E19" s="233"/>
      <c r="F19" s="362" t="s">
        <v>4</v>
      </c>
      <c r="G19" s="362"/>
      <c r="H19" s="367"/>
      <c r="I19" s="368"/>
      <c r="J19" s="368"/>
      <c r="K19" s="368"/>
      <c r="L19" s="368"/>
      <c r="M19" s="369"/>
      <c r="N19" s="233"/>
      <c r="AD19" s="19" t="s">
        <v>184</v>
      </c>
      <c r="AE19" s="19"/>
      <c r="AF19" s="19" t="s">
        <v>184</v>
      </c>
      <c r="AG19" s="19"/>
      <c r="AH19" s="19">
        <f>IF(ISNUMBER(SEARCH($H$25,AI19)), MAX($AH$2:AH18)+1,0)</f>
        <v>17</v>
      </c>
      <c r="AI19" s="19" t="s">
        <v>184</v>
      </c>
      <c r="AJ19" s="19"/>
      <c r="AK19" s="19" t="s">
        <v>184</v>
      </c>
      <c r="AL19" s="19"/>
      <c r="AM19" s="19"/>
      <c r="AN19" s="24"/>
      <c r="AO19" s="66"/>
      <c r="AP19" s="66"/>
      <c r="AQ19" s="66"/>
      <c r="AR19" s="66"/>
      <c r="AS19" s="66"/>
      <c r="AT19" s="66"/>
      <c r="AU19" s="66"/>
      <c r="AV19" s="66"/>
      <c r="AW19" s="66"/>
      <c r="AX19" s="66"/>
      <c r="AY19" s="66"/>
      <c r="AZ19" s="66"/>
      <c r="BA19" s="66"/>
      <c r="BB19" s="66"/>
      <c r="BC19" s="66"/>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row>
    <row r="20" spans="2:108" x14ac:dyDescent="0.15">
      <c r="B20" s="295"/>
      <c r="C20" s="295"/>
      <c r="D20" s="295"/>
      <c r="E20" s="233"/>
      <c r="F20" s="300"/>
      <c r="G20" s="300"/>
      <c r="H20" s="233"/>
      <c r="I20" s="233"/>
      <c r="J20" s="233"/>
      <c r="K20" s="233"/>
      <c r="L20" s="233"/>
      <c r="M20" s="233"/>
      <c r="N20" s="233"/>
      <c r="AD20" s="19" t="s">
        <v>185</v>
      </c>
      <c r="AE20" s="19"/>
      <c r="AF20" s="19" t="s">
        <v>185</v>
      </c>
      <c r="AG20" s="19"/>
      <c r="AH20" s="19">
        <f>IF(ISNUMBER(SEARCH($H$25,AI20)), MAX($AH$2:AH19)+1,0)</f>
        <v>18</v>
      </c>
      <c r="AI20" s="19" t="s">
        <v>185</v>
      </c>
      <c r="AJ20" s="19"/>
      <c r="AK20" s="19" t="s">
        <v>185</v>
      </c>
      <c r="AL20" s="19"/>
      <c r="AM20" s="19"/>
      <c r="AN20" s="24"/>
      <c r="AO20" s="66"/>
      <c r="AP20" s="66"/>
      <c r="AQ20" s="66"/>
      <c r="AR20" s="66"/>
      <c r="AS20" s="66"/>
      <c r="AT20" s="66"/>
      <c r="AU20" s="66"/>
      <c r="AV20" s="66"/>
      <c r="AW20" s="66"/>
      <c r="AX20" s="66"/>
      <c r="AY20" s="66"/>
      <c r="AZ20" s="66"/>
      <c r="BA20" s="66"/>
      <c r="BB20" s="66"/>
      <c r="BC20" s="66"/>
    </row>
    <row r="21" spans="2:108" ht="18" x14ac:dyDescent="0.15">
      <c r="B21" s="295"/>
      <c r="C21" s="295"/>
      <c r="D21" s="295"/>
      <c r="E21" s="233"/>
      <c r="F21" s="362" t="s">
        <v>5</v>
      </c>
      <c r="G21" s="362"/>
      <c r="H21" s="367"/>
      <c r="I21" s="368"/>
      <c r="J21" s="368"/>
      <c r="K21" s="368"/>
      <c r="L21" s="368"/>
      <c r="M21" s="369"/>
      <c r="N21" s="233" t="str">
        <f>IF(B4="Preliminary Site Visit Report","(if applicable)","")</f>
        <v/>
      </c>
      <c r="AD21" s="19" t="s">
        <v>449</v>
      </c>
      <c r="AE21" s="19"/>
      <c r="AF21" s="19" t="s">
        <v>449</v>
      </c>
      <c r="AG21" s="19"/>
      <c r="AH21" s="19">
        <f>IF(ISNUMBER(SEARCH($H$25,AI21)), MAX($AH$2:AH20)+1,0)</f>
        <v>19</v>
      </c>
      <c r="AI21" s="19" t="s">
        <v>449</v>
      </c>
      <c r="AJ21" s="19"/>
      <c r="AK21" s="19" t="s">
        <v>449</v>
      </c>
      <c r="AL21" s="19"/>
      <c r="AM21" s="19"/>
      <c r="AN21" s="24"/>
      <c r="AO21" s="66"/>
      <c r="AP21" s="66"/>
      <c r="AQ21" s="66"/>
      <c r="AR21" s="66"/>
      <c r="AS21" s="66"/>
      <c r="AT21" s="66"/>
      <c r="AU21" s="66"/>
      <c r="AV21" s="66"/>
      <c r="AW21" s="66"/>
      <c r="AX21" s="66"/>
      <c r="AY21" s="66"/>
      <c r="AZ21" s="66"/>
      <c r="BA21" s="66"/>
      <c r="BB21" s="66"/>
      <c r="BC21" s="66"/>
    </row>
    <row r="22" spans="2:108" x14ac:dyDescent="0.15">
      <c r="B22" s="233"/>
      <c r="C22" s="233"/>
      <c r="D22" s="233"/>
      <c r="E22" s="233"/>
      <c r="F22" s="300"/>
      <c r="G22" s="300"/>
      <c r="H22" s="233"/>
      <c r="I22" s="233"/>
      <c r="J22" s="233"/>
      <c r="K22" s="233"/>
      <c r="L22" s="233"/>
      <c r="M22" s="233"/>
      <c r="N22" s="233"/>
      <c r="AD22" s="19" t="s">
        <v>450</v>
      </c>
      <c r="AE22" s="19"/>
      <c r="AF22" s="19" t="s">
        <v>450</v>
      </c>
      <c r="AG22" s="19"/>
      <c r="AH22" s="19">
        <f>IF(ISNUMBER(SEARCH($H$25,AI22)), MAX($AH$2:AH21)+1,0)</f>
        <v>20</v>
      </c>
      <c r="AI22" s="19" t="s">
        <v>450</v>
      </c>
      <c r="AJ22" s="19"/>
      <c r="AK22" s="19" t="s">
        <v>450</v>
      </c>
      <c r="AL22" s="19"/>
      <c r="AM22" s="19"/>
      <c r="AN22" s="24"/>
      <c r="AO22" s="66"/>
      <c r="AP22" s="66"/>
      <c r="AQ22" s="66"/>
      <c r="AR22" s="66"/>
      <c r="AS22" s="66"/>
      <c r="AT22" s="66"/>
      <c r="AU22" s="66"/>
      <c r="AV22" s="66"/>
      <c r="AW22" s="66"/>
      <c r="AX22" s="66"/>
      <c r="AY22" s="66"/>
      <c r="AZ22" s="66"/>
      <c r="BA22" s="66"/>
      <c r="BB22" s="66"/>
      <c r="BC22" s="66"/>
    </row>
    <row r="23" spans="2:108" ht="18" x14ac:dyDescent="0.15">
      <c r="B23" s="295"/>
      <c r="C23" s="295"/>
      <c r="D23" s="295"/>
      <c r="E23" s="233"/>
      <c r="F23" s="362" t="s">
        <v>5</v>
      </c>
      <c r="G23" s="362"/>
      <c r="H23" s="367"/>
      <c r="I23" s="368"/>
      <c r="J23" s="368"/>
      <c r="K23" s="368"/>
      <c r="L23" s="368"/>
      <c r="M23" s="369"/>
      <c r="N23" s="233" t="s">
        <v>6</v>
      </c>
      <c r="AD23" s="19" t="s">
        <v>591</v>
      </c>
      <c r="AE23" s="19"/>
      <c r="AF23" s="19" t="s">
        <v>591</v>
      </c>
      <c r="AG23" s="19"/>
      <c r="AH23" s="19">
        <f>IF(ISNUMBER(SEARCH($H$25,AI23)), MAX($AH$2:AH22)+1,0)</f>
        <v>21</v>
      </c>
      <c r="AI23" s="19" t="s">
        <v>591</v>
      </c>
      <c r="AJ23" s="19"/>
      <c r="AK23" s="19" t="s">
        <v>591</v>
      </c>
      <c r="AL23" s="19"/>
      <c r="AM23" s="19"/>
      <c r="AN23" s="24"/>
      <c r="AO23" s="66"/>
      <c r="AP23" s="66"/>
      <c r="AQ23" s="66"/>
      <c r="AR23" s="66"/>
      <c r="AS23" s="66"/>
      <c r="AT23" s="66"/>
      <c r="AU23" s="66"/>
      <c r="AV23" s="66"/>
      <c r="AW23" s="66"/>
      <c r="AX23" s="66"/>
      <c r="AY23" s="66"/>
      <c r="AZ23" s="66"/>
      <c r="BA23" s="66"/>
      <c r="BB23" s="66"/>
      <c r="BC23" s="66"/>
    </row>
    <row r="24" spans="2:108" x14ac:dyDescent="0.15">
      <c r="B24" s="233"/>
      <c r="C24" s="233"/>
      <c r="D24" s="233"/>
      <c r="E24" s="233"/>
      <c r="F24" s="233"/>
      <c r="G24" s="233"/>
      <c r="H24" s="233"/>
      <c r="I24" s="233"/>
      <c r="J24" s="233"/>
      <c r="K24" s="233"/>
      <c r="L24" s="233"/>
      <c r="M24" s="233"/>
      <c r="N24" s="233"/>
      <c r="AD24" s="19" t="s">
        <v>592</v>
      </c>
      <c r="AE24" s="19"/>
      <c r="AF24" s="19" t="s">
        <v>592</v>
      </c>
      <c r="AG24" s="19"/>
      <c r="AH24" s="19">
        <f>IF(ISNUMBER(SEARCH($H$25,AI24)), MAX($AH$2:AH23)+1,0)</f>
        <v>22</v>
      </c>
      <c r="AI24" s="19" t="s">
        <v>592</v>
      </c>
      <c r="AJ24" s="19"/>
      <c r="AK24" s="19" t="s">
        <v>592</v>
      </c>
      <c r="AL24" s="19"/>
      <c r="AM24" s="19"/>
      <c r="AN24" s="24"/>
      <c r="AO24" s="66"/>
      <c r="AP24" s="66"/>
      <c r="AQ24" s="66"/>
      <c r="AR24" s="66"/>
      <c r="AS24" s="66"/>
      <c r="AT24" s="66"/>
      <c r="AU24" s="66"/>
      <c r="AV24" s="66"/>
      <c r="AW24" s="66"/>
      <c r="AX24" s="66"/>
      <c r="AY24" s="66"/>
      <c r="AZ24" s="66"/>
      <c r="BA24" s="66"/>
      <c r="BB24" s="66"/>
      <c r="BC24" s="66"/>
    </row>
    <row r="25" spans="2:108" ht="18" x14ac:dyDescent="0.15">
      <c r="B25" s="295"/>
      <c r="C25" s="295"/>
      <c r="D25" s="295"/>
      <c r="E25" s="233"/>
      <c r="F25" s="362" t="s">
        <v>5</v>
      </c>
      <c r="G25" s="362"/>
      <c r="H25" s="367"/>
      <c r="I25" s="368"/>
      <c r="J25" s="368"/>
      <c r="K25" s="368"/>
      <c r="L25" s="368"/>
      <c r="M25" s="369"/>
      <c r="N25" s="233" t="s">
        <v>6</v>
      </c>
      <c r="AD25" s="19" t="s">
        <v>186</v>
      </c>
      <c r="AE25" s="19"/>
      <c r="AF25" s="19" t="s">
        <v>186</v>
      </c>
      <c r="AG25" s="19"/>
      <c r="AH25" s="19">
        <f>IF(ISNUMBER(SEARCH($H$25,AI25)), MAX($AH$2:AH24)+1,0)</f>
        <v>23</v>
      </c>
      <c r="AI25" s="19" t="s">
        <v>186</v>
      </c>
      <c r="AJ25" s="19"/>
      <c r="AK25" s="19" t="s">
        <v>186</v>
      </c>
      <c r="AL25" s="19"/>
      <c r="AM25" s="19"/>
      <c r="AN25" s="24"/>
      <c r="AO25" s="66"/>
      <c r="AP25" s="66"/>
      <c r="AQ25" s="66"/>
      <c r="AR25" s="66"/>
      <c r="AS25" s="66"/>
      <c r="AT25" s="66"/>
      <c r="AU25" s="66"/>
      <c r="AV25" s="66"/>
      <c r="AW25" s="66"/>
      <c r="AX25" s="66"/>
      <c r="AY25" s="66"/>
      <c r="AZ25" s="66"/>
      <c r="BA25" s="66"/>
      <c r="BB25" s="66"/>
      <c r="BC25" s="66"/>
    </row>
    <row r="26" spans="2:108" x14ac:dyDescent="0.15">
      <c r="B26" s="233"/>
      <c r="C26" s="233"/>
      <c r="D26" s="233"/>
      <c r="E26" s="233"/>
      <c r="F26" s="233"/>
      <c r="G26" s="233"/>
      <c r="H26" s="233"/>
      <c r="I26" s="233"/>
      <c r="J26" s="233"/>
      <c r="K26" s="233"/>
      <c r="L26" s="233"/>
      <c r="M26" s="233"/>
      <c r="N26" s="233"/>
      <c r="AD26" s="19" t="s">
        <v>451</v>
      </c>
      <c r="AE26" s="19"/>
      <c r="AF26" s="19" t="s">
        <v>451</v>
      </c>
      <c r="AG26" s="19"/>
      <c r="AH26" s="19">
        <f>IF(ISNUMBER(SEARCH($H$25,AI26)), MAX($AH$2:AH25)+1,0)</f>
        <v>24</v>
      </c>
      <c r="AI26" s="19" t="s">
        <v>451</v>
      </c>
      <c r="AJ26" s="19"/>
      <c r="AK26" s="19" t="s">
        <v>451</v>
      </c>
      <c r="AL26" s="19"/>
      <c r="AM26" s="19"/>
      <c r="AN26" s="24"/>
      <c r="AO26" s="66"/>
      <c r="AP26" s="66"/>
      <c r="AQ26" s="66"/>
      <c r="AR26" s="66"/>
      <c r="AS26" s="66"/>
      <c r="AT26" s="66"/>
      <c r="AU26" s="66"/>
      <c r="AV26" s="66"/>
      <c r="AW26" s="66"/>
      <c r="AX26" s="66"/>
      <c r="AY26" s="66"/>
      <c r="AZ26" s="66"/>
      <c r="BA26" s="66"/>
      <c r="BB26" s="66"/>
      <c r="BC26" s="66"/>
    </row>
    <row r="27" spans="2:108" x14ac:dyDescent="0.15">
      <c r="B27" s="295"/>
      <c r="C27" s="295"/>
      <c r="D27" s="295"/>
      <c r="E27" s="233"/>
      <c r="F27" s="384"/>
      <c r="G27" s="384"/>
      <c r="H27" s="233"/>
      <c r="I27" s="233"/>
      <c r="J27" s="233"/>
      <c r="K27" s="233"/>
      <c r="L27" s="233"/>
      <c r="M27" s="233"/>
      <c r="N27" s="233"/>
      <c r="AD27" s="19" t="s">
        <v>593</v>
      </c>
      <c r="AE27" s="19"/>
      <c r="AF27" s="19" t="s">
        <v>593</v>
      </c>
      <c r="AG27" s="19"/>
      <c r="AH27" s="19">
        <f>IF(ISNUMBER(SEARCH($H$25,AI27)), MAX($AH$2:AH26)+1,0)</f>
        <v>25</v>
      </c>
      <c r="AI27" s="19" t="s">
        <v>593</v>
      </c>
      <c r="AJ27" s="19"/>
      <c r="AK27" s="19" t="s">
        <v>593</v>
      </c>
      <c r="AL27" s="19"/>
      <c r="AM27" s="19"/>
      <c r="AN27" s="24"/>
      <c r="AO27" s="66"/>
      <c r="AP27" s="66"/>
      <c r="AQ27" s="66"/>
      <c r="AR27" s="66"/>
      <c r="AS27" s="66"/>
      <c r="AT27" s="66"/>
      <c r="AU27" s="66"/>
      <c r="AV27" s="66"/>
      <c r="AW27" s="66"/>
      <c r="AX27" s="66"/>
      <c r="AY27" s="66"/>
      <c r="AZ27" s="66"/>
      <c r="BA27" s="66"/>
      <c r="BB27" s="66"/>
      <c r="BC27" s="66"/>
    </row>
    <row r="28" spans="2:108" ht="18" x14ac:dyDescent="0.15">
      <c r="B28" s="295"/>
      <c r="C28" s="295"/>
      <c r="D28" s="295"/>
      <c r="E28" s="362" t="s">
        <v>754</v>
      </c>
      <c r="F28" s="362"/>
      <c r="G28" s="363"/>
      <c r="H28" s="367"/>
      <c r="I28" s="368"/>
      <c r="J28" s="368"/>
      <c r="K28" s="368"/>
      <c r="L28" s="368"/>
      <c r="M28" s="369"/>
      <c r="N28" s="233"/>
      <c r="AD28" s="19" t="s">
        <v>452</v>
      </c>
      <c r="AE28" s="19"/>
      <c r="AF28" s="19" t="s">
        <v>452</v>
      </c>
      <c r="AG28" s="19"/>
      <c r="AH28" s="19">
        <f>IF(ISNUMBER(SEARCH($H$25,AI28)), MAX($AH$2:AH27)+1,0)</f>
        <v>26</v>
      </c>
      <c r="AI28" s="19" t="s">
        <v>452</v>
      </c>
      <c r="AJ28" s="19"/>
      <c r="AK28" s="19" t="s">
        <v>452</v>
      </c>
      <c r="AL28" s="19"/>
      <c r="AM28" s="19"/>
      <c r="AN28" s="24"/>
      <c r="AO28" s="66"/>
      <c r="AP28" s="66"/>
      <c r="AQ28" s="66"/>
      <c r="AR28" s="66"/>
      <c r="AS28" s="66"/>
      <c r="AT28" s="66"/>
      <c r="AU28" s="66"/>
      <c r="AV28" s="66"/>
      <c r="AW28" s="66"/>
      <c r="AX28" s="66"/>
      <c r="AY28" s="66"/>
      <c r="AZ28" s="66"/>
      <c r="BA28" s="66"/>
      <c r="BB28" s="66"/>
      <c r="BC28" s="66"/>
    </row>
    <row r="29" spans="2:108" x14ac:dyDescent="0.15">
      <c r="B29" s="233"/>
      <c r="C29" s="233"/>
      <c r="D29" s="233"/>
      <c r="E29" s="233"/>
      <c r="F29" s="233"/>
      <c r="G29" s="233"/>
      <c r="H29" s="233"/>
      <c r="I29" s="233"/>
      <c r="J29" s="233"/>
      <c r="K29" s="233"/>
      <c r="L29" s="233"/>
      <c r="M29" s="233"/>
      <c r="N29" s="233"/>
      <c r="AD29" s="19" t="s">
        <v>356</v>
      </c>
      <c r="AE29" s="19"/>
      <c r="AF29" s="19" t="s">
        <v>356</v>
      </c>
      <c r="AG29" s="19"/>
      <c r="AH29" s="19">
        <f>IF(ISNUMBER(SEARCH($H$25,AI29)), MAX($AH$2:AH28)+1,0)</f>
        <v>27</v>
      </c>
      <c r="AI29" s="19" t="s">
        <v>356</v>
      </c>
      <c r="AJ29" s="19"/>
      <c r="AK29" s="19" t="s">
        <v>356</v>
      </c>
      <c r="AL29" s="19"/>
      <c r="AM29" s="19"/>
      <c r="AN29" s="24"/>
      <c r="AO29" s="66"/>
      <c r="AP29" s="66"/>
      <c r="AQ29" s="66"/>
      <c r="AR29" s="66"/>
      <c r="AS29" s="66"/>
      <c r="AT29" s="66"/>
      <c r="AU29" s="66"/>
      <c r="AV29" s="66"/>
      <c r="AW29" s="66"/>
      <c r="AX29" s="66"/>
      <c r="AY29" s="66"/>
      <c r="AZ29" s="66"/>
      <c r="BA29" s="66"/>
      <c r="BB29" s="66"/>
      <c r="BC29" s="66"/>
    </row>
    <row r="30" spans="2:108" ht="18.75" customHeight="1" x14ac:dyDescent="0.15">
      <c r="B30" s="295"/>
      <c r="C30" s="295"/>
      <c r="D30" s="295"/>
      <c r="E30" s="300"/>
      <c r="F30" s="362" t="s">
        <v>755</v>
      </c>
      <c r="G30" s="363"/>
      <c r="H30" s="367"/>
      <c r="I30" s="368"/>
      <c r="J30" s="368"/>
      <c r="K30" s="368"/>
      <c r="L30" s="368"/>
      <c r="M30" s="369"/>
      <c r="N30" s="233"/>
      <c r="AD30" s="19" t="s">
        <v>187</v>
      </c>
      <c r="AE30" s="19"/>
      <c r="AF30" s="19" t="s">
        <v>187</v>
      </c>
      <c r="AG30" s="19"/>
      <c r="AH30" s="19">
        <f>IF(ISNUMBER(SEARCH($H$25,AI30)), MAX($AH$2:AH29)+1,0)</f>
        <v>28</v>
      </c>
      <c r="AI30" s="19" t="s">
        <v>187</v>
      </c>
      <c r="AJ30" s="19"/>
      <c r="AK30" s="19" t="s">
        <v>187</v>
      </c>
      <c r="AL30" s="19"/>
      <c r="AM30" s="19"/>
      <c r="AN30" s="24"/>
      <c r="AO30" s="66"/>
      <c r="AP30" s="66"/>
      <c r="AQ30" s="66"/>
      <c r="AR30" s="66"/>
      <c r="AS30" s="66"/>
      <c r="AT30" s="66"/>
      <c r="AU30" s="66"/>
      <c r="AV30" s="66"/>
      <c r="AW30" s="66"/>
      <c r="AX30" s="66"/>
      <c r="AY30" s="66"/>
      <c r="AZ30" s="66"/>
      <c r="BA30" s="66"/>
      <c r="BB30" s="66"/>
      <c r="BC30" s="66"/>
    </row>
    <row r="31" spans="2:108" ht="19.5" customHeight="1" x14ac:dyDescent="0.15">
      <c r="B31" s="295"/>
      <c r="C31" s="295"/>
      <c r="D31" s="295"/>
      <c r="E31" s="362" t="s">
        <v>756</v>
      </c>
      <c r="F31" s="362"/>
      <c r="G31" s="363"/>
      <c r="H31" s="367"/>
      <c r="I31" s="368"/>
      <c r="J31" s="368"/>
      <c r="K31" s="368"/>
      <c r="L31" s="368"/>
      <c r="M31" s="369"/>
      <c r="N31" s="233"/>
      <c r="AD31" s="19" t="s">
        <v>364</v>
      </c>
      <c r="AE31" s="19"/>
      <c r="AF31" s="19" t="s">
        <v>364</v>
      </c>
      <c r="AG31" s="19"/>
      <c r="AH31" s="19">
        <f>IF(ISNUMBER(SEARCH($H$25,AI31)), MAX($AH$2:AH30)+1,0)</f>
        <v>29</v>
      </c>
      <c r="AI31" s="19" t="s">
        <v>364</v>
      </c>
      <c r="AJ31" s="19"/>
      <c r="AK31" s="19" t="s">
        <v>364</v>
      </c>
      <c r="AL31" s="19"/>
      <c r="AM31" s="19"/>
      <c r="AN31" s="24"/>
      <c r="AO31" s="66"/>
      <c r="AP31" s="66"/>
      <c r="AQ31" s="66"/>
      <c r="AR31" s="66"/>
      <c r="AS31" s="66"/>
      <c r="AT31" s="66"/>
      <c r="AU31" s="66"/>
      <c r="AV31" s="66"/>
      <c r="AW31" s="66"/>
      <c r="AX31" s="66"/>
      <c r="AY31" s="66"/>
      <c r="AZ31" s="66"/>
      <c r="BA31" s="66"/>
      <c r="BB31" s="66"/>
      <c r="BC31" s="66"/>
    </row>
    <row r="32" spans="2:108" ht="15" customHeight="1" x14ac:dyDescent="0.15">
      <c r="B32" s="233"/>
      <c r="C32" s="233"/>
      <c r="D32" s="233"/>
      <c r="E32" s="233"/>
      <c r="F32" s="233"/>
      <c r="G32" s="233"/>
      <c r="H32" s="233"/>
      <c r="I32" s="233"/>
      <c r="J32" s="233"/>
      <c r="K32" s="233"/>
      <c r="L32" s="233"/>
      <c r="M32" s="233"/>
      <c r="N32" s="233"/>
      <c r="AD32" s="19" t="s">
        <v>33</v>
      </c>
      <c r="AE32" s="19"/>
      <c r="AF32" s="19" t="s">
        <v>33</v>
      </c>
      <c r="AG32" s="19"/>
      <c r="AH32" s="19">
        <f>IF(ISNUMBER(SEARCH($H$25,AI32)), MAX($AH$2:AH31)+1,0)</f>
        <v>30</v>
      </c>
      <c r="AI32" s="19" t="s">
        <v>33</v>
      </c>
      <c r="AJ32" s="19"/>
      <c r="AK32" s="19" t="s">
        <v>33</v>
      </c>
      <c r="AL32" s="19"/>
      <c r="AM32" s="19"/>
      <c r="AN32" s="24"/>
      <c r="AO32" s="66"/>
      <c r="AP32" s="66"/>
      <c r="AQ32" s="66"/>
      <c r="AR32" s="66"/>
      <c r="AS32" s="66"/>
      <c r="AT32" s="66"/>
      <c r="AU32" s="66"/>
      <c r="AV32" s="66"/>
      <c r="AW32" s="66"/>
      <c r="AX32" s="66"/>
      <c r="AY32" s="66"/>
      <c r="AZ32" s="66"/>
      <c r="BA32" s="66"/>
      <c r="BB32" s="66"/>
      <c r="BC32" s="66"/>
    </row>
    <row r="33" spans="1:55" ht="6" customHeight="1" x14ac:dyDescent="0.15">
      <c r="AD33" s="19" t="s">
        <v>34</v>
      </c>
      <c r="AE33" s="19"/>
      <c r="AF33" s="19" t="s">
        <v>34</v>
      </c>
      <c r="AG33" s="19"/>
      <c r="AH33" s="19">
        <f>IF(ISNUMBER(SEARCH($H$25,AI33)), MAX($AH$2:AH32)+1,0)</f>
        <v>31</v>
      </c>
      <c r="AI33" s="19" t="s">
        <v>34</v>
      </c>
      <c r="AJ33" s="19"/>
      <c r="AK33" s="19" t="s">
        <v>34</v>
      </c>
      <c r="AL33" s="19"/>
      <c r="AM33" s="19"/>
      <c r="AN33" s="24"/>
      <c r="AO33" s="66"/>
      <c r="AP33" s="66"/>
      <c r="AQ33" s="66"/>
      <c r="AR33" s="66"/>
      <c r="AS33" s="66"/>
      <c r="AT33" s="66"/>
      <c r="AU33" s="66"/>
      <c r="AV33" s="66"/>
      <c r="AW33" s="66"/>
      <c r="AX33" s="66"/>
      <c r="AY33" s="66"/>
      <c r="AZ33" s="66"/>
      <c r="BA33" s="66"/>
      <c r="BB33" s="66"/>
      <c r="BC33" s="66"/>
    </row>
    <row r="34" spans="1:55" ht="30" hidden="1" customHeight="1" x14ac:dyDescent="0.15">
      <c r="A34" s="6"/>
      <c r="B34" s="370"/>
      <c r="C34" s="370"/>
      <c r="D34" s="370"/>
      <c r="E34" s="370"/>
      <c r="F34" s="370"/>
      <c r="G34" s="370"/>
      <c r="H34" s="370"/>
      <c r="I34" s="370"/>
      <c r="J34" s="370"/>
      <c r="K34" s="370"/>
      <c r="L34" s="370"/>
      <c r="M34" s="370"/>
      <c r="N34" s="370"/>
      <c r="AD34" s="19" t="s">
        <v>453</v>
      </c>
      <c r="AE34" s="19"/>
      <c r="AF34" s="19" t="s">
        <v>453</v>
      </c>
      <c r="AG34" s="19"/>
      <c r="AH34" s="19">
        <f>IF(ISNUMBER(SEARCH($H$25,AI34)), MAX($AH$2:AH33)+1,0)</f>
        <v>32</v>
      </c>
      <c r="AI34" s="19" t="s">
        <v>453</v>
      </c>
      <c r="AJ34" s="19"/>
      <c r="AK34" s="19" t="s">
        <v>453</v>
      </c>
      <c r="AL34" s="19"/>
      <c r="AM34" s="19"/>
      <c r="AN34" s="24"/>
      <c r="AO34" s="66"/>
      <c r="AP34" s="66"/>
      <c r="AQ34" s="66"/>
      <c r="AR34" s="66"/>
      <c r="AS34" s="66"/>
      <c r="AT34" s="66"/>
      <c r="AU34" s="66"/>
      <c r="AV34" s="66"/>
      <c r="AW34" s="66"/>
      <c r="AX34" s="66"/>
      <c r="AY34" s="66"/>
      <c r="AZ34" s="66"/>
      <c r="BA34" s="66"/>
      <c r="BB34" s="66"/>
      <c r="BC34" s="66"/>
    </row>
    <row r="35" spans="1:55" ht="29.25" customHeight="1" thickBot="1" x14ac:dyDescent="0.2">
      <c r="B35" s="383" t="s">
        <v>7</v>
      </c>
      <c r="C35" s="383"/>
      <c r="D35" s="383"/>
      <c r="E35" s="383"/>
      <c r="F35" s="383"/>
      <c r="G35" s="383"/>
      <c r="H35" s="383"/>
      <c r="I35" s="383"/>
      <c r="J35" s="383"/>
      <c r="K35" s="383"/>
      <c r="L35" s="383"/>
      <c r="M35" s="383"/>
      <c r="N35" s="383"/>
      <c r="AD35" s="19" t="s">
        <v>454</v>
      </c>
      <c r="AE35" s="19"/>
      <c r="AF35" s="19" t="s">
        <v>454</v>
      </c>
      <c r="AG35" s="19"/>
      <c r="AH35" s="19">
        <f>IF(ISNUMBER(SEARCH($H$25,AI35)), MAX($AH$2:AH34)+1,0)</f>
        <v>33</v>
      </c>
      <c r="AI35" s="19" t="s">
        <v>454</v>
      </c>
      <c r="AJ35" s="19"/>
      <c r="AK35" s="19" t="s">
        <v>454</v>
      </c>
      <c r="AL35" s="19"/>
      <c r="AM35" s="19"/>
      <c r="AN35" s="24"/>
      <c r="AO35" s="66"/>
      <c r="AP35" s="66"/>
      <c r="AQ35" s="66"/>
      <c r="AR35" s="66"/>
      <c r="AS35" s="66"/>
      <c r="AT35" s="66"/>
      <c r="AU35" s="66"/>
      <c r="AV35" s="66"/>
      <c r="AW35" s="66"/>
      <c r="AX35" s="66"/>
      <c r="AY35" s="66"/>
      <c r="AZ35" s="66"/>
      <c r="BA35" s="66"/>
      <c r="BB35" s="66"/>
      <c r="BC35" s="66"/>
    </row>
    <row r="36" spans="1:55" ht="5.25" customHeight="1" x14ac:dyDescent="0.15">
      <c r="B36" s="176"/>
      <c r="C36" s="176"/>
      <c r="D36" s="176"/>
      <c r="E36" s="176"/>
      <c r="F36" s="176"/>
      <c r="G36" s="176"/>
      <c r="H36" s="176"/>
      <c r="I36" s="176"/>
      <c r="J36" s="176"/>
      <c r="K36" s="176"/>
      <c r="L36" s="176"/>
      <c r="M36" s="176"/>
      <c r="N36" s="176"/>
      <c r="AD36" s="19" t="s">
        <v>188</v>
      </c>
      <c r="AE36" s="19"/>
      <c r="AF36" s="19" t="s">
        <v>188</v>
      </c>
      <c r="AG36" s="19"/>
      <c r="AH36" s="19">
        <f>IF(ISNUMBER(SEARCH($H$25,AI36)), MAX($AH$2:AH35)+1,0)</f>
        <v>34</v>
      </c>
      <c r="AI36" s="19" t="s">
        <v>188</v>
      </c>
      <c r="AJ36" s="19"/>
      <c r="AK36" s="19" t="s">
        <v>188</v>
      </c>
      <c r="AL36" s="19"/>
      <c r="AM36" s="19"/>
      <c r="AN36" s="24"/>
      <c r="AO36" s="66"/>
      <c r="AP36" s="66"/>
      <c r="AQ36" s="66"/>
      <c r="AR36" s="66"/>
      <c r="AS36" s="66"/>
      <c r="AT36" s="66"/>
      <c r="AU36" s="66"/>
      <c r="AV36" s="66"/>
      <c r="AW36" s="66"/>
      <c r="AX36" s="66"/>
      <c r="AY36" s="66"/>
      <c r="AZ36" s="66"/>
      <c r="BA36" s="66"/>
      <c r="BB36" s="66"/>
      <c r="BC36" s="66"/>
    </row>
    <row r="37" spans="1:55" ht="194.25" customHeight="1" x14ac:dyDescent="0.15">
      <c r="B37" s="385" t="str">
        <f>IF($B$4="Preliminary Site Visit Report","1. Blue shaded rows are section headings.
2. For each element of each Standard, based on evidence presented, indicate if the element of the Standard is:" &amp;"
    • Complete – there is sufficient evidence to demonstrate that the program meets the minimum requirement of that element of the Standard." &amp;"
    • SVT Review – the program has either:
                      &gt; not demonstrated that it meets that element of the Standard and/or" &amp;" 
                      &gt; there is evidence to show that the program is in violation of that element of the Standard or" &amp;" 
                      &gt; a portion of the element of the Standard is adequate, but a portion of the element does not meet the Standard." &amp;"  
    • N/A – the item is not applicable and no evidence is required." &amp;"
    • The site visit team must write a Rationale to document the basis for this finding.","1. Blue shaded rows are section headings." &amp;"
2. For each element of each Standard, based on evidence presented, indicate if the element of the Standard is:
    • Complete – there is sufficient evidence to demonstrate that the program meets the minimum requirement of that element of the Standard."&amp;"
    • SVT Review – the program has either:
                      &gt; not demonstrated that it meets that element of the Standard and/or 
                      &gt; there is evidence to show that the program is in violation of that element of the Standard or" &amp;" 
                      &gt; a portion of the element of the Standard is adequate, but a portion of the element does not meet the Standard." &amp;"  
    • FSV Item – further evidence was required no later than the first day of the site visit.  The program has either:" &amp;"
                      &gt; provided the evidence, Executive Office approved it, and demonstrated that it meets that element of the Standard and/or" &amp;"
                      &gt; the evidence was not provided and there is no evidence the Standard is met" &amp;" 
    • N/A – the item is not applicable and no evidence is required." &amp;"
    • The site visit team must write a Rationale to document the basis for this finding.")</f>
        <v>1. Blue shaded rows are section headings.
2. For each element of each Standard, based on evidence presented, indicate if the element of the Standard is:
    • Complete – there is sufficient evidence to demonstrate that the program meets the minimum requirement of that element of the Standard.
    • SVT Review – the program has either:
                      &gt; not demonstrated that it meets that element of the Standard and/or 
                      &gt; there is evidence to show that the program is in violation of that element of the Standard or 
                      &gt; a portion of the element of the Standard is adequate, but a portion of the element does not meet the Standard.  
    • FSV Item – further evidence was required no later than the first day of the site visit.  The program has either:
                      &gt; provided the evidence, Executive Office approved it, and demonstrated that it meets that element of the Standard and/or
                      &gt; the evidence was not provided and there is no evidence the Standard is met 
    • N/A – the item is not applicable and no evidence is required.
    • The site visit team must write a Rationale to document the basis for this finding.</v>
      </c>
      <c r="C37" s="385"/>
      <c r="D37" s="385"/>
      <c r="E37" s="385"/>
      <c r="F37" s="385"/>
      <c r="G37" s="385"/>
      <c r="H37" s="385"/>
      <c r="I37" s="385"/>
      <c r="J37" s="385"/>
      <c r="K37" s="385"/>
      <c r="L37" s="385"/>
      <c r="M37" s="385"/>
      <c r="N37" s="385"/>
      <c r="AD37" s="19" t="s">
        <v>189</v>
      </c>
      <c r="AE37" s="19"/>
      <c r="AF37" s="19" t="s">
        <v>189</v>
      </c>
      <c r="AG37" s="19"/>
      <c r="AH37" s="19">
        <f>IF(ISNUMBER(SEARCH($H$25,AI37)), MAX($AH$2:AH36)+1,0)</f>
        <v>35</v>
      </c>
      <c r="AI37" s="19" t="s">
        <v>189</v>
      </c>
      <c r="AJ37" s="19"/>
      <c r="AK37" s="19" t="s">
        <v>189</v>
      </c>
      <c r="AL37" s="19"/>
      <c r="AM37" s="19"/>
      <c r="AN37" s="24"/>
      <c r="AO37" s="66"/>
      <c r="AP37" s="66"/>
      <c r="AQ37" s="66"/>
      <c r="AR37" s="66"/>
      <c r="AS37" s="66"/>
      <c r="AT37" s="66"/>
      <c r="AU37" s="66"/>
      <c r="AV37" s="66"/>
      <c r="AW37" s="66"/>
      <c r="AX37" s="66"/>
      <c r="AY37" s="66"/>
      <c r="AZ37" s="66"/>
      <c r="BA37" s="66"/>
      <c r="BB37" s="66"/>
      <c r="BC37" s="66"/>
    </row>
    <row r="38" spans="1:55" s="5" customFormat="1" ht="120" customHeight="1" x14ac:dyDescent="0.15">
      <c r="A38"/>
      <c r="B38" s="385" t="str">
        <f>IF($B$4="Preliminary Site Visit Report","3. Check the evidence that was presented. (Not all evidence listed for a given Standard is required to consider it 'Met'.)" &amp;"
4. Provide a detailed rationale if a Standard is marked as SVT Review. The team must state the rationale why that element of the Standard is not in compliance." &amp;"
5. Examples listed in the evidence column are common ways that Standards may be demonstrated as 'Complete' (Met). Other " &amp;"mechanisms may be acceptable, and if present, describe in the Rationale/Comments column.","3. Check the evidence that was presented. (Not all evidence listed for a given Standard is required to consider it 'Met'.)" &amp;"
4. Provide a detailed rationale if a Standard is marked as SVT Review or FSV Item.  The team must state the reason(s) why that element of the Standard is not in compliance." &amp;"
5. Examples listed in the evidence column are common ways that Standards may be demonstrated as 'Complete' (Met). Other" &amp;" mechanisms may be acceptable, and if present, describe in the Rationale/Comments column.")</f>
        <v>3. Check the evidence that was presented. (Not all evidence listed for a given Standard is required to consider it 'Met'.)
4. Provide a detailed rationale if a Standard is marked as SVT Review or FSV Item.  The team must state the reason(s) why that element of the Standard is not in compliance.
5. Examples listed in the evidence column are common ways that Standards may be demonstrated as 'Complete' (Met). Other mechanisms may be acceptable, and if present, describe in the Rationale/Comments column.</v>
      </c>
      <c r="C38" s="385"/>
      <c r="D38" s="385"/>
      <c r="E38" s="385"/>
      <c r="F38" s="385"/>
      <c r="G38" s="385"/>
      <c r="H38" s="385"/>
      <c r="I38" s="385"/>
      <c r="J38" s="385"/>
      <c r="K38" s="385"/>
      <c r="L38" s="385"/>
      <c r="M38" s="385"/>
      <c r="N38" s="385"/>
      <c r="O38" s="57"/>
      <c r="P38" s="57"/>
      <c r="Q38" s="57"/>
      <c r="R38" s="19"/>
      <c r="S38" s="19"/>
      <c r="T38" s="56"/>
      <c r="U38" s="19"/>
      <c r="V38" s="56"/>
      <c r="W38" s="56"/>
      <c r="X38" s="19"/>
      <c r="Y38" s="19"/>
      <c r="Z38" s="56"/>
      <c r="AA38" s="19"/>
      <c r="AB38" s="56"/>
      <c r="AC38" s="19"/>
      <c r="AD38" s="19" t="s">
        <v>348</v>
      </c>
      <c r="AE38" s="56"/>
      <c r="AF38" s="19" t="s">
        <v>348</v>
      </c>
      <c r="AG38" s="56"/>
      <c r="AH38" s="19">
        <f>IF(ISNUMBER(SEARCH($H$25,AI38)), MAX($AH$2:AH37)+1,0)</f>
        <v>36</v>
      </c>
      <c r="AI38" s="19" t="s">
        <v>348</v>
      </c>
      <c r="AJ38" s="56"/>
      <c r="AK38" s="19" t="s">
        <v>348</v>
      </c>
      <c r="AL38" s="56"/>
      <c r="AM38" s="56"/>
      <c r="AN38" s="119"/>
      <c r="AO38" s="60"/>
      <c r="AP38" s="60"/>
      <c r="AQ38" s="60"/>
      <c r="AR38" s="60"/>
      <c r="AS38" s="60"/>
      <c r="AT38" s="60"/>
      <c r="AU38" s="60"/>
      <c r="AV38" s="60"/>
      <c r="AW38" s="60"/>
      <c r="AX38" s="60"/>
      <c r="AY38" s="60"/>
      <c r="AZ38" s="60"/>
      <c r="BA38" s="60"/>
      <c r="BB38" s="60"/>
      <c r="BC38" s="60"/>
    </row>
    <row r="39" spans="1:55" x14ac:dyDescent="0.15">
      <c r="E39" s="4"/>
      <c r="F39" s="4"/>
      <c r="G39" s="4"/>
      <c r="H39" s="4"/>
      <c r="I39" s="4"/>
      <c r="J39" s="4"/>
      <c r="AD39" s="19" t="s">
        <v>190</v>
      </c>
      <c r="AE39" s="19"/>
      <c r="AF39" s="19" t="s">
        <v>190</v>
      </c>
      <c r="AG39" s="19"/>
      <c r="AH39" s="19">
        <f>IF(ISNUMBER(SEARCH($H$25,AI39)), MAX($AH$2:AH38)+1,0)</f>
        <v>37</v>
      </c>
      <c r="AI39" s="19" t="s">
        <v>190</v>
      </c>
      <c r="AJ39" s="19"/>
      <c r="AK39" s="19" t="s">
        <v>190</v>
      </c>
      <c r="AL39" s="19"/>
      <c r="AM39" s="19"/>
      <c r="AN39" s="24"/>
      <c r="AO39" s="66"/>
      <c r="AP39" s="66"/>
      <c r="AQ39" s="66"/>
      <c r="AR39" s="66"/>
      <c r="AS39" s="66"/>
      <c r="AT39" s="66"/>
      <c r="AU39" s="66"/>
      <c r="AV39" s="66"/>
      <c r="AW39" s="66"/>
      <c r="AX39" s="66"/>
      <c r="AY39" s="66"/>
      <c r="AZ39" s="66"/>
      <c r="BA39" s="66"/>
      <c r="BB39" s="66"/>
      <c r="BC39" s="66"/>
    </row>
    <row r="40" spans="1:55" ht="26.25" customHeight="1" x14ac:dyDescent="0.15">
      <c r="B40" s="302"/>
      <c r="C40" s="387" t="s">
        <v>221</v>
      </c>
      <c r="D40" s="388"/>
      <c r="E40" s="388"/>
      <c r="AD40" s="19" t="s">
        <v>346</v>
      </c>
      <c r="AE40" s="19"/>
      <c r="AF40" s="19" t="s">
        <v>346</v>
      </c>
      <c r="AG40" s="19"/>
      <c r="AH40" s="19">
        <f>IF(ISNUMBER(SEARCH($H$25,AI40)), MAX($AH$2:AH39)+1,0)</f>
        <v>38</v>
      </c>
      <c r="AI40" s="19" t="s">
        <v>346</v>
      </c>
      <c r="AJ40" s="19"/>
      <c r="AK40" s="19" t="s">
        <v>346</v>
      </c>
      <c r="AL40" s="19"/>
      <c r="AM40" s="19"/>
      <c r="AN40" s="24"/>
      <c r="AO40" s="66"/>
      <c r="AP40" s="66"/>
      <c r="AQ40" s="66"/>
      <c r="AR40" s="66"/>
      <c r="AS40" s="66"/>
      <c r="AT40" s="66"/>
      <c r="AU40" s="66"/>
      <c r="AV40" s="66"/>
      <c r="AW40" s="66"/>
      <c r="AX40" s="66"/>
      <c r="AY40" s="66"/>
      <c r="AZ40" s="66"/>
      <c r="BA40" s="66"/>
      <c r="BB40" s="66"/>
      <c r="BC40" s="66"/>
    </row>
    <row r="41" spans="1:55" ht="30" customHeight="1" x14ac:dyDescent="0.15">
      <c r="P41" s="782"/>
      <c r="AD41" s="19" t="s">
        <v>191</v>
      </c>
      <c r="AE41" s="19"/>
      <c r="AF41" s="19" t="s">
        <v>191</v>
      </c>
      <c r="AG41" s="19"/>
      <c r="AH41" s="19">
        <f>IF(ISNUMBER(SEARCH($H$25,AI41)), MAX($AH$2:AH40)+1,0)</f>
        <v>39</v>
      </c>
      <c r="AI41" s="19" t="s">
        <v>191</v>
      </c>
      <c r="AJ41" s="19"/>
      <c r="AK41" s="19" t="s">
        <v>191</v>
      </c>
      <c r="AL41" s="19"/>
      <c r="AM41" s="19"/>
      <c r="AN41" s="24"/>
      <c r="AO41" s="66"/>
      <c r="AP41" s="66"/>
      <c r="AQ41" s="66"/>
      <c r="AR41" s="66"/>
      <c r="AS41" s="66"/>
      <c r="AT41" s="66"/>
      <c r="AU41" s="66"/>
      <c r="AV41" s="66"/>
      <c r="AW41" s="66"/>
      <c r="AX41" s="66"/>
      <c r="AY41" s="66"/>
      <c r="AZ41" s="66"/>
      <c r="BA41" s="66"/>
      <c r="BB41" s="66"/>
      <c r="BC41" s="66"/>
    </row>
    <row r="42" spans="1:55" ht="30" x14ac:dyDescent="0.15">
      <c r="A42" s="5"/>
      <c r="B42" s="303" t="s">
        <v>0</v>
      </c>
      <c r="C42" s="305" t="s">
        <v>758</v>
      </c>
      <c r="D42" s="304" t="s">
        <v>8</v>
      </c>
      <c r="E42" s="5"/>
      <c r="F42" s="5"/>
      <c r="G42" s="5"/>
      <c r="H42" s="5"/>
      <c r="I42" s="5"/>
      <c r="J42" s="5"/>
      <c r="K42" s="5"/>
      <c r="L42" s="5"/>
      <c r="M42" s="5"/>
      <c r="N42" s="5"/>
      <c r="AD42" s="19" t="s">
        <v>594</v>
      </c>
      <c r="AE42" s="19"/>
      <c r="AF42" s="19" t="s">
        <v>594</v>
      </c>
      <c r="AG42" s="19"/>
      <c r="AH42" s="19">
        <f>IF(ISNUMBER(SEARCH($H$25,AI42)), MAX($AH$2:AH41)+1,0)</f>
        <v>40</v>
      </c>
      <c r="AI42" s="19" t="s">
        <v>594</v>
      </c>
      <c r="AJ42" s="19"/>
      <c r="AK42" s="19" t="s">
        <v>594</v>
      </c>
      <c r="AL42" s="19"/>
      <c r="AM42" s="19"/>
      <c r="AN42" s="24"/>
      <c r="AO42" s="66"/>
      <c r="AP42" s="66"/>
      <c r="AQ42" s="66"/>
      <c r="AR42" s="66"/>
      <c r="AS42" s="66"/>
      <c r="AT42" s="66"/>
      <c r="AU42" s="66"/>
      <c r="AV42" s="66"/>
      <c r="AW42" s="66"/>
      <c r="AX42" s="66"/>
      <c r="AY42" s="66"/>
      <c r="AZ42" s="66"/>
      <c r="BA42" s="66"/>
      <c r="BB42" s="66"/>
      <c r="BC42" s="66"/>
    </row>
    <row r="43" spans="1:55" x14ac:dyDescent="0.15">
      <c r="AD43" s="19" t="s">
        <v>192</v>
      </c>
      <c r="AE43" s="19"/>
      <c r="AF43" s="19" t="s">
        <v>192</v>
      </c>
      <c r="AG43" s="19"/>
      <c r="AH43" s="19">
        <f>IF(ISNUMBER(SEARCH($H$25,AI43)), MAX($AH$2:AH42)+1,0)</f>
        <v>41</v>
      </c>
      <c r="AI43" s="19" t="s">
        <v>192</v>
      </c>
      <c r="AJ43" s="19"/>
      <c r="AK43" s="19" t="s">
        <v>192</v>
      </c>
      <c r="AL43" s="19"/>
      <c r="AM43" s="19"/>
      <c r="AN43" s="24"/>
      <c r="AO43" s="66"/>
      <c r="AP43" s="66"/>
      <c r="AQ43" s="66"/>
      <c r="AR43" s="66"/>
      <c r="AS43" s="66"/>
      <c r="AT43" s="66"/>
      <c r="AU43" s="66"/>
      <c r="AV43" s="66"/>
      <c r="AW43" s="66"/>
      <c r="AX43" s="66"/>
      <c r="AY43" s="66"/>
      <c r="AZ43" s="66"/>
      <c r="BA43" s="66"/>
      <c r="BB43" s="66"/>
      <c r="BC43" s="66"/>
    </row>
    <row r="44" spans="1:55" ht="26.25" customHeight="1" x14ac:dyDescent="0.15">
      <c r="B44" s="386" t="s">
        <v>9</v>
      </c>
      <c r="C44" s="386"/>
      <c r="D44" s="386"/>
      <c r="E44" s="386"/>
      <c r="F44" s="386"/>
      <c r="G44" s="386"/>
      <c r="H44" s="386"/>
      <c r="I44" s="386"/>
      <c r="J44" s="386"/>
      <c r="K44" s="386"/>
      <c r="L44" s="386"/>
      <c r="M44" s="386"/>
      <c r="N44" s="386"/>
      <c r="AD44" s="19" t="s">
        <v>455</v>
      </c>
      <c r="AE44" s="19"/>
      <c r="AF44" s="19" t="s">
        <v>455</v>
      </c>
      <c r="AG44" s="19"/>
      <c r="AH44" s="19">
        <f>IF(ISNUMBER(SEARCH($H$25,AI44)), MAX($AH$2:AH43)+1,0)</f>
        <v>42</v>
      </c>
      <c r="AI44" s="19" t="s">
        <v>455</v>
      </c>
      <c r="AJ44" s="19"/>
      <c r="AK44" s="19" t="s">
        <v>455</v>
      </c>
      <c r="AL44" s="19"/>
      <c r="AM44" s="19"/>
      <c r="AN44" s="24"/>
      <c r="AO44" s="66"/>
      <c r="AP44" s="66"/>
      <c r="AQ44" s="66"/>
      <c r="AR44" s="66"/>
      <c r="AS44" s="66"/>
      <c r="AT44" s="66"/>
      <c r="AU44" s="66"/>
      <c r="AV44" s="66"/>
      <c r="AW44" s="66"/>
      <c r="AX44" s="66"/>
      <c r="AY44" s="66"/>
      <c r="AZ44" s="66"/>
      <c r="BA44" s="66"/>
      <c r="BB44" s="66"/>
      <c r="BC44" s="66"/>
    </row>
    <row r="45" spans="1:55" ht="65.25" customHeight="1" x14ac:dyDescent="0.15">
      <c r="B45" s="381" t="s">
        <v>643</v>
      </c>
      <c r="C45" s="382"/>
      <c r="D45" s="382"/>
      <c r="E45" s="382"/>
      <c r="F45" s="382"/>
      <c r="G45" s="382"/>
      <c r="H45" s="382"/>
      <c r="I45" s="382"/>
      <c r="J45" s="382"/>
      <c r="K45" s="382"/>
      <c r="L45" s="382"/>
      <c r="M45" s="382"/>
      <c r="N45" s="382"/>
      <c r="AD45" s="19" t="s">
        <v>193</v>
      </c>
      <c r="AE45" s="19"/>
      <c r="AF45" s="19" t="s">
        <v>193</v>
      </c>
      <c r="AG45" s="19"/>
      <c r="AH45" s="19">
        <f>IF(ISNUMBER(SEARCH($H$25,AI45)), MAX($AH$2:AH44)+1,0)</f>
        <v>43</v>
      </c>
      <c r="AI45" s="19" t="s">
        <v>193</v>
      </c>
      <c r="AJ45" s="19"/>
      <c r="AK45" s="19" t="s">
        <v>193</v>
      </c>
      <c r="AL45" s="19"/>
      <c r="AM45" s="19"/>
      <c r="AN45" s="24"/>
      <c r="AO45" s="66"/>
      <c r="AP45" s="66"/>
      <c r="AQ45" s="66"/>
      <c r="AR45" s="66"/>
      <c r="AS45" s="66"/>
      <c r="AT45" s="66"/>
      <c r="AU45" s="66"/>
      <c r="AV45" s="66"/>
      <c r="AW45" s="66"/>
      <c r="AX45" s="66"/>
      <c r="AY45" s="66"/>
      <c r="AZ45" s="66"/>
      <c r="BA45" s="66"/>
      <c r="BB45" s="66"/>
      <c r="BC45" s="66"/>
    </row>
    <row r="46" spans="1:55" x14ac:dyDescent="0.15">
      <c r="B46" s="380"/>
      <c r="C46" s="380"/>
      <c r="D46" s="380"/>
      <c r="AD46" s="19" t="s">
        <v>391</v>
      </c>
      <c r="AE46" s="19"/>
      <c r="AF46" s="19" t="s">
        <v>391</v>
      </c>
      <c r="AG46" s="19"/>
      <c r="AH46" s="19">
        <f>IF(ISNUMBER(SEARCH($H$25,AI46)), MAX($AH$2:AH45)+1,0)</f>
        <v>44</v>
      </c>
      <c r="AI46" s="19" t="s">
        <v>391</v>
      </c>
      <c r="AJ46" s="19"/>
      <c r="AK46" s="19" t="s">
        <v>391</v>
      </c>
      <c r="AL46" s="19"/>
      <c r="AM46" s="19"/>
      <c r="AN46" s="24"/>
      <c r="AO46" s="66"/>
      <c r="AP46" s="66"/>
      <c r="AQ46" s="66"/>
      <c r="AR46" s="66"/>
      <c r="AS46" s="66"/>
      <c r="AT46" s="66"/>
      <c r="AU46" s="66"/>
      <c r="AV46" s="66"/>
      <c r="AW46" s="66"/>
      <c r="AX46" s="66"/>
      <c r="AY46" s="66"/>
      <c r="AZ46" s="66"/>
      <c r="BA46" s="66"/>
      <c r="BB46" s="66"/>
      <c r="BC46" s="66"/>
    </row>
    <row r="47" spans="1:55" x14ac:dyDescent="0.15">
      <c r="AD47" s="19" t="s">
        <v>349</v>
      </c>
      <c r="AE47" s="19"/>
      <c r="AF47" s="19" t="s">
        <v>349</v>
      </c>
      <c r="AG47" s="19"/>
      <c r="AH47" s="19">
        <f>IF(ISNUMBER(SEARCH($H$25,AI47)), MAX($AH$2:AH46)+1,0)</f>
        <v>45</v>
      </c>
      <c r="AI47" s="19" t="s">
        <v>349</v>
      </c>
      <c r="AJ47" s="19"/>
      <c r="AK47" s="19" t="s">
        <v>349</v>
      </c>
      <c r="AL47" s="19"/>
      <c r="AM47" s="19"/>
      <c r="AN47" s="24"/>
      <c r="AO47" s="66"/>
      <c r="AP47" s="66"/>
      <c r="AQ47" s="66"/>
      <c r="AR47" s="66"/>
      <c r="AS47" s="66"/>
      <c r="AT47" s="66"/>
      <c r="AU47" s="66"/>
      <c r="AV47" s="66"/>
      <c r="AW47" s="66"/>
      <c r="AX47" s="66"/>
      <c r="AY47" s="66"/>
      <c r="AZ47" s="66"/>
      <c r="BA47" s="66"/>
      <c r="BB47" s="66"/>
      <c r="BC47" s="66"/>
    </row>
    <row r="48" spans="1:55" x14ac:dyDescent="0.15">
      <c r="AD48" s="19" t="s">
        <v>194</v>
      </c>
      <c r="AE48" s="19"/>
      <c r="AF48" s="19" t="s">
        <v>194</v>
      </c>
      <c r="AG48" s="19"/>
      <c r="AH48" s="19">
        <f>IF(ISNUMBER(SEARCH($H$25,AI48)), MAX($AH$2:AH47)+1,0)</f>
        <v>46</v>
      </c>
      <c r="AI48" s="19" t="s">
        <v>194</v>
      </c>
      <c r="AJ48" s="19"/>
      <c r="AK48" s="19" t="s">
        <v>194</v>
      </c>
      <c r="AL48" s="19"/>
      <c r="AM48" s="19"/>
      <c r="AN48" s="24"/>
      <c r="AO48" s="66"/>
      <c r="AP48" s="66"/>
      <c r="AQ48" s="66"/>
      <c r="AR48" s="66"/>
      <c r="AS48" s="66"/>
      <c r="AT48" s="66"/>
      <c r="AU48" s="66"/>
      <c r="AV48" s="66"/>
      <c r="AW48" s="66"/>
      <c r="AX48" s="66"/>
      <c r="AY48" s="66"/>
      <c r="AZ48" s="66"/>
      <c r="BA48" s="66"/>
      <c r="BB48" s="66"/>
      <c r="BC48" s="66"/>
    </row>
    <row r="49" spans="30:55" x14ac:dyDescent="0.15">
      <c r="AD49" s="19" t="s">
        <v>195</v>
      </c>
      <c r="AE49" s="19"/>
      <c r="AF49" s="19" t="s">
        <v>195</v>
      </c>
      <c r="AG49" s="19"/>
      <c r="AH49" s="19">
        <f>IF(ISNUMBER(SEARCH($H$25,AI49)), MAX($AH$2:AH48)+1,0)</f>
        <v>47</v>
      </c>
      <c r="AI49" s="19" t="s">
        <v>195</v>
      </c>
      <c r="AJ49" s="19"/>
      <c r="AK49" s="19" t="s">
        <v>195</v>
      </c>
      <c r="AL49" s="19"/>
      <c r="AM49" s="19"/>
      <c r="AN49" s="24"/>
      <c r="AO49" s="66"/>
      <c r="AP49" s="66"/>
      <c r="AQ49" s="66"/>
      <c r="AR49" s="66"/>
      <c r="AS49" s="66"/>
      <c r="AT49" s="66"/>
      <c r="AU49" s="66"/>
      <c r="AV49" s="66"/>
      <c r="AW49" s="66"/>
      <c r="AX49" s="66"/>
      <c r="AY49" s="66"/>
      <c r="AZ49" s="66"/>
      <c r="BA49" s="66"/>
      <c r="BB49" s="66"/>
      <c r="BC49" s="66"/>
    </row>
    <row r="50" spans="30:55" x14ac:dyDescent="0.15">
      <c r="AD50" s="19" t="s">
        <v>35</v>
      </c>
      <c r="AE50" s="19"/>
      <c r="AF50" s="19" t="s">
        <v>35</v>
      </c>
      <c r="AG50" s="19"/>
      <c r="AH50" s="19">
        <f>IF(ISNUMBER(SEARCH($H$25,AI50)), MAX($AH$2:AH49)+1,0)</f>
        <v>48</v>
      </c>
      <c r="AI50" s="19" t="s">
        <v>35</v>
      </c>
      <c r="AJ50" s="19"/>
      <c r="AK50" s="19" t="s">
        <v>35</v>
      </c>
      <c r="AL50" s="19"/>
      <c r="AM50" s="19"/>
      <c r="AN50" s="24"/>
      <c r="AO50" s="66"/>
      <c r="AP50" s="66"/>
      <c r="AQ50" s="66"/>
      <c r="AR50" s="66"/>
      <c r="AS50" s="66"/>
      <c r="AT50" s="66"/>
      <c r="AU50" s="66"/>
      <c r="AV50" s="66"/>
      <c r="AW50" s="66"/>
      <c r="AX50" s="66"/>
      <c r="AY50" s="66"/>
      <c r="AZ50" s="66"/>
      <c r="BA50" s="66"/>
      <c r="BB50" s="66"/>
      <c r="BC50" s="66"/>
    </row>
    <row r="51" spans="30:55" x14ac:dyDescent="0.15">
      <c r="AD51" s="19" t="s">
        <v>36</v>
      </c>
      <c r="AE51" s="19"/>
      <c r="AF51" s="19" t="s">
        <v>36</v>
      </c>
      <c r="AG51" s="19"/>
      <c r="AH51" s="19">
        <f>IF(ISNUMBER(SEARCH($H$25,AI51)), MAX($AH$2:AH50)+1,0)</f>
        <v>49</v>
      </c>
      <c r="AI51" s="19" t="s">
        <v>36</v>
      </c>
      <c r="AJ51" s="19"/>
      <c r="AK51" s="19" t="s">
        <v>36</v>
      </c>
      <c r="AL51" s="19"/>
      <c r="AM51" s="19"/>
      <c r="AN51" s="24"/>
      <c r="AO51" s="41"/>
    </row>
    <row r="52" spans="30:55" x14ac:dyDescent="0.15">
      <c r="AD52" s="19" t="s">
        <v>196</v>
      </c>
      <c r="AE52" s="19"/>
      <c r="AF52" s="19" t="s">
        <v>196</v>
      </c>
      <c r="AG52" s="19"/>
      <c r="AH52" s="19">
        <f>IF(ISNUMBER(SEARCH($H$25,AI52)), MAX($AH$2:AH51)+1,0)</f>
        <v>50</v>
      </c>
      <c r="AI52" s="19" t="s">
        <v>196</v>
      </c>
      <c r="AJ52" s="19"/>
      <c r="AK52" s="19" t="s">
        <v>196</v>
      </c>
      <c r="AL52" s="19"/>
      <c r="AM52" s="19"/>
      <c r="AN52" s="24"/>
      <c r="AO52" s="41"/>
    </row>
    <row r="53" spans="30:55" x14ac:dyDescent="0.15">
      <c r="AD53" s="19" t="s">
        <v>456</v>
      </c>
      <c r="AE53" s="19"/>
      <c r="AF53" s="19" t="s">
        <v>456</v>
      </c>
      <c r="AG53" s="19"/>
      <c r="AH53" s="19">
        <f>IF(ISNUMBER(SEARCH($H$25,AI53)), MAX($AH$2:AH52)+1,0)</f>
        <v>51</v>
      </c>
      <c r="AI53" s="19" t="s">
        <v>456</v>
      </c>
      <c r="AJ53" s="19"/>
      <c r="AK53" s="19" t="s">
        <v>456</v>
      </c>
      <c r="AL53" s="19"/>
      <c r="AM53" s="19"/>
      <c r="AN53" s="24"/>
      <c r="AO53" s="41"/>
    </row>
    <row r="54" spans="30:55" x14ac:dyDescent="0.15">
      <c r="AD54" s="19" t="s">
        <v>37</v>
      </c>
      <c r="AE54" s="19"/>
      <c r="AF54" s="19" t="s">
        <v>37</v>
      </c>
      <c r="AG54" s="19"/>
      <c r="AH54" s="19">
        <f>IF(ISNUMBER(SEARCH($H$25,AI54)), MAX($AH$2:AH53)+1,0)</f>
        <v>52</v>
      </c>
      <c r="AI54" s="19" t="s">
        <v>37</v>
      </c>
      <c r="AJ54" s="19"/>
      <c r="AK54" s="19" t="s">
        <v>37</v>
      </c>
      <c r="AL54" s="19"/>
      <c r="AM54" s="19"/>
      <c r="AN54" s="24"/>
      <c r="AO54" s="41"/>
    </row>
    <row r="55" spans="30:55" x14ac:dyDescent="0.15">
      <c r="AD55" s="19" t="s">
        <v>38</v>
      </c>
      <c r="AE55" s="19"/>
      <c r="AF55" s="19" t="s">
        <v>38</v>
      </c>
      <c r="AG55" s="19"/>
      <c r="AH55" s="19">
        <f>IF(ISNUMBER(SEARCH($H$25,AI55)), MAX($AH$2:AH54)+1,0)</f>
        <v>53</v>
      </c>
      <c r="AI55" s="19" t="s">
        <v>38</v>
      </c>
      <c r="AJ55" s="19"/>
      <c r="AK55" s="19" t="s">
        <v>38</v>
      </c>
      <c r="AL55" s="19"/>
      <c r="AM55" s="19"/>
      <c r="AN55" s="24"/>
      <c r="AO55" s="41"/>
    </row>
    <row r="56" spans="30:55" x14ac:dyDescent="0.15">
      <c r="AD56" s="19" t="s">
        <v>357</v>
      </c>
      <c r="AE56" s="19"/>
      <c r="AF56" s="19" t="s">
        <v>357</v>
      </c>
      <c r="AG56" s="19"/>
      <c r="AH56" s="19">
        <f>IF(ISNUMBER(SEARCH($H$25,AI56)), MAX($AH$2:AH55)+1,0)</f>
        <v>54</v>
      </c>
      <c r="AI56" s="19" t="s">
        <v>357</v>
      </c>
      <c r="AJ56" s="19"/>
      <c r="AK56" s="19" t="s">
        <v>357</v>
      </c>
      <c r="AL56" s="19"/>
      <c r="AM56" s="19"/>
      <c r="AN56" s="24"/>
      <c r="AO56" s="41"/>
    </row>
    <row r="57" spans="30:55" x14ac:dyDescent="0.15">
      <c r="AD57" s="19" t="s">
        <v>197</v>
      </c>
      <c r="AE57" s="19"/>
      <c r="AF57" s="19" t="s">
        <v>197</v>
      </c>
      <c r="AG57" s="19"/>
      <c r="AH57" s="19">
        <f>IF(ISNUMBER(SEARCH($H$25,AI57)), MAX($AH$2:AH56)+1,0)</f>
        <v>55</v>
      </c>
      <c r="AI57" s="19" t="s">
        <v>197</v>
      </c>
      <c r="AJ57" s="19"/>
      <c r="AK57" s="19" t="s">
        <v>197</v>
      </c>
      <c r="AL57" s="19"/>
      <c r="AM57" s="19"/>
      <c r="AN57" s="24"/>
      <c r="AO57" s="41"/>
    </row>
    <row r="58" spans="30:55" x14ac:dyDescent="0.15">
      <c r="AD58" s="19" t="s">
        <v>457</v>
      </c>
      <c r="AE58" s="19"/>
      <c r="AF58" s="19" t="s">
        <v>457</v>
      </c>
      <c r="AG58" s="19"/>
      <c r="AH58" s="19">
        <f>IF(ISNUMBER(SEARCH($H$25,AI58)), MAX($AH$2:AH57)+1,0)</f>
        <v>56</v>
      </c>
      <c r="AI58" s="19" t="s">
        <v>457</v>
      </c>
      <c r="AJ58" s="19"/>
      <c r="AK58" s="19" t="s">
        <v>457</v>
      </c>
      <c r="AL58" s="19"/>
      <c r="AM58" s="19"/>
      <c r="AN58" s="24"/>
      <c r="AO58" s="41"/>
    </row>
    <row r="59" spans="30:55" x14ac:dyDescent="0.15">
      <c r="AD59" s="19" t="s">
        <v>198</v>
      </c>
      <c r="AE59" s="19"/>
      <c r="AF59" s="19" t="s">
        <v>198</v>
      </c>
      <c r="AG59" s="19"/>
      <c r="AH59" s="19">
        <f>IF(ISNUMBER(SEARCH($H$25,AI59)), MAX($AH$2:AH58)+1,0)</f>
        <v>57</v>
      </c>
      <c r="AI59" s="19" t="s">
        <v>198</v>
      </c>
      <c r="AJ59" s="19"/>
      <c r="AK59" s="19" t="s">
        <v>198</v>
      </c>
      <c r="AL59" s="19"/>
      <c r="AM59" s="19"/>
      <c r="AN59" s="24"/>
      <c r="AO59" s="41"/>
    </row>
    <row r="60" spans="30:55" x14ac:dyDescent="0.15">
      <c r="AD60" s="19" t="s">
        <v>358</v>
      </c>
      <c r="AE60" s="19"/>
      <c r="AF60" s="19" t="s">
        <v>358</v>
      </c>
      <c r="AG60" s="19"/>
      <c r="AH60" s="19">
        <f>IF(ISNUMBER(SEARCH($H$25,AI60)), MAX($AH$2:AH59)+1,0)</f>
        <v>58</v>
      </c>
      <c r="AI60" s="19" t="s">
        <v>358</v>
      </c>
      <c r="AJ60" s="19"/>
      <c r="AK60" s="19" t="s">
        <v>358</v>
      </c>
      <c r="AL60" s="19"/>
      <c r="AM60" s="19"/>
      <c r="AN60" s="24"/>
      <c r="AO60" s="41"/>
    </row>
    <row r="61" spans="30:55" x14ac:dyDescent="0.15">
      <c r="AD61" s="19" t="s">
        <v>39</v>
      </c>
      <c r="AE61" s="19"/>
      <c r="AF61" s="19" t="s">
        <v>39</v>
      </c>
      <c r="AG61" s="19"/>
      <c r="AH61" s="19">
        <f>IF(ISNUMBER(SEARCH($H$25,AI61)), MAX($AH$2:AH60)+1,0)</f>
        <v>59</v>
      </c>
      <c r="AI61" s="19" t="s">
        <v>39</v>
      </c>
      <c r="AJ61" s="19"/>
      <c r="AK61" s="19" t="s">
        <v>39</v>
      </c>
      <c r="AL61" s="19"/>
      <c r="AM61" s="19"/>
      <c r="AN61" s="24"/>
      <c r="AO61" s="41"/>
    </row>
    <row r="62" spans="30:55" x14ac:dyDescent="0.15">
      <c r="AD62" s="19" t="s">
        <v>40</v>
      </c>
      <c r="AE62" s="19"/>
      <c r="AF62" s="19" t="s">
        <v>40</v>
      </c>
      <c r="AG62" s="19"/>
      <c r="AH62" s="19">
        <f>IF(ISNUMBER(SEARCH($H$25,AI62)), MAX($AH$2:AH61)+1,0)</f>
        <v>60</v>
      </c>
      <c r="AI62" s="19" t="s">
        <v>40</v>
      </c>
      <c r="AJ62" s="19"/>
      <c r="AK62" s="19" t="s">
        <v>40</v>
      </c>
      <c r="AL62" s="19"/>
      <c r="AM62" s="19"/>
      <c r="AN62" s="24"/>
      <c r="AO62" s="41"/>
    </row>
    <row r="63" spans="30:55" x14ac:dyDescent="0.15">
      <c r="AD63" s="19" t="s">
        <v>458</v>
      </c>
      <c r="AE63" s="19"/>
      <c r="AF63" s="19" t="s">
        <v>458</v>
      </c>
      <c r="AG63" s="19"/>
      <c r="AH63" s="19">
        <f>IF(ISNUMBER(SEARCH($H$25,AI63)), MAX($AH$2:AH62)+1,0)</f>
        <v>61</v>
      </c>
      <c r="AI63" s="19" t="s">
        <v>458</v>
      </c>
      <c r="AJ63" s="19"/>
      <c r="AK63" s="19" t="s">
        <v>458</v>
      </c>
      <c r="AL63" s="19"/>
      <c r="AM63" s="19"/>
      <c r="AN63" s="24"/>
      <c r="AO63" s="41"/>
    </row>
    <row r="64" spans="30:55" x14ac:dyDescent="0.15">
      <c r="AD64" s="19" t="s">
        <v>595</v>
      </c>
      <c r="AE64" s="19"/>
      <c r="AF64" s="19" t="s">
        <v>595</v>
      </c>
      <c r="AG64" s="19"/>
      <c r="AH64" s="19">
        <f>IF(ISNUMBER(SEARCH($H$25,AI64)), MAX($AH$2:AH63)+1,0)</f>
        <v>62</v>
      </c>
      <c r="AI64" s="19" t="s">
        <v>595</v>
      </c>
      <c r="AJ64" s="19"/>
      <c r="AK64" s="19" t="s">
        <v>595</v>
      </c>
      <c r="AL64" s="19"/>
      <c r="AM64" s="19"/>
      <c r="AN64" s="24"/>
      <c r="AO64" s="41"/>
    </row>
    <row r="65" spans="30:41" x14ac:dyDescent="0.15">
      <c r="AD65" s="19" t="s">
        <v>392</v>
      </c>
      <c r="AE65" s="19"/>
      <c r="AF65" s="19" t="s">
        <v>392</v>
      </c>
      <c r="AG65" s="19"/>
      <c r="AH65" s="19">
        <f>IF(ISNUMBER(SEARCH($H$25,AI65)), MAX($AH$2:AH64)+1,0)</f>
        <v>63</v>
      </c>
      <c r="AI65" s="19" t="s">
        <v>392</v>
      </c>
      <c r="AJ65" s="19"/>
      <c r="AK65" s="19" t="s">
        <v>392</v>
      </c>
      <c r="AL65" s="19"/>
      <c r="AM65" s="19"/>
      <c r="AN65" s="24"/>
      <c r="AO65" s="41"/>
    </row>
    <row r="66" spans="30:41" x14ac:dyDescent="0.15">
      <c r="AD66" s="19" t="s">
        <v>459</v>
      </c>
      <c r="AE66" s="19"/>
      <c r="AF66" s="19" t="s">
        <v>459</v>
      </c>
      <c r="AG66" s="19"/>
      <c r="AH66" s="19">
        <f>IF(ISNUMBER(SEARCH($H$25,AI66)), MAX($AH$2:AH65)+1,0)</f>
        <v>64</v>
      </c>
      <c r="AI66" s="19" t="s">
        <v>459</v>
      </c>
      <c r="AJ66" s="19"/>
      <c r="AK66" s="19" t="s">
        <v>459</v>
      </c>
      <c r="AL66" s="19"/>
      <c r="AM66" s="19"/>
      <c r="AN66" s="24"/>
      <c r="AO66" s="41"/>
    </row>
    <row r="67" spans="30:41" x14ac:dyDescent="0.15">
      <c r="AD67" s="19" t="s">
        <v>460</v>
      </c>
      <c r="AE67" s="19"/>
      <c r="AF67" s="19" t="s">
        <v>460</v>
      </c>
      <c r="AG67" s="19"/>
      <c r="AH67" s="19">
        <f>IF(ISNUMBER(SEARCH($H$25,AI67)), MAX($AH$2:AH66)+1,0)</f>
        <v>65</v>
      </c>
      <c r="AI67" s="19" t="s">
        <v>460</v>
      </c>
      <c r="AJ67" s="19"/>
      <c r="AK67" s="19" t="s">
        <v>460</v>
      </c>
      <c r="AL67" s="19"/>
      <c r="AM67" s="19"/>
      <c r="AN67" s="24"/>
      <c r="AO67" s="41"/>
    </row>
    <row r="68" spans="30:41" x14ac:dyDescent="0.15">
      <c r="AD68" s="19" t="s">
        <v>199</v>
      </c>
      <c r="AE68" s="19"/>
      <c r="AF68" s="19" t="s">
        <v>199</v>
      </c>
      <c r="AG68" s="19"/>
      <c r="AH68" s="19">
        <f>IF(ISNUMBER(SEARCH($H$25,AI68)), MAX($AH$2:AH67)+1,0)</f>
        <v>66</v>
      </c>
      <c r="AI68" s="19" t="s">
        <v>199</v>
      </c>
      <c r="AJ68" s="19"/>
      <c r="AK68" s="19" t="s">
        <v>199</v>
      </c>
      <c r="AL68" s="19"/>
      <c r="AM68" s="19"/>
      <c r="AN68" s="24"/>
      <c r="AO68" s="41"/>
    </row>
    <row r="69" spans="30:41" x14ac:dyDescent="0.15">
      <c r="AD69" s="19" t="s">
        <v>393</v>
      </c>
      <c r="AE69" s="19"/>
      <c r="AF69" s="19" t="s">
        <v>393</v>
      </c>
      <c r="AG69" s="19"/>
      <c r="AH69" s="19">
        <f>IF(ISNUMBER(SEARCH($H$25,AI69)), MAX($AH$2:AH68)+1,0)</f>
        <v>67</v>
      </c>
      <c r="AI69" s="19" t="s">
        <v>393</v>
      </c>
      <c r="AJ69" s="19"/>
      <c r="AK69" s="19" t="s">
        <v>393</v>
      </c>
      <c r="AL69" s="19"/>
      <c r="AM69" s="19"/>
      <c r="AN69" s="24"/>
      <c r="AO69" s="41"/>
    </row>
    <row r="70" spans="30:41" x14ac:dyDescent="0.15">
      <c r="AD70" s="19" t="s">
        <v>350</v>
      </c>
      <c r="AE70" s="19"/>
      <c r="AF70" s="19" t="s">
        <v>350</v>
      </c>
      <c r="AG70" s="19"/>
      <c r="AH70" s="19">
        <f>IF(ISNUMBER(SEARCH($H$25,AI70)), MAX($AH$2:AH69)+1,0)</f>
        <v>68</v>
      </c>
      <c r="AI70" s="19" t="s">
        <v>350</v>
      </c>
      <c r="AJ70" s="19"/>
      <c r="AK70" s="19" t="s">
        <v>350</v>
      </c>
      <c r="AL70" s="19"/>
      <c r="AM70" s="19"/>
      <c r="AN70" s="24"/>
      <c r="AO70" s="41"/>
    </row>
    <row r="71" spans="30:41" x14ac:dyDescent="0.15">
      <c r="AD71" s="19" t="s">
        <v>200</v>
      </c>
      <c r="AE71" s="19"/>
      <c r="AF71" s="19" t="s">
        <v>200</v>
      </c>
      <c r="AG71" s="19"/>
      <c r="AH71" s="19">
        <f>IF(ISNUMBER(SEARCH($H$25,AI71)), MAX($AH$2:AH70)+1,0)</f>
        <v>69</v>
      </c>
      <c r="AI71" s="19" t="s">
        <v>200</v>
      </c>
      <c r="AJ71" s="19"/>
      <c r="AK71" s="19" t="s">
        <v>200</v>
      </c>
      <c r="AL71" s="19"/>
      <c r="AM71" s="19"/>
      <c r="AN71" s="24"/>
      <c r="AO71" s="41"/>
    </row>
    <row r="72" spans="30:41" x14ac:dyDescent="0.15">
      <c r="AD72" s="19" t="s">
        <v>394</v>
      </c>
      <c r="AE72" s="19"/>
      <c r="AF72" s="19" t="s">
        <v>394</v>
      </c>
      <c r="AG72" s="19"/>
      <c r="AH72" s="19">
        <f>IF(ISNUMBER(SEARCH($H$25,AI72)), MAX($AH$2:AH71)+1,0)</f>
        <v>70</v>
      </c>
      <c r="AI72" s="19" t="s">
        <v>394</v>
      </c>
      <c r="AJ72" s="19"/>
      <c r="AK72" s="19" t="s">
        <v>394</v>
      </c>
      <c r="AL72" s="19"/>
      <c r="AM72" s="19"/>
      <c r="AN72" s="24"/>
      <c r="AO72" s="41"/>
    </row>
    <row r="73" spans="30:41" x14ac:dyDescent="0.15">
      <c r="AD73" s="19" t="s">
        <v>596</v>
      </c>
      <c r="AE73" s="19"/>
      <c r="AF73" s="19" t="s">
        <v>596</v>
      </c>
      <c r="AG73" s="19"/>
      <c r="AH73" s="19">
        <f>IF(ISNUMBER(SEARCH($H$25,AI73)), MAX($AH$2:AH72)+1,0)</f>
        <v>71</v>
      </c>
      <c r="AI73" s="19" t="s">
        <v>596</v>
      </c>
      <c r="AJ73" s="19"/>
      <c r="AK73" s="19" t="s">
        <v>596</v>
      </c>
      <c r="AL73" s="19"/>
      <c r="AM73" s="19"/>
      <c r="AN73" s="24"/>
      <c r="AO73" s="41"/>
    </row>
    <row r="74" spans="30:41" x14ac:dyDescent="0.15">
      <c r="AD74" s="19" t="s">
        <v>201</v>
      </c>
      <c r="AE74" s="19"/>
      <c r="AF74" s="19" t="s">
        <v>201</v>
      </c>
      <c r="AG74" s="19"/>
      <c r="AH74" s="19">
        <f>IF(ISNUMBER(SEARCH($H$25,AI74)), MAX($AH$2:AH73)+1,0)</f>
        <v>72</v>
      </c>
      <c r="AI74" s="19" t="s">
        <v>201</v>
      </c>
      <c r="AJ74" s="19"/>
      <c r="AK74" s="19" t="s">
        <v>201</v>
      </c>
      <c r="AL74" s="19"/>
      <c r="AM74" s="19"/>
      <c r="AN74" s="24"/>
      <c r="AO74" s="41"/>
    </row>
    <row r="75" spans="30:41" x14ac:dyDescent="0.15">
      <c r="AD75" s="19" t="s">
        <v>600</v>
      </c>
      <c r="AE75" s="19"/>
      <c r="AF75" s="19" t="s">
        <v>600</v>
      </c>
      <c r="AG75" s="19"/>
      <c r="AH75" s="19">
        <f>IF(ISNUMBER(SEARCH($H$25,AI75)), MAX($AH$2:AH74)+1,0)</f>
        <v>73</v>
      </c>
      <c r="AI75" s="19" t="s">
        <v>600</v>
      </c>
      <c r="AJ75" s="19"/>
      <c r="AK75" s="19" t="s">
        <v>600</v>
      </c>
      <c r="AL75" s="19"/>
      <c r="AM75" s="19"/>
      <c r="AN75" s="24"/>
      <c r="AO75" s="41"/>
    </row>
    <row r="76" spans="30:41" x14ac:dyDescent="0.15">
      <c r="AD76" s="19" t="s">
        <v>202</v>
      </c>
      <c r="AE76" s="19"/>
      <c r="AF76" s="19" t="s">
        <v>202</v>
      </c>
      <c r="AG76" s="19"/>
      <c r="AH76" s="19">
        <f>IF(ISNUMBER(SEARCH($H$25,AI76)), MAX($AH$2:AH75)+1,0)</f>
        <v>74</v>
      </c>
      <c r="AI76" s="19" t="s">
        <v>202</v>
      </c>
      <c r="AJ76" s="19"/>
      <c r="AK76" s="19" t="s">
        <v>202</v>
      </c>
      <c r="AL76" s="19"/>
      <c r="AM76" s="19"/>
      <c r="AN76" s="24"/>
      <c r="AO76" s="41"/>
    </row>
    <row r="77" spans="30:41" x14ac:dyDescent="0.15">
      <c r="AD77" s="19" t="s">
        <v>461</v>
      </c>
      <c r="AE77" s="19"/>
      <c r="AF77" s="19" t="s">
        <v>461</v>
      </c>
      <c r="AG77" s="19"/>
      <c r="AH77" s="19">
        <f>IF(ISNUMBER(SEARCH($H$25,AI77)), MAX($AH$2:AH76)+1,0)</f>
        <v>75</v>
      </c>
      <c r="AI77" s="19" t="s">
        <v>461</v>
      </c>
      <c r="AJ77" s="19"/>
      <c r="AK77" s="19" t="s">
        <v>461</v>
      </c>
      <c r="AL77" s="19"/>
      <c r="AM77" s="19"/>
      <c r="AN77" s="24"/>
      <c r="AO77" s="41"/>
    </row>
    <row r="78" spans="30:41" x14ac:dyDescent="0.15">
      <c r="AD78" s="19" t="s">
        <v>597</v>
      </c>
      <c r="AE78" s="19"/>
      <c r="AF78" s="19" t="s">
        <v>597</v>
      </c>
      <c r="AG78" s="19"/>
      <c r="AH78" s="19">
        <f>IF(ISNUMBER(SEARCH($H$25,AI78)), MAX($AH$2:AH77)+1,0)</f>
        <v>76</v>
      </c>
      <c r="AI78" s="19" t="s">
        <v>597</v>
      </c>
      <c r="AJ78" s="19"/>
      <c r="AK78" s="19" t="s">
        <v>597</v>
      </c>
      <c r="AL78" s="19"/>
      <c r="AM78" s="19"/>
      <c r="AN78" s="24"/>
      <c r="AO78" s="41"/>
    </row>
    <row r="79" spans="30:41" x14ac:dyDescent="0.15">
      <c r="AD79" s="19" t="s">
        <v>462</v>
      </c>
      <c r="AE79" s="19"/>
      <c r="AF79" s="19" t="s">
        <v>462</v>
      </c>
      <c r="AG79" s="19"/>
      <c r="AH79" s="19">
        <f>IF(ISNUMBER(SEARCH($H$25,AI79)), MAX($AH$2:AH78)+1,0)</f>
        <v>77</v>
      </c>
      <c r="AI79" s="19" t="s">
        <v>462</v>
      </c>
      <c r="AJ79" s="19"/>
      <c r="AK79" s="19" t="s">
        <v>462</v>
      </c>
      <c r="AL79" s="19"/>
      <c r="AM79" s="19"/>
      <c r="AN79" s="24"/>
      <c r="AO79" s="41"/>
    </row>
    <row r="80" spans="30:41" x14ac:dyDescent="0.15">
      <c r="AD80" s="19" t="s">
        <v>598</v>
      </c>
      <c r="AE80" s="19"/>
      <c r="AF80" s="19" t="s">
        <v>598</v>
      </c>
      <c r="AG80" s="19"/>
      <c r="AH80" s="19">
        <f>IF(ISNUMBER(SEARCH($H$25,AI80)), MAX($AH$2:AH79)+1,0)</f>
        <v>78</v>
      </c>
      <c r="AI80" s="19" t="s">
        <v>598</v>
      </c>
      <c r="AJ80" s="19"/>
      <c r="AK80" s="19" t="s">
        <v>598</v>
      </c>
      <c r="AL80" s="19"/>
      <c r="AM80" s="19"/>
      <c r="AN80" s="24"/>
      <c r="AO80" s="41"/>
    </row>
    <row r="81" spans="30:41" x14ac:dyDescent="0.15">
      <c r="AD81" s="19" t="s">
        <v>203</v>
      </c>
      <c r="AE81" s="19"/>
      <c r="AF81" s="19" t="s">
        <v>203</v>
      </c>
      <c r="AG81" s="19"/>
      <c r="AH81" s="19">
        <f>IF(ISNUMBER(SEARCH($H$25,AI81)), MAX($AH$2:AH80)+1,0)</f>
        <v>79</v>
      </c>
      <c r="AI81" s="19" t="s">
        <v>203</v>
      </c>
      <c r="AJ81" s="19"/>
      <c r="AK81" s="19" t="s">
        <v>203</v>
      </c>
      <c r="AL81" s="19"/>
      <c r="AM81" s="19"/>
      <c r="AN81" s="24"/>
      <c r="AO81" s="41"/>
    </row>
    <row r="82" spans="30:41" x14ac:dyDescent="0.15">
      <c r="AD82" s="19" t="s">
        <v>351</v>
      </c>
      <c r="AE82" s="19"/>
      <c r="AF82" s="19" t="s">
        <v>351</v>
      </c>
      <c r="AG82" s="19"/>
      <c r="AH82" s="19">
        <f>IF(ISNUMBER(SEARCH($H$25,AI82)), MAX($AH$2:AH81)+1,0)</f>
        <v>80</v>
      </c>
      <c r="AI82" s="19" t="s">
        <v>351</v>
      </c>
      <c r="AJ82" s="19"/>
      <c r="AK82" s="19" t="s">
        <v>351</v>
      </c>
      <c r="AL82" s="19"/>
      <c r="AM82" s="19"/>
      <c r="AN82" s="24"/>
      <c r="AO82" s="41"/>
    </row>
    <row r="83" spans="30:41" x14ac:dyDescent="0.15">
      <c r="AD83" s="19" t="s">
        <v>204</v>
      </c>
      <c r="AE83" s="19"/>
      <c r="AF83" s="19" t="s">
        <v>204</v>
      </c>
      <c r="AG83" s="19"/>
      <c r="AH83" s="19">
        <f>IF(ISNUMBER(SEARCH($H$25,AI83)), MAX($AH$2:AH82)+1,0)</f>
        <v>81</v>
      </c>
      <c r="AI83" s="19" t="s">
        <v>204</v>
      </c>
      <c r="AJ83" s="19"/>
      <c r="AK83" s="19" t="s">
        <v>204</v>
      </c>
      <c r="AL83" s="19"/>
      <c r="AM83" s="19"/>
      <c r="AN83" s="24"/>
      <c r="AO83" s="41"/>
    </row>
    <row r="84" spans="30:41" x14ac:dyDescent="0.15">
      <c r="AD84" s="19" t="s">
        <v>205</v>
      </c>
      <c r="AE84" s="19"/>
      <c r="AF84" s="19" t="s">
        <v>205</v>
      </c>
      <c r="AG84" s="19"/>
      <c r="AH84" s="19">
        <f>IF(ISNUMBER(SEARCH($H$25,AI84)), MAX($AH$2:AH83)+1,0)</f>
        <v>82</v>
      </c>
      <c r="AI84" s="19" t="s">
        <v>205</v>
      </c>
      <c r="AJ84" s="19"/>
      <c r="AK84" s="19" t="s">
        <v>205</v>
      </c>
      <c r="AL84" s="19"/>
      <c r="AM84" s="19"/>
      <c r="AN84" s="24"/>
      <c r="AO84" s="41"/>
    </row>
    <row r="85" spans="30:41" x14ac:dyDescent="0.15">
      <c r="AD85" s="19" t="s">
        <v>599</v>
      </c>
      <c r="AE85" s="19"/>
      <c r="AF85" s="19" t="s">
        <v>599</v>
      </c>
      <c r="AG85" s="19"/>
      <c r="AH85" s="19">
        <f>IF(ISNUMBER(SEARCH($H$25,AI85)), MAX($AH$2:AH84)+1,0)</f>
        <v>83</v>
      </c>
      <c r="AI85" s="19" t="s">
        <v>599</v>
      </c>
      <c r="AJ85" s="19"/>
      <c r="AK85" s="19" t="s">
        <v>599</v>
      </c>
      <c r="AL85" s="19"/>
      <c r="AM85" s="19"/>
      <c r="AN85" s="24"/>
      <c r="AO85" s="41"/>
    </row>
    <row r="86" spans="30:41" x14ac:dyDescent="0.15">
      <c r="AD86" s="19" t="s">
        <v>395</v>
      </c>
      <c r="AE86" s="19"/>
      <c r="AF86" s="19" t="s">
        <v>395</v>
      </c>
      <c r="AG86" s="19"/>
      <c r="AH86" s="19">
        <f>IF(ISNUMBER(SEARCH($H$25,AI86)), MAX($AH$2:AH85)+1,0)</f>
        <v>84</v>
      </c>
      <c r="AI86" s="19" t="s">
        <v>395</v>
      </c>
      <c r="AJ86" s="19"/>
      <c r="AK86" s="19" t="s">
        <v>395</v>
      </c>
      <c r="AL86" s="19"/>
      <c r="AM86" s="19"/>
      <c r="AN86" s="24"/>
      <c r="AO86" s="41"/>
    </row>
    <row r="87" spans="30:41" x14ac:dyDescent="0.15">
      <c r="AD87" s="19" t="s">
        <v>601</v>
      </c>
      <c r="AE87" s="19"/>
      <c r="AF87" s="19" t="s">
        <v>601</v>
      </c>
      <c r="AG87" s="19"/>
      <c r="AH87" s="19">
        <f>IF(ISNUMBER(SEARCH($H$25,AI87)), MAX($AH$2:AH86)+1,0)</f>
        <v>85</v>
      </c>
      <c r="AI87" s="19" t="s">
        <v>601</v>
      </c>
      <c r="AJ87" s="19"/>
      <c r="AK87" s="19" t="s">
        <v>601</v>
      </c>
      <c r="AL87" s="19"/>
      <c r="AM87" s="19"/>
      <c r="AN87" s="24"/>
      <c r="AO87" s="41"/>
    </row>
    <row r="88" spans="30:41" x14ac:dyDescent="0.15">
      <c r="AD88" s="19" t="s">
        <v>463</v>
      </c>
      <c r="AE88" s="19"/>
      <c r="AF88" s="19" t="s">
        <v>463</v>
      </c>
      <c r="AG88" s="19"/>
      <c r="AH88" s="19">
        <f>IF(ISNUMBER(SEARCH($H$25,AI88)), MAX($AH$2:AH87)+1,0)</f>
        <v>86</v>
      </c>
      <c r="AI88" s="19" t="s">
        <v>463</v>
      </c>
      <c r="AJ88" s="19"/>
      <c r="AK88" s="19" t="s">
        <v>463</v>
      </c>
      <c r="AL88" s="19"/>
      <c r="AM88" s="19"/>
      <c r="AN88" s="24"/>
      <c r="AO88" s="41"/>
    </row>
    <row r="89" spans="30:41" x14ac:dyDescent="0.15">
      <c r="AD89" s="19" t="s">
        <v>464</v>
      </c>
      <c r="AE89" s="19"/>
      <c r="AF89" s="19" t="s">
        <v>464</v>
      </c>
      <c r="AG89" s="19"/>
      <c r="AH89" s="19">
        <f>IF(ISNUMBER(SEARCH($H$25,AI89)), MAX($AH$2:AH88)+1,0)</f>
        <v>87</v>
      </c>
      <c r="AI89" s="19" t="s">
        <v>464</v>
      </c>
      <c r="AJ89" s="19"/>
      <c r="AK89" s="19" t="s">
        <v>464</v>
      </c>
      <c r="AL89" s="19"/>
      <c r="AM89" s="19"/>
      <c r="AN89" s="24"/>
      <c r="AO89" s="41"/>
    </row>
    <row r="90" spans="30:41" x14ac:dyDescent="0.15">
      <c r="AD90" s="19" t="s">
        <v>206</v>
      </c>
      <c r="AE90" s="19"/>
      <c r="AF90" s="19" t="s">
        <v>206</v>
      </c>
      <c r="AG90" s="19"/>
      <c r="AH90" s="19">
        <f>IF(ISNUMBER(SEARCH($H$25,AI90)), MAX($AH$2:AH89)+1,0)</f>
        <v>88</v>
      </c>
      <c r="AI90" s="19" t="s">
        <v>206</v>
      </c>
      <c r="AJ90" s="19"/>
      <c r="AK90" s="19" t="s">
        <v>206</v>
      </c>
      <c r="AL90" s="19"/>
      <c r="AM90" s="19"/>
      <c r="AN90" s="24"/>
      <c r="AO90" s="41"/>
    </row>
    <row r="91" spans="30:41" x14ac:dyDescent="0.15">
      <c r="AD91" s="19" t="s">
        <v>602</v>
      </c>
      <c r="AE91" s="19"/>
      <c r="AF91" s="19" t="s">
        <v>602</v>
      </c>
      <c r="AG91" s="19"/>
      <c r="AH91" s="19">
        <f>IF(ISNUMBER(SEARCH($H$25,AI91)), MAX($AH$2:AH90)+1,0)</f>
        <v>89</v>
      </c>
      <c r="AI91" s="19" t="s">
        <v>602</v>
      </c>
      <c r="AJ91" s="19"/>
      <c r="AK91" s="19" t="s">
        <v>602</v>
      </c>
      <c r="AL91" s="19"/>
      <c r="AM91" s="19"/>
      <c r="AN91" s="24"/>
      <c r="AO91" s="41"/>
    </row>
    <row r="92" spans="30:41" x14ac:dyDescent="0.15">
      <c r="AD92" s="19" t="s">
        <v>465</v>
      </c>
      <c r="AE92" s="19"/>
      <c r="AF92" s="19" t="s">
        <v>465</v>
      </c>
      <c r="AG92" s="19"/>
      <c r="AH92" s="19">
        <f>IF(ISNUMBER(SEARCH($H$25,AI92)), MAX($AH$2:AH91)+1,0)</f>
        <v>90</v>
      </c>
      <c r="AI92" s="19" t="s">
        <v>465</v>
      </c>
      <c r="AJ92" s="19"/>
      <c r="AK92" s="19" t="s">
        <v>465</v>
      </c>
      <c r="AL92" s="19"/>
      <c r="AM92" s="19"/>
      <c r="AN92" s="24"/>
      <c r="AO92" s="41"/>
    </row>
    <row r="93" spans="30:41" x14ac:dyDescent="0.15">
      <c r="AD93" s="19" t="s">
        <v>359</v>
      </c>
      <c r="AE93" s="19"/>
      <c r="AF93" s="19" t="s">
        <v>359</v>
      </c>
      <c r="AG93" s="19"/>
      <c r="AH93" s="19">
        <f>IF(ISNUMBER(SEARCH($H$25,AI93)), MAX($AH$2:AH92)+1,0)</f>
        <v>91</v>
      </c>
      <c r="AI93" s="19" t="s">
        <v>359</v>
      </c>
      <c r="AJ93" s="19"/>
      <c r="AK93" s="19" t="s">
        <v>359</v>
      </c>
      <c r="AL93" s="19"/>
      <c r="AM93" s="19"/>
      <c r="AN93" s="24"/>
      <c r="AO93" s="41"/>
    </row>
    <row r="94" spans="30:41" x14ac:dyDescent="0.15">
      <c r="AD94" s="19" t="s">
        <v>603</v>
      </c>
      <c r="AE94" s="19"/>
      <c r="AF94" s="19" t="s">
        <v>603</v>
      </c>
      <c r="AG94" s="19"/>
      <c r="AH94" s="19">
        <f>IF(ISNUMBER(SEARCH($H$25,AI94)), MAX($AH$2:AH93)+1,0)</f>
        <v>92</v>
      </c>
      <c r="AI94" s="19" t="s">
        <v>603</v>
      </c>
      <c r="AJ94" s="19"/>
      <c r="AK94" s="19" t="s">
        <v>603</v>
      </c>
      <c r="AL94" s="19"/>
      <c r="AM94" s="19"/>
      <c r="AN94" s="24"/>
      <c r="AO94" s="41"/>
    </row>
    <row r="95" spans="30:41" x14ac:dyDescent="0.15">
      <c r="AD95" s="19" t="s">
        <v>41</v>
      </c>
      <c r="AE95" s="19"/>
      <c r="AF95" s="19" t="s">
        <v>41</v>
      </c>
      <c r="AG95" s="19"/>
      <c r="AH95" s="19">
        <f>IF(ISNUMBER(SEARCH($H$25,AI95)), MAX($AH$2:AH94)+1,0)</f>
        <v>93</v>
      </c>
      <c r="AI95" s="19" t="s">
        <v>41</v>
      </c>
      <c r="AJ95" s="19"/>
      <c r="AK95" s="19" t="s">
        <v>41</v>
      </c>
      <c r="AL95" s="19"/>
      <c r="AM95" s="19"/>
      <c r="AN95" s="24"/>
      <c r="AO95" s="41"/>
    </row>
    <row r="96" spans="30:41" x14ac:dyDescent="0.15">
      <c r="AD96" s="19" t="s">
        <v>352</v>
      </c>
      <c r="AE96" s="19"/>
      <c r="AF96" s="19" t="s">
        <v>352</v>
      </c>
      <c r="AG96" s="19"/>
      <c r="AH96" s="19">
        <f>IF(ISNUMBER(SEARCH($H$25,AI96)), MAX($AH$2:AH95)+1,0)</f>
        <v>94</v>
      </c>
      <c r="AI96" s="19" t="s">
        <v>352</v>
      </c>
      <c r="AJ96" s="19"/>
      <c r="AK96" s="19" t="s">
        <v>352</v>
      </c>
      <c r="AL96" s="19"/>
      <c r="AM96" s="19"/>
      <c r="AN96" s="24"/>
      <c r="AO96" s="41"/>
    </row>
    <row r="97" spans="30:41" x14ac:dyDescent="0.15">
      <c r="AD97" s="19" t="s">
        <v>207</v>
      </c>
      <c r="AE97" s="19"/>
      <c r="AF97" s="19" t="s">
        <v>207</v>
      </c>
      <c r="AG97" s="19"/>
      <c r="AH97" s="19">
        <f>IF(ISNUMBER(SEARCH($H$25,AI97)), MAX($AH$2:AH96)+1,0)</f>
        <v>95</v>
      </c>
      <c r="AI97" s="19" t="s">
        <v>207</v>
      </c>
      <c r="AJ97" s="19"/>
      <c r="AK97" s="19" t="s">
        <v>207</v>
      </c>
      <c r="AL97" s="19"/>
      <c r="AM97" s="19"/>
      <c r="AN97" s="24"/>
      <c r="AO97" s="41"/>
    </row>
    <row r="98" spans="30:41" x14ac:dyDescent="0.15">
      <c r="AD98" s="19" t="s">
        <v>42</v>
      </c>
      <c r="AE98" s="19"/>
      <c r="AF98" s="19" t="s">
        <v>42</v>
      </c>
      <c r="AG98" s="19"/>
      <c r="AH98" s="19">
        <f>IF(ISNUMBER(SEARCH($H$25,AI98)), MAX($AH$2:AH97)+1,0)</f>
        <v>96</v>
      </c>
      <c r="AI98" s="19" t="s">
        <v>42</v>
      </c>
      <c r="AJ98" s="19"/>
      <c r="AK98" s="19" t="s">
        <v>42</v>
      </c>
      <c r="AL98" s="19"/>
      <c r="AM98" s="19"/>
      <c r="AN98" s="24"/>
      <c r="AO98" s="41"/>
    </row>
    <row r="99" spans="30:41" x14ac:dyDescent="0.15">
      <c r="AD99" s="19" t="s">
        <v>466</v>
      </c>
      <c r="AE99" s="19"/>
      <c r="AF99" s="19" t="s">
        <v>466</v>
      </c>
      <c r="AG99" s="19"/>
      <c r="AH99" s="19">
        <f>IF(ISNUMBER(SEARCH($H$25,AI99)), MAX($AH$2:AH98)+1,0)</f>
        <v>97</v>
      </c>
      <c r="AI99" s="19" t="s">
        <v>466</v>
      </c>
      <c r="AJ99" s="19"/>
      <c r="AK99" s="19" t="s">
        <v>466</v>
      </c>
      <c r="AL99" s="19"/>
      <c r="AM99" s="19"/>
      <c r="AN99" s="24"/>
      <c r="AO99" s="41"/>
    </row>
    <row r="100" spans="30:41" x14ac:dyDescent="0.15">
      <c r="AD100" s="19" t="s">
        <v>604</v>
      </c>
      <c r="AE100" s="19"/>
      <c r="AF100" s="19" t="s">
        <v>604</v>
      </c>
      <c r="AG100" s="19"/>
      <c r="AH100" s="19">
        <f>IF(ISNUMBER(SEARCH($H$25,AI100)), MAX($AH$2:AH99)+1,0)</f>
        <v>98</v>
      </c>
      <c r="AI100" s="19" t="s">
        <v>604</v>
      </c>
      <c r="AJ100" s="19"/>
      <c r="AK100" s="19" t="s">
        <v>604</v>
      </c>
      <c r="AL100" s="19"/>
      <c r="AM100" s="19"/>
      <c r="AN100" s="24"/>
      <c r="AO100" s="41"/>
    </row>
    <row r="101" spans="30:41" x14ac:dyDescent="0.15">
      <c r="AD101" s="19" t="s">
        <v>208</v>
      </c>
      <c r="AE101" s="19"/>
      <c r="AF101" s="19" t="s">
        <v>208</v>
      </c>
      <c r="AG101" s="19"/>
      <c r="AH101" s="19">
        <f>IF(ISNUMBER(SEARCH($H$25,AI101)), MAX($AH$2:AH100)+1,0)</f>
        <v>99</v>
      </c>
      <c r="AI101" s="19" t="s">
        <v>208</v>
      </c>
      <c r="AJ101" s="19"/>
      <c r="AK101" s="19" t="s">
        <v>208</v>
      </c>
      <c r="AL101" s="19"/>
      <c r="AM101" s="19"/>
      <c r="AN101" s="24"/>
      <c r="AO101" s="41"/>
    </row>
    <row r="102" spans="30:41" x14ac:dyDescent="0.15">
      <c r="AD102" s="19" t="s">
        <v>209</v>
      </c>
      <c r="AE102" s="19"/>
      <c r="AF102" s="19" t="s">
        <v>209</v>
      </c>
      <c r="AG102" s="19"/>
      <c r="AH102" s="19">
        <f>IF(ISNUMBER(SEARCH($H$25,AI102)), MAX($AH$2:AH101)+1,0)</f>
        <v>100</v>
      </c>
      <c r="AI102" s="19" t="s">
        <v>209</v>
      </c>
      <c r="AJ102" s="19"/>
      <c r="AK102" s="19" t="s">
        <v>209</v>
      </c>
      <c r="AL102" s="19"/>
      <c r="AM102" s="19"/>
      <c r="AN102" s="24"/>
      <c r="AO102" s="41"/>
    </row>
    <row r="103" spans="30:41" x14ac:dyDescent="0.15">
      <c r="AD103" s="19" t="s">
        <v>210</v>
      </c>
      <c r="AE103" s="19"/>
      <c r="AF103" s="19" t="s">
        <v>210</v>
      </c>
      <c r="AG103" s="19"/>
      <c r="AH103" s="19">
        <f>IF(ISNUMBER(SEARCH($H$25,AI103)), MAX($AH$2:AH102)+1,0)</f>
        <v>101</v>
      </c>
      <c r="AI103" s="19" t="s">
        <v>210</v>
      </c>
      <c r="AJ103" s="19"/>
      <c r="AK103" s="19" t="s">
        <v>210</v>
      </c>
      <c r="AL103" s="19"/>
      <c r="AM103" s="19"/>
      <c r="AN103" s="24"/>
      <c r="AO103" s="41"/>
    </row>
    <row r="104" spans="30:41" x14ac:dyDescent="0.15">
      <c r="AD104" s="19" t="s">
        <v>444</v>
      </c>
      <c r="AE104" s="19"/>
      <c r="AF104" s="19" t="s">
        <v>444</v>
      </c>
      <c r="AG104" s="19"/>
      <c r="AH104" s="19">
        <f>IF(ISNUMBER(SEARCH($H$25,AI104)), MAX($AH$2:AH103)+1,0)</f>
        <v>102</v>
      </c>
      <c r="AI104" s="19" t="s">
        <v>444</v>
      </c>
      <c r="AJ104" s="19"/>
      <c r="AK104" s="19" t="s">
        <v>444</v>
      </c>
      <c r="AL104" s="19"/>
      <c r="AM104" s="19"/>
      <c r="AN104" s="24"/>
      <c r="AO104" s="41"/>
    </row>
    <row r="105" spans="30:41" x14ac:dyDescent="0.15">
      <c r="AD105" s="19" t="s">
        <v>43</v>
      </c>
      <c r="AE105" s="19"/>
      <c r="AF105" s="19" t="s">
        <v>43</v>
      </c>
      <c r="AG105" s="19"/>
      <c r="AH105" s="19">
        <f>IF(ISNUMBER(SEARCH($H$25,AI105)), MAX($AH$2:AH104)+1,0)</f>
        <v>103</v>
      </c>
      <c r="AI105" s="19" t="s">
        <v>43</v>
      </c>
      <c r="AJ105" s="19"/>
      <c r="AK105" s="19" t="s">
        <v>43</v>
      </c>
      <c r="AL105" s="19"/>
      <c r="AM105" s="19"/>
      <c r="AN105" s="24"/>
      <c r="AO105" s="41"/>
    </row>
    <row r="106" spans="30:41" x14ac:dyDescent="0.15">
      <c r="AD106" s="19" t="s">
        <v>445</v>
      </c>
      <c r="AE106" s="19"/>
      <c r="AF106" s="19" t="s">
        <v>445</v>
      </c>
      <c r="AG106" s="19"/>
      <c r="AH106" s="19">
        <f>IF(ISNUMBER(SEARCH($H$25,AI106)), MAX($AH$2:AH105)+1,0)</f>
        <v>104</v>
      </c>
      <c r="AI106" s="19" t="s">
        <v>445</v>
      </c>
      <c r="AJ106" s="19"/>
      <c r="AK106" s="19" t="s">
        <v>445</v>
      </c>
      <c r="AL106" s="19"/>
      <c r="AM106" s="19"/>
      <c r="AN106" s="24"/>
      <c r="AO106" s="41"/>
    </row>
    <row r="107" spans="30:41" x14ac:dyDescent="0.15">
      <c r="AD107" s="19" t="s">
        <v>605</v>
      </c>
      <c r="AE107" s="19"/>
      <c r="AF107" s="19" t="s">
        <v>605</v>
      </c>
      <c r="AG107" s="19"/>
      <c r="AH107" s="19">
        <f>IF(ISNUMBER(SEARCH($H$25,AI107)), MAX($AH$2:AH106)+1,0)</f>
        <v>105</v>
      </c>
      <c r="AI107" s="19" t="s">
        <v>605</v>
      </c>
      <c r="AJ107" s="19"/>
      <c r="AK107" s="19" t="s">
        <v>605</v>
      </c>
      <c r="AL107" s="19"/>
      <c r="AM107" s="19"/>
      <c r="AN107" s="24"/>
      <c r="AO107" s="41"/>
    </row>
    <row r="108" spans="30:41" x14ac:dyDescent="0.15">
      <c r="AD108" s="19" t="s">
        <v>211</v>
      </c>
      <c r="AE108" s="19"/>
      <c r="AF108" s="19" t="s">
        <v>211</v>
      </c>
      <c r="AG108" s="19"/>
      <c r="AH108" s="19">
        <f>IF(ISNUMBER(SEARCH($H$25,AI108)), MAX($AH$2:AH107)+1,0)</f>
        <v>106</v>
      </c>
      <c r="AI108" s="19" t="s">
        <v>211</v>
      </c>
      <c r="AJ108" s="19"/>
      <c r="AK108" s="19" t="s">
        <v>211</v>
      </c>
      <c r="AL108" s="19"/>
      <c r="AM108" s="19"/>
      <c r="AN108" s="24"/>
      <c r="AO108" s="41"/>
    </row>
    <row r="109" spans="30:41" x14ac:dyDescent="0.15">
      <c r="AD109" s="19" t="s">
        <v>44</v>
      </c>
      <c r="AE109" s="19"/>
      <c r="AF109" s="19" t="s">
        <v>44</v>
      </c>
      <c r="AG109" s="19"/>
      <c r="AH109" s="19">
        <f>IF(ISNUMBER(SEARCH($H$25,AI109)), MAX($AH$2:AH108)+1,0)</f>
        <v>107</v>
      </c>
      <c r="AI109" s="19" t="s">
        <v>44</v>
      </c>
      <c r="AJ109" s="19"/>
      <c r="AK109" s="19" t="s">
        <v>44</v>
      </c>
      <c r="AL109" s="19"/>
      <c r="AM109" s="19"/>
      <c r="AN109" s="24"/>
      <c r="AO109" s="41"/>
    </row>
    <row r="110" spans="30:41" x14ac:dyDescent="0.15">
      <c r="AD110" s="19" t="s">
        <v>212</v>
      </c>
      <c r="AE110" s="19"/>
      <c r="AF110" s="19" t="s">
        <v>212</v>
      </c>
      <c r="AG110" s="19"/>
      <c r="AH110" s="19">
        <f>IF(ISNUMBER(SEARCH($H$25,AI110)), MAX($AH$2:AH109)+1,0)</f>
        <v>108</v>
      </c>
      <c r="AI110" s="19" t="s">
        <v>212</v>
      </c>
      <c r="AJ110" s="19"/>
      <c r="AK110" s="19" t="s">
        <v>212</v>
      </c>
      <c r="AL110" s="19"/>
      <c r="AM110" s="19"/>
      <c r="AN110" s="24"/>
      <c r="AO110" s="41"/>
    </row>
    <row r="111" spans="30:41" x14ac:dyDescent="0.15">
      <c r="AD111" s="19" t="s">
        <v>213</v>
      </c>
      <c r="AE111" s="19"/>
      <c r="AF111" s="19" t="s">
        <v>213</v>
      </c>
      <c r="AG111" s="19"/>
      <c r="AH111" s="19">
        <f>IF(ISNUMBER(SEARCH($H$25,AI111)), MAX($AH$2:AH110)+1,0)</f>
        <v>109</v>
      </c>
      <c r="AI111" s="19" t="s">
        <v>213</v>
      </c>
      <c r="AJ111" s="19"/>
      <c r="AK111" s="19" t="s">
        <v>213</v>
      </c>
      <c r="AL111" s="19"/>
      <c r="AM111" s="19"/>
      <c r="AN111" s="24"/>
      <c r="AO111" s="41"/>
    </row>
    <row r="112" spans="30:41" x14ac:dyDescent="0.15">
      <c r="AD112" s="19" t="s">
        <v>365</v>
      </c>
      <c r="AE112" s="19"/>
      <c r="AF112" s="19" t="s">
        <v>365</v>
      </c>
      <c r="AG112" s="19"/>
      <c r="AH112" s="19">
        <f>IF(ISNUMBER(SEARCH($H$25,AI112)), MAX($AH$2:AH111)+1,0)</f>
        <v>110</v>
      </c>
      <c r="AI112" s="19" t="s">
        <v>365</v>
      </c>
      <c r="AJ112" s="19"/>
      <c r="AK112" s="19" t="s">
        <v>365</v>
      </c>
      <c r="AL112" s="19"/>
      <c r="AM112" s="19"/>
      <c r="AN112" s="24"/>
      <c r="AO112" s="41"/>
    </row>
    <row r="113" spans="30:41" x14ac:dyDescent="0.15">
      <c r="AD113" s="19" t="s">
        <v>606</v>
      </c>
      <c r="AE113" s="19"/>
      <c r="AF113" s="19" t="s">
        <v>606</v>
      </c>
      <c r="AG113" s="19"/>
      <c r="AH113" s="19">
        <f>IF(ISNUMBER(SEARCH($H$25,AI113)), MAX($AH$2:AH112)+1,0)</f>
        <v>111</v>
      </c>
      <c r="AI113" s="19" t="s">
        <v>606</v>
      </c>
      <c r="AJ113" s="19"/>
      <c r="AK113" s="19" t="s">
        <v>606</v>
      </c>
      <c r="AL113" s="19"/>
      <c r="AM113" s="19"/>
      <c r="AN113" s="24"/>
      <c r="AO113" s="41"/>
    </row>
    <row r="114" spans="30:41" x14ac:dyDescent="0.15">
      <c r="AD114" s="19" t="s">
        <v>360</v>
      </c>
      <c r="AE114" s="19"/>
      <c r="AF114" s="19" t="s">
        <v>360</v>
      </c>
      <c r="AG114" s="19"/>
      <c r="AH114" s="19">
        <f>IF(ISNUMBER(SEARCH($H$25,AI114)), MAX($AH$2:AH113)+1,0)</f>
        <v>112</v>
      </c>
      <c r="AI114" s="19" t="s">
        <v>360</v>
      </c>
      <c r="AJ114" s="19"/>
      <c r="AK114" s="19" t="s">
        <v>360</v>
      </c>
      <c r="AL114" s="19"/>
      <c r="AM114" s="19"/>
      <c r="AN114" s="24"/>
      <c r="AO114" s="41"/>
    </row>
    <row r="115" spans="30:41" x14ac:dyDescent="0.15">
      <c r="AD115" s="19" t="s">
        <v>45</v>
      </c>
      <c r="AE115" s="19"/>
      <c r="AF115" s="19" t="s">
        <v>45</v>
      </c>
      <c r="AG115" s="19"/>
      <c r="AH115" s="19">
        <f>IF(ISNUMBER(SEARCH($H$25,AI115)), MAX($AH$2:AH114)+1,0)</f>
        <v>113</v>
      </c>
      <c r="AI115" s="19" t="s">
        <v>45</v>
      </c>
      <c r="AJ115" s="19"/>
      <c r="AK115" s="19" t="s">
        <v>45</v>
      </c>
      <c r="AL115" s="19"/>
      <c r="AM115" s="19"/>
      <c r="AN115" s="24"/>
      <c r="AO115" s="41"/>
    </row>
    <row r="116" spans="30:41" x14ac:dyDescent="0.15">
      <c r="AD116" s="19" t="s">
        <v>214</v>
      </c>
      <c r="AE116" s="19"/>
      <c r="AF116" s="19" t="s">
        <v>214</v>
      </c>
      <c r="AG116" s="19"/>
      <c r="AH116" s="19">
        <f>IF(ISNUMBER(SEARCH($H$25,AI116)), MAX($AH$2:AH115)+1,0)</f>
        <v>114</v>
      </c>
      <c r="AI116" s="19" t="s">
        <v>214</v>
      </c>
      <c r="AJ116" s="19"/>
      <c r="AK116" s="19" t="s">
        <v>214</v>
      </c>
      <c r="AL116" s="19"/>
      <c r="AM116" s="19"/>
      <c r="AN116" s="24"/>
      <c r="AO116" s="41"/>
    </row>
    <row r="117" spans="30:41" x14ac:dyDescent="0.15">
      <c r="AD117" s="19" t="s">
        <v>215</v>
      </c>
      <c r="AE117" s="19"/>
      <c r="AF117" s="19" t="s">
        <v>215</v>
      </c>
      <c r="AG117" s="19"/>
      <c r="AH117" s="19">
        <f>IF(ISNUMBER(SEARCH($H$25,AI117)), MAX($AH$2:AH116)+1,0)</f>
        <v>115</v>
      </c>
      <c r="AI117" s="19" t="s">
        <v>215</v>
      </c>
      <c r="AJ117" s="19"/>
      <c r="AK117" s="19" t="s">
        <v>215</v>
      </c>
      <c r="AL117" s="19"/>
      <c r="AM117" s="19"/>
      <c r="AN117" s="24"/>
      <c r="AO117" s="41"/>
    </row>
    <row r="118" spans="30:41" x14ac:dyDescent="0.15">
      <c r="AD118" s="19" t="s">
        <v>467</v>
      </c>
      <c r="AE118" s="19"/>
      <c r="AF118" s="19" t="s">
        <v>467</v>
      </c>
      <c r="AG118" s="19"/>
      <c r="AH118" s="19">
        <f>IF(ISNUMBER(SEARCH($H$25,AI118)), MAX($AH$2:AH117)+1,0)</f>
        <v>116</v>
      </c>
      <c r="AI118" s="19" t="s">
        <v>467</v>
      </c>
      <c r="AJ118" s="19"/>
      <c r="AK118" s="19" t="s">
        <v>467</v>
      </c>
      <c r="AL118" s="19"/>
      <c r="AM118" s="19"/>
      <c r="AN118" s="24"/>
      <c r="AO118" s="41"/>
    </row>
    <row r="119" spans="30:41" x14ac:dyDescent="0.15">
      <c r="AD119" s="19" t="s">
        <v>46</v>
      </c>
      <c r="AE119" s="19"/>
      <c r="AF119" s="19" t="s">
        <v>46</v>
      </c>
      <c r="AG119" s="19"/>
      <c r="AH119" s="19">
        <f>IF(ISNUMBER(SEARCH($H$25,AI119)), MAX($AH$2:AH118)+1,0)</f>
        <v>117</v>
      </c>
      <c r="AI119" s="19" t="s">
        <v>46</v>
      </c>
      <c r="AJ119" s="19"/>
      <c r="AK119" s="19" t="s">
        <v>46</v>
      </c>
      <c r="AL119" s="19"/>
      <c r="AM119" s="19"/>
      <c r="AN119" s="24"/>
      <c r="AO119" s="41"/>
    </row>
    <row r="120" spans="30:41" x14ac:dyDescent="0.15">
      <c r="AD120" s="19" t="s">
        <v>353</v>
      </c>
      <c r="AE120" s="19"/>
      <c r="AF120" s="19" t="s">
        <v>353</v>
      </c>
      <c r="AG120" s="19"/>
      <c r="AH120" s="19">
        <f>IF(ISNUMBER(SEARCH($H$25,AI120)), MAX($AH$2:AH119)+1,0)</f>
        <v>118</v>
      </c>
      <c r="AI120" s="19" t="s">
        <v>353</v>
      </c>
      <c r="AJ120" s="19"/>
      <c r="AK120" s="19" t="s">
        <v>353</v>
      </c>
      <c r="AL120" s="19"/>
      <c r="AM120" s="19"/>
      <c r="AN120" s="24"/>
      <c r="AO120" s="41"/>
    </row>
    <row r="121" spans="30:41" x14ac:dyDescent="0.15">
      <c r="AD121" s="19" t="s">
        <v>468</v>
      </c>
      <c r="AE121" s="19"/>
      <c r="AF121" s="19" t="s">
        <v>468</v>
      </c>
      <c r="AG121" s="19"/>
      <c r="AH121" s="19">
        <f>IF(ISNUMBER(SEARCH($H$25,AI121)), MAX($AH$2:AH120)+1,0)</f>
        <v>119</v>
      </c>
      <c r="AI121" s="19" t="s">
        <v>468</v>
      </c>
      <c r="AJ121" s="19"/>
      <c r="AK121" s="19" t="s">
        <v>468</v>
      </c>
      <c r="AL121" s="19"/>
      <c r="AM121" s="19"/>
      <c r="AN121" s="24"/>
      <c r="AO121" s="41"/>
    </row>
    <row r="122" spans="30:41" x14ac:dyDescent="0.15">
      <c r="AD122" s="19" t="s">
        <v>366</v>
      </c>
      <c r="AE122" s="19"/>
      <c r="AF122" s="19" t="s">
        <v>366</v>
      </c>
      <c r="AG122" s="19"/>
      <c r="AH122" s="19">
        <f>IF(ISNUMBER(SEARCH($H$25,AI122)), MAX($AH$2:AH121)+1,0)</f>
        <v>120</v>
      </c>
      <c r="AI122" s="19" t="s">
        <v>366</v>
      </c>
      <c r="AJ122" s="19"/>
      <c r="AK122" s="19" t="s">
        <v>366</v>
      </c>
      <c r="AL122" s="19"/>
      <c r="AM122" s="19"/>
      <c r="AN122" s="24"/>
      <c r="AO122" s="41"/>
    </row>
    <row r="123" spans="30:41" x14ac:dyDescent="0.15">
      <c r="AD123" s="19" t="s">
        <v>47</v>
      </c>
      <c r="AE123" s="19"/>
      <c r="AF123" s="19" t="s">
        <v>47</v>
      </c>
      <c r="AG123" s="19"/>
      <c r="AH123" s="19">
        <f>IF(ISNUMBER(SEARCH($H$25,AI123)), MAX($AH$2:AH122)+1,0)</f>
        <v>121</v>
      </c>
      <c r="AI123" s="19" t="s">
        <v>47</v>
      </c>
      <c r="AJ123" s="19"/>
      <c r="AK123" s="19" t="s">
        <v>47</v>
      </c>
      <c r="AL123" s="19"/>
      <c r="AM123" s="19"/>
      <c r="AN123" s="24"/>
      <c r="AO123" s="41"/>
    </row>
    <row r="124" spans="30:41" x14ac:dyDescent="0.15">
      <c r="AD124" s="19" t="s">
        <v>216</v>
      </c>
      <c r="AE124" s="19"/>
      <c r="AF124" s="19" t="s">
        <v>216</v>
      </c>
      <c r="AG124" s="19"/>
      <c r="AH124" s="19">
        <f>IF(ISNUMBER(SEARCH($H$25,AI124)), MAX($AH$2:AH123)+1,0)</f>
        <v>122</v>
      </c>
      <c r="AI124" s="19" t="s">
        <v>216</v>
      </c>
      <c r="AJ124" s="19"/>
      <c r="AK124" s="19" t="s">
        <v>216</v>
      </c>
      <c r="AL124" s="19"/>
      <c r="AM124" s="19"/>
      <c r="AN124" s="24"/>
      <c r="AO124" s="41"/>
    </row>
    <row r="125" spans="30:41" x14ac:dyDescent="0.15">
      <c r="AD125" s="19" t="s">
        <v>469</v>
      </c>
      <c r="AE125" s="19"/>
      <c r="AF125" s="19" t="s">
        <v>469</v>
      </c>
      <c r="AG125" s="19"/>
      <c r="AH125" s="19">
        <f>IF(ISNUMBER(SEARCH($H$25,AI125)), MAX($AH$2:AH124)+1,0)</f>
        <v>123</v>
      </c>
      <c r="AI125" s="19" t="s">
        <v>469</v>
      </c>
      <c r="AJ125" s="19"/>
      <c r="AK125" s="19" t="s">
        <v>469</v>
      </c>
      <c r="AL125" s="19"/>
      <c r="AM125" s="19"/>
      <c r="AN125" s="24"/>
      <c r="AO125" s="41"/>
    </row>
    <row r="126" spans="30:41" x14ac:dyDescent="0.15">
      <c r="AD126" s="19" t="s">
        <v>396</v>
      </c>
      <c r="AE126" s="19"/>
      <c r="AF126" s="19" t="s">
        <v>396</v>
      </c>
      <c r="AG126" s="19"/>
      <c r="AH126" s="19">
        <f>IF(ISNUMBER(SEARCH($H$25,AI126)), MAX($AH$2:AH125)+1,0)</f>
        <v>124</v>
      </c>
      <c r="AI126" s="19" t="s">
        <v>396</v>
      </c>
      <c r="AJ126" s="19"/>
      <c r="AK126" s="19" t="s">
        <v>396</v>
      </c>
      <c r="AL126" s="19"/>
      <c r="AM126" s="19"/>
      <c r="AN126" s="24"/>
      <c r="AO126" s="41"/>
    </row>
    <row r="127" spans="30:41" x14ac:dyDescent="0.15">
      <c r="AD127" s="19" t="s">
        <v>361</v>
      </c>
      <c r="AE127" s="19"/>
      <c r="AF127" s="19" t="s">
        <v>361</v>
      </c>
      <c r="AG127" s="19"/>
      <c r="AH127" s="19">
        <f>IF(ISNUMBER(SEARCH($H$25,AI127)), MAX($AH$2:AH126)+1,0)</f>
        <v>125</v>
      </c>
      <c r="AI127" s="19" t="s">
        <v>361</v>
      </c>
      <c r="AJ127" s="19"/>
      <c r="AK127" s="19" t="s">
        <v>361</v>
      </c>
      <c r="AL127" s="19"/>
      <c r="AM127" s="19"/>
      <c r="AN127" s="24"/>
      <c r="AO127" s="41"/>
    </row>
    <row r="128" spans="30:41" x14ac:dyDescent="0.15">
      <c r="AD128" s="19" t="s">
        <v>344</v>
      </c>
      <c r="AE128" s="19"/>
      <c r="AF128" s="19" t="s">
        <v>344</v>
      </c>
      <c r="AG128" s="19"/>
      <c r="AH128" s="19">
        <f>IF(ISNUMBER(SEARCH($H$25,AI128)), MAX($AH$2:AH127)+1,0)</f>
        <v>126</v>
      </c>
      <c r="AI128" s="19" t="s">
        <v>344</v>
      </c>
      <c r="AJ128" s="19"/>
      <c r="AK128" s="19" t="s">
        <v>344</v>
      </c>
      <c r="AL128" s="19"/>
      <c r="AM128" s="19"/>
      <c r="AN128" s="24"/>
      <c r="AO128" s="41"/>
    </row>
    <row r="129" spans="30:41" x14ac:dyDescent="0.15">
      <c r="AD129" s="19" t="s">
        <v>217</v>
      </c>
      <c r="AE129" s="19"/>
      <c r="AF129" s="19" t="s">
        <v>217</v>
      </c>
      <c r="AG129" s="19"/>
      <c r="AH129" s="19">
        <f>IF(ISNUMBER(SEARCH($H$25,AI129)), MAX($AH$2:AH128)+1,0)</f>
        <v>127</v>
      </c>
      <c r="AI129" s="19" t="s">
        <v>217</v>
      </c>
      <c r="AJ129" s="19"/>
      <c r="AK129" s="19" t="s">
        <v>217</v>
      </c>
      <c r="AL129" s="19"/>
      <c r="AM129" s="19"/>
      <c r="AN129" s="24"/>
      <c r="AO129" s="41"/>
    </row>
    <row r="130" spans="30:41" x14ac:dyDescent="0.15">
      <c r="AD130" s="19" t="s">
        <v>354</v>
      </c>
      <c r="AE130" s="19"/>
      <c r="AF130" s="19" t="s">
        <v>354</v>
      </c>
      <c r="AG130" s="19"/>
      <c r="AH130" s="19">
        <f>IF(ISNUMBER(SEARCH($H$25,AI130)), MAX($AH$2:AH129)+1,0)</f>
        <v>128</v>
      </c>
      <c r="AI130" s="19" t="s">
        <v>354</v>
      </c>
      <c r="AJ130" s="19"/>
      <c r="AK130" s="19" t="s">
        <v>354</v>
      </c>
      <c r="AL130" s="19"/>
      <c r="AM130" s="19"/>
      <c r="AN130" s="24"/>
      <c r="AO130" s="41"/>
    </row>
    <row r="131" spans="30:41" x14ac:dyDescent="0.15">
      <c r="AD131" s="19"/>
      <c r="AE131" s="19"/>
      <c r="AF131" s="19"/>
      <c r="AG131" s="19"/>
      <c r="AH131" s="19">
        <f>IF(ISNUMBER(SEARCH($H$25,AI131)), MAX($AH$2:AH130)+1,0)</f>
        <v>0</v>
      </c>
      <c r="AI131" s="19"/>
      <c r="AJ131" s="19"/>
      <c r="AK131" s="19"/>
      <c r="AL131" s="19"/>
      <c r="AM131" s="19"/>
      <c r="AN131" s="24"/>
      <c r="AO131" s="41"/>
    </row>
    <row r="132" spans="30:41" x14ac:dyDescent="0.15">
      <c r="AD132" s="19"/>
      <c r="AE132" s="19"/>
      <c r="AF132" s="19"/>
      <c r="AG132" s="19"/>
      <c r="AH132" s="19"/>
      <c r="AI132" s="19"/>
      <c r="AJ132" s="19"/>
      <c r="AK132" s="19"/>
      <c r="AL132" s="19"/>
      <c r="AM132" s="19"/>
      <c r="AN132" s="24"/>
      <c r="AO132" s="41"/>
    </row>
    <row r="133" spans="30:41" x14ac:dyDescent="0.15">
      <c r="AD133" s="19"/>
      <c r="AE133" s="19"/>
      <c r="AF133" s="19"/>
      <c r="AG133" s="19"/>
      <c r="AH133" s="19"/>
      <c r="AI133" s="19"/>
      <c r="AJ133" s="19"/>
      <c r="AK133" s="19"/>
      <c r="AL133" s="19"/>
      <c r="AM133" s="19"/>
      <c r="AN133" s="24"/>
      <c r="AO133" s="41"/>
    </row>
    <row r="134" spans="30:41" x14ac:dyDescent="0.15">
      <c r="AD134" s="19"/>
      <c r="AE134" s="19"/>
      <c r="AF134" s="19"/>
      <c r="AG134" s="19"/>
      <c r="AH134" s="19"/>
      <c r="AI134" s="19"/>
      <c r="AJ134" s="19"/>
      <c r="AK134" s="19"/>
      <c r="AL134" s="19"/>
      <c r="AM134" s="19"/>
      <c r="AN134" s="24"/>
      <c r="AO134" s="41"/>
    </row>
    <row r="135" spans="30:41" x14ac:dyDescent="0.15">
      <c r="AD135" s="19"/>
      <c r="AE135" s="19"/>
      <c r="AF135" s="19"/>
      <c r="AG135" s="19"/>
      <c r="AH135" s="19"/>
      <c r="AI135" s="19"/>
      <c r="AJ135" s="19"/>
      <c r="AK135" s="19"/>
      <c r="AL135" s="19"/>
      <c r="AM135" s="19"/>
      <c r="AN135" s="24"/>
      <c r="AO135" s="41"/>
    </row>
    <row r="136" spans="30:41" x14ac:dyDescent="0.15">
      <c r="AD136" s="24"/>
      <c r="AE136" s="24"/>
      <c r="AF136" s="24"/>
      <c r="AG136" s="24"/>
      <c r="AH136" s="24"/>
      <c r="AI136" s="24"/>
      <c r="AJ136" s="24"/>
      <c r="AK136" s="24"/>
      <c r="AL136" s="24"/>
      <c r="AM136" s="24"/>
      <c r="AN136" s="24"/>
      <c r="AO136" s="41"/>
    </row>
    <row r="137" spans="30:41" x14ac:dyDescent="0.15">
      <c r="AD137" s="24"/>
      <c r="AE137" s="24"/>
      <c r="AF137" s="24"/>
      <c r="AG137" s="24"/>
      <c r="AH137" s="24"/>
      <c r="AI137" s="24"/>
      <c r="AJ137" s="24"/>
      <c r="AK137" s="24"/>
      <c r="AL137" s="24"/>
      <c r="AM137" s="24"/>
      <c r="AN137" s="24"/>
      <c r="AO137" s="41"/>
    </row>
    <row r="138" spans="30:41" x14ac:dyDescent="0.15">
      <c r="AD138" s="24"/>
      <c r="AE138" s="24"/>
      <c r="AF138" s="24"/>
      <c r="AG138" s="24"/>
      <c r="AH138" s="24"/>
      <c r="AI138" s="24"/>
      <c r="AJ138" s="24"/>
      <c r="AK138" s="24"/>
      <c r="AL138" s="24"/>
      <c r="AM138" s="24"/>
      <c r="AN138" s="24"/>
      <c r="AO138" s="41"/>
    </row>
    <row r="139" spans="30:41" x14ac:dyDescent="0.15">
      <c r="AD139" s="24"/>
      <c r="AE139" s="24"/>
      <c r="AF139" s="24"/>
      <c r="AG139" s="24"/>
      <c r="AH139" s="24"/>
      <c r="AI139" s="24"/>
      <c r="AJ139" s="24"/>
      <c r="AK139" s="24"/>
      <c r="AL139" s="24"/>
      <c r="AM139" s="24"/>
      <c r="AN139" s="24"/>
      <c r="AO139" s="41"/>
    </row>
    <row r="140" spans="30:41" x14ac:dyDescent="0.15">
      <c r="AD140" s="24"/>
      <c r="AE140" s="24"/>
      <c r="AF140" s="24"/>
      <c r="AG140" s="24"/>
      <c r="AH140" s="24"/>
      <c r="AI140" s="24"/>
      <c r="AJ140" s="24"/>
      <c r="AK140" s="24"/>
      <c r="AL140" s="24"/>
      <c r="AM140" s="24"/>
      <c r="AN140" s="24"/>
      <c r="AO140" s="41"/>
    </row>
    <row r="141" spans="30:41" x14ac:dyDescent="0.15">
      <c r="AD141" s="41"/>
      <c r="AE141" s="41"/>
      <c r="AF141" s="41"/>
      <c r="AG141" s="41"/>
      <c r="AH141" s="41"/>
      <c r="AI141" s="41"/>
      <c r="AJ141" s="41"/>
      <c r="AK141" s="41"/>
      <c r="AL141" s="41"/>
      <c r="AM141" s="41"/>
      <c r="AN141" s="41"/>
      <c r="AO141" s="41"/>
    </row>
    <row r="142" spans="30:41" x14ac:dyDescent="0.15">
      <c r="AD142" s="41"/>
      <c r="AE142" s="41"/>
      <c r="AF142" s="41"/>
      <c r="AG142" s="41"/>
      <c r="AH142" s="41"/>
      <c r="AI142" s="41"/>
      <c r="AJ142" s="41"/>
      <c r="AK142" s="41"/>
      <c r="AL142" s="41"/>
      <c r="AM142" s="41"/>
      <c r="AN142" s="41"/>
      <c r="AO142" s="41"/>
    </row>
    <row r="143" spans="30:41" x14ac:dyDescent="0.15">
      <c r="AD143" s="41"/>
      <c r="AE143" s="41"/>
      <c r="AF143" s="41"/>
      <c r="AG143" s="41"/>
      <c r="AH143" s="41"/>
      <c r="AI143" s="41"/>
      <c r="AJ143" s="41"/>
      <c r="AK143" s="41"/>
      <c r="AL143" s="41"/>
      <c r="AM143" s="41"/>
      <c r="AN143" s="41"/>
      <c r="AO143" s="41"/>
    </row>
    <row r="144" spans="30:41" x14ac:dyDescent="0.15">
      <c r="AD144" s="41"/>
      <c r="AE144" s="41"/>
      <c r="AF144" s="41"/>
      <c r="AG144" s="41"/>
      <c r="AH144" s="41"/>
      <c r="AI144" s="41"/>
      <c r="AJ144" s="41"/>
      <c r="AK144" s="41"/>
      <c r="AL144" s="41"/>
      <c r="AM144" s="41"/>
      <c r="AN144" s="41"/>
      <c r="AO144" s="41"/>
    </row>
    <row r="145" spans="30:41" x14ac:dyDescent="0.15">
      <c r="AD145" s="41"/>
      <c r="AE145" s="41"/>
      <c r="AF145" s="41"/>
      <c r="AG145" s="41"/>
      <c r="AH145" s="41"/>
      <c r="AI145" s="41"/>
      <c r="AJ145" s="41"/>
      <c r="AK145" s="41"/>
      <c r="AL145" s="41"/>
      <c r="AM145" s="41"/>
      <c r="AN145" s="41"/>
      <c r="AO145" s="41"/>
    </row>
    <row r="146" spans="30:41" x14ac:dyDescent="0.15">
      <c r="AD146" s="41"/>
      <c r="AE146" s="41"/>
      <c r="AF146" s="41"/>
      <c r="AG146" s="41"/>
      <c r="AH146" s="41"/>
      <c r="AI146" s="41"/>
      <c r="AJ146" s="41"/>
      <c r="AK146" s="41"/>
      <c r="AL146" s="41"/>
      <c r="AM146" s="41"/>
      <c r="AN146" s="41"/>
      <c r="AO146" s="41"/>
    </row>
    <row r="147" spans="30:41" x14ac:dyDescent="0.15">
      <c r="AD147" s="41"/>
      <c r="AE147" s="41"/>
      <c r="AF147" s="41"/>
      <c r="AG147" s="41"/>
      <c r="AH147" s="41"/>
      <c r="AI147" s="41"/>
      <c r="AJ147" s="41"/>
      <c r="AK147" s="41"/>
      <c r="AL147" s="41"/>
      <c r="AM147" s="41"/>
      <c r="AN147" s="41"/>
      <c r="AO147" s="41"/>
    </row>
    <row r="148" spans="30:41" x14ac:dyDescent="0.15">
      <c r="AD148" s="41"/>
      <c r="AE148" s="41"/>
      <c r="AF148" s="41"/>
      <c r="AG148" s="41"/>
      <c r="AH148" s="41"/>
      <c r="AI148" s="41"/>
      <c r="AJ148" s="41"/>
      <c r="AK148" s="41"/>
      <c r="AL148" s="41"/>
      <c r="AM148" s="41"/>
      <c r="AN148" s="41"/>
      <c r="AO148" s="41"/>
    </row>
    <row r="149" spans="30:41" x14ac:dyDescent="0.15">
      <c r="AD149" s="41"/>
      <c r="AE149" s="41"/>
      <c r="AF149" s="41"/>
      <c r="AG149" s="41"/>
      <c r="AH149" s="41"/>
      <c r="AI149" s="41"/>
      <c r="AJ149" s="41"/>
      <c r="AK149" s="41"/>
      <c r="AL149" s="41"/>
      <c r="AM149" s="41"/>
      <c r="AN149" s="41"/>
      <c r="AO149" s="41"/>
    </row>
    <row r="150" spans="30:41" x14ac:dyDescent="0.15">
      <c r="AD150" s="41"/>
      <c r="AE150" s="41"/>
      <c r="AF150" s="41"/>
      <c r="AG150" s="41"/>
      <c r="AH150" s="41"/>
      <c r="AI150" s="41"/>
      <c r="AJ150" s="41"/>
      <c r="AK150" s="41"/>
      <c r="AL150" s="41"/>
      <c r="AM150" s="41"/>
      <c r="AN150" s="41"/>
      <c r="AO150" s="41"/>
    </row>
    <row r="151" spans="30:41" x14ac:dyDescent="0.15">
      <c r="AD151" s="41"/>
      <c r="AE151" s="41"/>
      <c r="AF151" s="41"/>
      <c r="AG151" s="41"/>
      <c r="AH151" s="41"/>
      <c r="AI151" s="41"/>
      <c r="AJ151" s="41"/>
      <c r="AK151" s="41"/>
      <c r="AL151" s="41"/>
      <c r="AM151" s="41"/>
      <c r="AN151" s="41"/>
      <c r="AO151" s="41"/>
    </row>
    <row r="152" spans="30:41" x14ac:dyDescent="0.15">
      <c r="AD152" s="41"/>
      <c r="AE152" s="41"/>
      <c r="AF152" s="41"/>
      <c r="AG152" s="41"/>
      <c r="AH152" s="41"/>
      <c r="AI152" s="41"/>
      <c r="AJ152" s="41"/>
      <c r="AK152" s="41"/>
      <c r="AL152" s="41"/>
      <c r="AM152" s="41"/>
      <c r="AN152" s="41"/>
      <c r="AO152" s="41"/>
    </row>
    <row r="153" spans="30:41" x14ac:dyDescent="0.15">
      <c r="AD153" s="41"/>
      <c r="AE153" s="41"/>
      <c r="AF153" s="41"/>
      <c r="AG153" s="41"/>
      <c r="AH153" s="41"/>
      <c r="AI153" s="41"/>
      <c r="AJ153" s="41"/>
      <c r="AK153" s="41"/>
      <c r="AL153" s="41"/>
      <c r="AM153" s="41"/>
      <c r="AN153" s="41"/>
      <c r="AO153" s="41"/>
    </row>
    <row r="154" spans="30:41" x14ac:dyDescent="0.15">
      <c r="AD154" s="41"/>
      <c r="AE154" s="41"/>
      <c r="AF154" s="41"/>
      <c r="AG154" s="41"/>
      <c r="AH154" s="41"/>
      <c r="AI154" s="41"/>
      <c r="AJ154" s="41"/>
      <c r="AK154" s="41"/>
      <c r="AL154" s="41"/>
      <c r="AM154" s="41"/>
      <c r="AN154" s="41"/>
      <c r="AO154" s="41"/>
    </row>
    <row r="155" spans="30:41" x14ac:dyDescent="0.15">
      <c r="AD155" s="41"/>
      <c r="AE155" s="41"/>
      <c r="AF155" s="41"/>
      <c r="AG155" s="41"/>
      <c r="AH155" s="41"/>
      <c r="AI155" s="41"/>
      <c r="AJ155" s="41"/>
      <c r="AK155" s="41"/>
      <c r="AL155" s="41"/>
      <c r="AM155" s="41"/>
      <c r="AN155" s="41"/>
      <c r="AO155" s="41"/>
    </row>
    <row r="156" spans="30:41" x14ac:dyDescent="0.15">
      <c r="AD156" s="41"/>
      <c r="AE156" s="41"/>
      <c r="AF156" s="41"/>
      <c r="AG156" s="41"/>
      <c r="AH156" s="41"/>
      <c r="AI156" s="41"/>
      <c r="AJ156" s="41"/>
      <c r="AK156" s="41"/>
      <c r="AL156" s="41"/>
      <c r="AM156" s="41"/>
      <c r="AN156" s="41"/>
      <c r="AO156" s="41"/>
    </row>
    <row r="157" spans="30:41" x14ac:dyDescent="0.15">
      <c r="AD157" s="41"/>
      <c r="AE157" s="41"/>
      <c r="AF157" s="41"/>
      <c r="AG157" s="41"/>
      <c r="AH157" s="41"/>
      <c r="AI157" s="41"/>
      <c r="AJ157" s="41"/>
      <c r="AK157" s="41"/>
      <c r="AL157" s="41"/>
      <c r="AM157" s="41"/>
      <c r="AN157" s="41"/>
      <c r="AO157" s="41"/>
    </row>
    <row r="158" spans="30:41" x14ac:dyDescent="0.15">
      <c r="AD158" s="41"/>
      <c r="AE158" s="41"/>
      <c r="AF158" s="41"/>
      <c r="AG158" s="41"/>
      <c r="AH158" s="41"/>
      <c r="AI158" s="41"/>
      <c r="AJ158" s="41"/>
      <c r="AK158" s="41"/>
      <c r="AL158" s="41"/>
      <c r="AM158" s="41"/>
      <c r="AN158" s="41"/>
      <c r="AO158" s="41"/>
    </row>
    <row r="159" spans="30:41" x14ac:dyDescent="0.15">
      <c r="AD159" s="41"/>
      <c r="AE159" s="41"/>
      <c r="AF159" s="41"/>
      <c r="AG159" s="41"/>
      <c r="AH159" s="41"/>
      <c r="AI159" s="41"/>
      <c r="AJ159" s="41"/>
      <c r="AK159" s="41"/>
      <c r="AL159" s="41"/>
      <c r="AM159" s="41"/>
      <c r="AN159" s="41"/>
      <c r="AO159" s="41"/>
    </row>
    <row r="160" spans="30:41" x14ac:dyDescent="0.15">
      <c r="AD160" s="41"/>
      <c r="AE160" s="41"/>
      <c r="AF160" s="41"/>
      <c r="AG160" s="41"/>
      <c r="AH160" s="41"/>
      <c r="AI160" s="41"/>
      <c r="AJ160" s="41"/>
      <c r="AK160" s="41"/>
      <c r="AL160" s="41"/>
      <c r="AM160" s="41"/>
      <c r="AN160" s="41"/>
      <c r="AO160" s="41"/>
    </row>
    <row r="161" spans="30:41" x14ac:dyDescent="0.15">
      <c r="AD161" s="41"/>
      <c r="AE161" s="41"/>
      <c r="AF161" s="41"/>
      <c r="AG161" s="41"/>
      <c r="AH161" s="41"/>
      <c r="AI161" s="41"/>
      <c r="AJ161" s="41"/>
      <c r="AK161" s="41"/>
      <c r="AL161" s="41"/>
      <c r="AM161" s="41"/>
      <c r="AN161" s="41"/>
      <c r="AO161" s="41"/>
    </row>
    <row r="162" spans="30:41" x14ac:dyDescent="0.15">
      <c r="AD162" s="41"/>
      <c r="AE162" s="41"/>
      <c r="AF162" s="41"/>
      <c r="AG162" s="41"/>
      <c r="AH162" s="41"/>
      <c r="AI162" s="41"/>
      <c r="AJ162" s="41"/>
      <c r="AK162" s="41"/>
      <c r="AL162" s="41"/>
      <c r="AM162" s="41"/>
      <c r="AN162" s="41"/>
      <c r="AO162" s="41"/>
    </row>
    <row r="163" spans="30:41" x14ac:dyDescent="0.15">
      <c r="AD163" s="41"/>
      <c r="AE163" s="41"/>
      <c r="AF163" s="41"/>
      <c r="AG163" s="41"/>
      <c r="AH163" s="41"/>
      <c r="AI163" s="41"/>
      <c r="AJ163" s="41"/>
      <c r="AK163" s="41"/>
      <c r="AL163" s="41"/>
      <c r="AM163" s="41"/>
      <c r="AN163" s="41"/>
      <c r="AO163" s="41"/>
    </row>
    <row r="164" spans="30:41" x14ac:dyDescent="0.15">
      <c r="AD164" s="41"/>
      <c r="AE164" s="41"/>
      <c r="AF164" s="41"/>
      <c r="AG164" s="41"/>
      <c r="AH164" s="41"/>
      <c r="AI164" s="41"/>
      <c r="AJ164" s="41"/>
      <c r="AK164" s="41"/>
      <c r="AL164" s="41"/>
      <c r="AM164" s="41"/>
      <c r="AN164" s="41"/>
      <c r="AO164" s="41"/>
    </row>
    <row r="165" spans="30:41" x14ac:dyDescent="0.15">
      <c r="AD165" s="41"/>
      <c r="AE165" s="41"/>
      <c r="AF165" s="41"/>
      <c r="AG165" s="41"/>
      <c r="AH165" s="41"/>
      <c r="AI165" s="41"/>
      <c r="AJ165" s="41"/>
      <c r="AK165" s="41"/>
      <c r="AL165" s="41"/>
      <c r="AM165" s="41"/>
      <c r="AN165" s="41"/>
      <c r="AO165" s="41"/>
    </row>
    <row r="166" spans="30:41" x14ac:dyDescent="0.15">
      <c r="AD166" s="41"/>
      <c r="AE166" s="41"/>
      <c r="AF166" s="41"/>
      <c r="AG166" s="41"/>
      <c r="AH166" s="41"/>
      <c r="AI166" s="41"/>
      <c r="AJ166" s="41"/>
      <c r="AK166" s="41"/>
      <c r="AL166" s="41"/>
      <c r="AM166" s="41"/>
      <c r="AN166" s="41"/>
      <c r="AO166" s="41"/>
    </row>
    <row r="167" spans="30:41" x14ac:dyDescent="0.15">
      <c r="AD167" s="41"/>
      <c r="AE167" s="41"/>
      <c r="AF167" s="41"/>
      <c r="AG167" s="41"/>
      <c r="AH167" s="41"/>
      <c r="AI167" s="41"/>
      <c r="AJ167" s="41"/>
      <c r="AK167" s="41"/>
      <c r="AL167" s="41"/>
      <c r="AM167" s="41"/>
      <c r="AN167" s="41"/>
      <c r="AO167" s="41"/>
    </row>
    <row r="168" spans="30:41" x14ac:dyDescent="0.15">
      <c r="AD168" s="41"/>
      <c r="AE168" s="41"/>
      <c r="AF168" s="41"/>
      <c r="AG168" s="41"/>
      <c r="AH168" s="41"/>
      <c r="AI168" s="41"/>
      <c r="AJ168" s="41"/>
      <c r="AK168" s="41"/>
      <c r="AL168" s="41"/>
      <c r="AM168" s="41"/>
      <c r="AN168" s="41"/>
      <c r="AO168" s="41"/>
    </row>
    <row r="169" spans="30:41" x14ac:dyDescent="0.15">
      <c r="AD169" s="41"/>
      <c r="AE169" s="41"/>
      <c r="AF169" s="41"/>
      <c r="AG169" s="41"/>
      <c r="AH169" s="41"/>
      <c r="AI169" s="41"/>
      <c r="AJ169" s="41"/>
      <c r="AK169" s="41"/>
      <c r="AL169" s="41"/>
      <c r="AM169" s="41"/>
      <c r="AN169" s="41"/>
      <c r="AO169" s="41"/>
    </row>
  </sheetData>
  <sheetProtection algorithmName="SHA-512" hashValue="ZEdaReI3gKpTGicuLNPHMpeP+qFfKKExKZZsBWcVmkLXyyIU8nb/xuu9Fd55pZVyRNikveux2qFzheEBNFhnLA==" saltValue="Igq5OHyHAL2pMx4dR0S/3Q==" spinCount="100000" sheet="1" selectLockedCells="1"/>
  <customSheetViews>
    <customSheetView guid="{6FDBC1BF-99FD-492F-9A38-B1FC9531BD14}" showGridLines="0" fitToPage="1" topLeftCell="A7">
      <selection activeCell="H25" sqref="H25:M25"/>
      <pageMargins left="0.7" right="0.7" top="0.5" bottom="0.5" header="0.3" footer="0.3"/>
      <pageSetup scale="88" fitToHeight="0" orientation="landscape" r:id="rId1"/>
    </customSheetView>
    <customSheetView guid="{C17C9B4A-0866-4AA0-BC6D-B2274E9D30D3}" showGridLines="0" fitToPage="1" topLeftCell="A7">
      <selection activeCell="H25" sqref="H25:M25"/>
      <pageMargins left="0.7" right="0.7" top="0.5" bottom="0.5" header="0.3" footer="0.3"/>
      <pageSetup scale="88" fitToHeight="0" orientation="landscape" r:id="rId2"/>
    </customSheetView>
  </customSheetViews>
  <mergeCells count="36">
    <mergeCell ref="F15:G15"/>
    <mergeCell ref="H15:J15"/>
    <mergeCell ref="B46:D46"/>
    <mergeCell ref="B45:N45"/>
    <mergeCell ref="B35:N35"/>
    <mergeCell ref="F19:G19"/>
    <mergeCell ref="H19:M19"/>
    <mergeCell ref="F21:G21"/>
    <mergeCell ref="H21:M21"/>
    <mergeCell ref="F27:G27"/>
    <mergeCell ref="B38:N38"/>
    <mergeCell ref="B44:N44"/>
    <mergeCell ref="C40:E40"/>
    <mergeCell ref="B37:N37"/>
    <mergeCell ref="F25:G25"/>
    <mergeCell ref="H25:M25"/>
    <mergeCell ref="D2:L2"/>
    <mergeCell ref="B4:N4"/>
    <mergeCell ref="B6:N6"/>
    <mergeCell ref="D10:M10"/>
    <mergeCell ref="F12:G12"/>
    <mergeCell ref="D12:E12"/>
    <mergeCell ref="F8:G8"/>
    <mergeCell ref="H8:M8"/>
    <mergeCell ref="C3:N3"/>
    <mergeCell ref="D17:G17"/>
    <mergeCell ref="H17:J17"/>
    <mergeCell ref="F23:G23"/>
    <mergeCell ref="H23:M23"/>
    <mergeCell ref="B34:N34"/>
    <mergeCell ref="H28:M28"/>
    <mergeCell ref="E28:G28"/>
    <mergeCell ref="F30:G30"/>
    <mergeCell ref="H30:M30"/>
    <mergeCell ref="E31:G31"/>
    <mergeCell ref="H31:M31"/>
  </mergeCells>
  <conditionalFormatting sqref="B4:N4">
    <cfRule type="expression" dxfId="782" priority="5">
      <formula>$B$4="Preliminary Site Visit Report"</formula>
    </cfRule>
  </conditionalFormatting>
  <conditionalFormatting sqref="B6:N6">
    <cfRule type="expression" dxfId="781" priority="3">
      <formula>$B$4="Preliminary Site Visit Report"</formula>
    </cfRule>
  </conditionalFormatting>
  <conditionalFormatting sqref="B34:N34">
    <cfRule type="expression" dxfId="780" priority="2">
      <formula>$B$4="Preliminary Site Visit Report"</formula>
    </cfRule>
  </conditionalFormatting>
  <conditionalFormatting sqref="B35:N35">
    <cfRule type="expression" dxfId="779" priority="1">
      <formula>$B$4="Preliminary Site Visit Report"</formula>
    </cfRule>
  </conditionalFormatting>
  <conditionalFormatting sqref="D2:L2">
    <cfRule type="expression" dxfId="778" priority="4">
      <formula>$B$4="Preliminary Site Visit Report"</formula>
    </cfRule>
  </conditionalFormatting>
  <dataValidations count="5">
    <dataValidation type="list" allowBlank="1" showInputMessage="1" showErrorMessage="1" sqref="H31:M31" xr:uid="{00000000-0002-0000-0100-000002000000}">
      <formula1>"State Office of EMS, CoAEMSP Board Member, CoAEMSP Staff"</formula1>
    </dataValidation>
    <dataValidation type="list" allowBlank="1" showInputMessage="1" showErrorMessage="1" sqref="H17:J17" xr:uid="{00000000-0002-0000-0100-000005000000}">
      <formula1>"Please Select, Yes, No"</formula1>
    </dataValidation>
    <dataValidation type="list" allowBlank="1" showInputMessage="1" showErrorMessage="1" sqref="B4:N4" xr:uid="{00000000-0002-0000-0100-000006000000}">
      <formula1>"Preliminary Site Visit Report,Site Visit Report"</formula1>
    </dataValidation>
    <dataValidation type="list" allowBlank="1" showInputMessage="1" showErrorMessage="1" sqref="H8:M8" xr:uid="{00000000-0002-0000-0100-000007000000}">
      <formula1>"Seeking the CoAEMSP Letter of Review (LoR), Initial Accreditation, Continuing Accreditation"</formula1>
    </dataValidation>
    <dataValidation type="list" allowBlank="1" showInputMessage="1" showErrorMessage="1" sqref="H12" xr:uid="{864D675F-49FC-4758-AF14-3B9A8F29C70C}">
      <formula1>"AK, AL, AR, AZ, CA, CO, CT, DC, DE, FL, GA, HI, IA, ID, IL, IN, KS, KY, LA, MA, MD, ME, MI, MN, MO, MS, MT, NC, ND, NE, NH, NJ, NM, NV, NY, OH, OK, OR, PA, RI, SC, SD, TN, TX, UT, VA, VT, WA, WI, WV, WY"</formula1>
    </dataValidation>
  </dataValidations>
  <hyperlinks>
    <hyperlink ref="C42" r:id="rId3" display="mailto:jennifer@coaemsp.org" xr:uid="{00000000-0004-0000-0100-000000000000}"/>
  </hyperlinks>
  <pageMargins left="0.7" right="0.7" top="0.5" bottom="0.5" header="0.3" footer="0.3"/>
  <pageSetup scale="88" fitToHeight="0" orientation="landscape"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sheetPr>
  <dimension ref="B1:DA398"/>
  <sheetViews>
    <sheetView showGridLines="0" zoomScale="140" zoomScaleNormal="140" workbookViewId="0">
      <pane ySplit="6" topLeftCell="A179" activePane="bottomLeft" state="frozen"/>
      <selection activeCell="B35" sqref="B35:N38"/>
      <selection pane="bottomLeft" activeCell="C5" sqref="C5:D5"/>
    </sheetView>
  </sheetViews>
  <sheetFormatPr baseColWidth="10" defaultColWidth="8.83203125" defaultRowHeight="14" x14ac:dyDescent="0.15"/>
  <cols>
    <col min="1" max="1" width="3.6640625" customWidth="1"/>
    <col min="2" max="2" width="12.6640625" customWidth="1"/>
    <col min="3" max="3" width="13.6640625" customWidth="1"/>
    <col min="4" max="4" width="5.6640625" customWidth="1"/>
    <col min="5" max="5" width="13.6640625" customWidth="1"/>
    <col min="6" max="6" width="12.6640625" customWidth="1"/>
    <col min="7" max="7" width="10.6640625" customWidth="1"/>
    <col min="8" max="8" width="7.1640625" customWidth="1"/>
    <col min="9" max="9" width="35.6640625" customWidth="1"/>
    <col min="10" max="10" width="18.6640625" customWidth="1"/>
    <col min="11" max="11" width="15.6640625" customWidth="1"/>
    <col min="12" max="12" width="17.6640625" customWidth="1"/>
    <col min="13" max="13" width="15.6640625" style="19" customWidth="1"/>
    <col min="14" max="14" width="12.6640625" style="19" customWidth="1"/>
    <col min="15" max="15" width="10.6640625" style="19" customWidth="1"/>
    <col min="16" max="16" width="8.6640625" style="19" customWidth="1"/>
    <col min="17" max="17" width="12.6640625" style="19" customWidth="1"/>
    <col min="18" max="18" width="10.6640625" style="19" customWidth="1"/>
    <col min="19" max="19" width="8.6640625" style="19" customWidth="1"/>
    <col min="20" max="20" width="12.6640625" style="19" customWidth="1"/>
    <col min="21" max="21" width="10.6640625" style="19" customWidth="1"/>
    <col min="22" max="22" width="8.6640625" style="19" customWidth="1"/>
    <col min="23" max="23" width="12.6640625" style="19" customWidth="1"/>
    <col min="24" max="24" width="10.6640625" style="19" customWidth="1"/>
    <col min="25" max="25" width="8.6640625" style="19" customWidth="1"/>
    <col min="26" max="26" width="12.6640625" style="19" customWidth="1"/>
    <col min="27" max="27" width="10.6640625" style="19" customWidth="1"/>
    <col min="28" max="28" width="8.6640625" style="19" customWidth="1"/>
    <col min="29" max="29" width="12.6640625" style="19" customWidth="1"/>
    <col min="30" max="30" width="10.6640625" style="19" customWidth="1"/>
    <col min="31" max="31" width="8.6640625" style="19" customWidth="1"/>
    <col min="32" max="105" width="8.83203125" style="19"/>
  </cols>
  <sheetData>
    <row r="1" spans="2:105" ht="7.5" customHeight="1" x14ac:dyDescent="0.15">
      <c r="I1" s="1"/>
      <c r="J1" s="1"/>
    </row>
    <row r="2" spans="2:105" ht="50" customHeight="1" x14ac:dyDescent="0.15">
      <c r="B2" s="389" t="str">
        <f>IF('Cover Page'!B4="Preliminary Site Visit Report","PRELIMINARY SITE VISIT REPORT FINDINGS","    SITE VISIT REPORT FINDINGS")</f>
        <v xml:space="preserve">    SITE VISIT REPORT FINDINGS</v>
      </c>
      <c r="C2" s="390"/>
      <c r="D2" s="390"/>
      <c r="E2" s="390"/>
      <c r="F2" s="390"/>
      <c r="G2" s="390"/>
      <c r="H2" s="390"/>
      <c r="I2" s="390"/>
      <c r="J2" s="390"/>
      <c r="K2" s="390"/>
      <c r="L2" s="391"/>
      <c r="N2" s="15"/>
    </row>
    <row r="3" spans="2:105" ht="29" customHeight="1" x14ac:dyDescent="0.2">
      <c r="B3" s="177"/>
      <c r="C3" s="178"/>
      <c r="D3" s="178"/>
      <c r="E3" s="179">
        <f>'Cover Page'!D8</f>
        <v>0</v>
      </c>
      <c r="F3" s="625">
        <f>'Cover Page'!D10:M10</f>
        <v>0</v>
      </c>
      <c r="G3" s="625"/>
      <c r="H3" s="625"/>
      <c r="I3" s="625"/>
      <c r="J3" s="625"/>
      <c r="K3" s="625"/>
      <c r="L3" s="180"/>
    </row>
    <row r="4" spans="2:105" ht="24" customHeight="1" x14ac:dyDescent="0.15">
      <c r="B4" s="586" t="s">
        <v>744</v>
      </c>
      <c r="C4" s="587"/>
      <c r="D4" s="587"/>
      <c r="E4" s="587"/>
      <c r="F4" s="587"/>
      <c r="G4" s="587"/>
      <c r="H4" s="587"/>
      <c r="I4" s="587"/>
      <c r="J4" s="587"/>
      <c r="K4" s="587"/>
      <c r="L4" s="588"/>
    </row>
    <row r="5" spans="2:105" s="2" customFormat="1" ht="30.75" customHeight="1" x14ac:dyDescent="0.15">
      <c r="B5" s="181" t="s">
        <v>137</v>
      </c>
      <c r="C5" s="613" t="s">
        <v>716</v>
      </c>
      <c r="D5" s="613"/>
      <c r="E5" s="614" t="s">
        <v>218</v>
      </c>
      <c r="F5" s="614"/>
      <c r="G5" s="614" t="s">
        <v>219</v>
      </c>
      <c r="H5" s="614"/>
      <c r="I5" s="182" t="s">
        <v>220</v>
      </c>
      <c r="J5" s="182" t="s">
        <v>717</v>
      </c>
      <c r="K5" s="530"/>
      <c r="L5" s="531"/>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row>
    <row r="6" spans="2:105" ht="30" customHeight="1" x14ac:dyDescent="0.15">
      <c r="B6" s="183" t="s">
        <v>10</v>
      </c>
      <c r="C6" s="626" t="s">
        <v>11</v>
      </c>
      <c r="D6" s="626"/>
      <c r="E6" s="626"/>
      <c r="F6" s="626"/>
      <c r="G6" s="184" t="s">
        <v>12</v>
      </c>
      <c r="H6" s="589" t="s">
        <v>376</v>
      </c>
      <c r="I6" s="589"/>
      <c r="J6" s="589" t="s">
        <v>377</v>
      </c>
      <c r="K6" s="589"/>
      <c r="L6" s="590"/>
    </row>
    <row r="7" spans="2:105" s="148" customFormat="1" ht="20.25" customHeight="1" x14ac:dyDescent="0.15">
      <c r="B7" s="527" t="s">
        <v>13</v>
      </c>
      <c r="C7" s="528"/>
      <c r="D7" s="528"/>
      <c r="E7" s="528"/>
      <c r="F7" s="528"/>
      <c r="G7" s="528"/>
      <c r="H7" s="528"/>
      <c r="I7" s="528"/>
      <c r="J7" s="528"/>
      <c r="K7" s="528"/>
      <c r="L7" s="52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row>
    <row r="8" spans="2:105" s="148" customFormat="1" ht="20.25" customHeight="1" x14ac:dyDescent="0.15">
      <c r="B8" s="415" t="s">
        <v>14</v>
      </c>
      <c r="C8" s="416"/>
      <c r="D8" s="416"/>
      <c r="E8" s="416"/>
      <c r="F8" s="416"/>
      <c r="G8" s="416"/>
      <c r="H8" s="416"/>
      <c r="I8" s="416"/>
      <c r="J8" s="416"/>
      <c r="K8" s="416"/>
      <c r="L8" s="417"/>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row>
    <row r="9" spans="2:105" s="148" customFormat="1" ht="30.75" customHeight="1" x14ac:dyDescent="0.15">
      <c r="B9" s="223" t="s">
        <v>139</v>
      </c>
      <c r="C9" s="578" t="s">
        <v>626</v>
      </c>
      <c r="D9" s="579"/>
      <c r="E9" s="579"/>
      <c r="F9" s="579"/>
      <c r="G9" s="150"/>
      <c r="I9" s="151"/>
      <c r="J9" s="624"/>
      <c r="K9" s="624"/>
      <c r="L9" s="624"/>
      <c r="M9" s="149"/>
      <c r="N9" s="149"/>
      <c r="O9" s="149"/>
      <c r="P9" s="149"/>
      <c r="Q9" s="149"/>
      <c r="R9" s="149"/>
      <c r="S9" s="149"/>
      <c r="T9" s="149"/>
      <c r="U9" s="149"/>
      <c r="V9" s="149"/>
      <c r="W9" s="149"/>
      <c r="X9" s="149"/>
      <c r="Y9" s="149"/>
      <c r="Z9" s="149"/>
      <c r="AA9" s="149" t="s">
        <v>380</v>
      </c>
      <c r="AB9" s="149" t="s">
        <v>381</v>
      </c>
      <c r="AC9" s="149" t="s">
        <v>382</v>
      </c>
      <c r="AD9" s="149" t="s">
        <v>383</v>
      </c>
      <c r="AE9" s="149" t="s">
        <v>385</v>
      </c>
      <c r="AF9" s="149" t="s">
        <v>386</v>
      </c>
      <c r="AG9" s="149" t="s">
        <v>387</v>
      </c>
      <c r="AH9" s="149" t="s">
        <v>388</v>
      </c>
      <c r="AI9" s="149" t="s">
        <v>389</v>
      </c>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row>
    <row r="10" spans="2:105" ht="42.75" customHeight="1" x14ac:dyDescent="0.15">
      <c r="B10" s="224" t="s">
        <v>29</v>
      </c>
      <c r="C10" s="572" t="s">
        <v>380</v>
      </c>
      <c r="D10" s="573"/>
      <c r="E10" s="573"/>
      <c r="F10" s="574"/>
      <c r="G10" s="225"/>
      <c r="H10" s="189"/>
      <c r="I10" s="192"/>
      <c r="J10" s="418"/>
      <c r="K10" s="419"/>
      <c r="L10" s="420"/>
      <c r="Q10" s="19" t="s">
        <v>322</v>
      </c>
    </row>
    <row r="11" spans="2:105" ht="20.25" customHeight="1" x14ac:dyDescent="0.15">
      <c r="B11" s="415" t="str">
        <f>IF(LEFT(C10,3)="I.B", "B. Consortium Sponsor", "N/A")</f>
        <v>N/A</v>
      </c>
      <c r="C11" s="416"/>
      <c r="D11" s="416"/>
      <c r="E11" s="416"/>
      <c r="F11" s="416"/>
      <c r="G11" s="416"/>
      <c r="H11" s="416"/>
      <c r="I11" s="416"/>
      <c r="J11" s="416"/>
      <c r="K11" s="416"/>
      <c r="L11" s="417"/>
    </row>
    <row r="12" spans="2:105" ht="47.25" customHeight="1" x14ac:dyDescent="0.15">
      <c r="B12" s="591" t="str">
        <f>IF(LEFT(C10,3)="I.B", "I.B.1", "N/A")</f>
        <v>N/A</v>
      </c>
      <c r="C12" s="593" t="str">
        <f>IF(LEFT(C10,3)="I.B", "Entity consisting of 2 or more members with at least one member meets I.A.", "")</f>
        <v/>
      </c>
      <c r="D12" s="594"/>
      <c r="E12" s="594"/>
      <c r="F12" s="595"/>
      <c r="G12" s="602"/>
      <c r="H12" s="213"/>
      <c r="I12" s="192" t="str">
        <f>IF(LEFT(C10,3)="I.B","Valid institutional accreditation letter. [All I.A.1 or I.A.3 sponsors]", "")</f>
        <v/>
      </c>
      <c r="J12" s="596"/>
      <c r="K12" s="597"/>
      <c r="L12" s="598"/>
      <c r="Q12" s="19" t="s">
        <v>723</v>
      </c>
    </row>
    <row r="13" spans="2:105" ht="52.5" customHeight="1" x14ac:dyDescent="0.15">
      <c r="B13" s="592"/>
      <c r="C13" s="575" t="str">
        <f>IF(LEFT(C10,3)="I.B", "Site Visit Team:  Please complete the Consortium Addendum and the end of the Site Visit Report Findings (this tab).", "")</f>
        <v/>
      </c>
      <c r="D13" s="576"/>
      <c r="E13" s="576"/>
      <c r="F13" s="577"/>
      <c r="G13" s="602"/>
      <c r="H13" s="213"/>
      <c r="I13" s="196" t="str">
        <f>IF(LEFT(C10,3)="I.B","Legal authorization to provide postsecondary education 
[All I.A.2 sponsors]","")</f>
        <v/>
      </c>
      <c r="J13" s="599"/>
      <c r="K13" s="600"/>
      <c r="L13" s="601"/>
    </row>
    <row r="14" spans="2:105" ht="80.25" customHeight="1" x14ac:dyDescent="0.15">
      <c r="B14" s="591" t="str">
        <f>IF(LEFT(C10,3)="I.B", "I.B.2", "N/A")</f>
        <v>N/A</v>
      </c>
      <c r="C14" s="593" t="str">
        <f>IF(LEFT(C10,3)="I.B", "Clearly documented with a formal affiliation agreement or memorandum of understanding, including governance and lines of authority", "")</f>
        <v/>
      </c>
      <c r="D14" s="594"/>
      <c r="E14" s="594"/>
      <c r="F14" s="595"/>
      <c r="G14" s="185"/>
      <c r="H14" s="189"/>
      <c r="I14" s="191" t="str">
        <f>IF(LEFT(C10,3)="I.B", "Affiliation agreement or Memorandum of Understanding [All I.A.2, I.A.3, I.A.4, and I.A.5 sponsors or I.A.1 sponsors that do not award college credit for the program]", "")</f>
        <v/>
      </c>
      <c r="J14" s="607"/>
      <c r="K14" s="608"/>
      <c r="L14" s="609"/>
      <c r="Q14" s="19" t="s">
        <v>722</v>
      </c>
    </row>
    <row r="15" spans="2:105" ht="69.75" customHeight="1" x14ac:dyDescent="0.15">
      <c r="B15" s="592"/>
      <c r="C15" s="610"/>
      <c r="D15" s="611"/>
      <c r="E15" s="611"/>
      <c r="F15" s="612"/>
      <c r="G15" s="185"/>
      <c r="H15" s="213"/>
      <c r="I15" s="192" t="str">
        <f>IF(LEFT(C10,3)="I.B", "Evidence the State EMS Office has been notified that the program has students in that state", "")</f>
        <v/>
      </c>
      <c r="J15" s="617"/>
      <c r="K15" s="618"/>
      <c r="L15" s="619"/>
      <c r="Q15" s="19" t="s">
        <v>722</v>
      </c>
    </row>
    <row r="16" spans="2:105" ht="20.25" customHeight="1" x14ac:dyDescent="0.15">
      <c r="B16" s="415" t="s">
        <v>15</v>
      </c>
      <c r="C16" s="416"/>
      <c r="D16" s="416"/>
      <c r="E16" s="416"/>
      <c r="F16" s="416"/>
      <c r="G16" s="416"/>
      <c r="H16" s="416"/>
      <c r="I16" s="416"/>
      <c r="J16" s="416"/>
      <c r="K16" s="416"/>
      <c r="L16" s="417"/>
    </row>
    <row r="17" spans="2:105" ht="30" customHeight="1" x14ac:dyDescent="0.15">
      <c r="B17" s="226" t="s">
        <v>16</v>
      </c>
      <c r="C17" s="603" t="s">
        <v>737</v>
      </c>
      <c r="D17" s="603"/>
      <c r="E17" s="603"/>
      <c r="F17" s="603"/>
      <c r="G17" s="227"/>
      <c r="H17" s="207"/>
      <c r="I17" s="228"/>
      <c r="J17" s="604"/>
      <c r="K17" s="605"/>
      <c r="L17" s="606"/>
      <c r="Q17" s="19" t="s">
        <v>323</v>
      </c>
    </row>
    <row r="18" spans="2:105" ht="20.25" customHeight="1" x14ac:dyDescent="0.15">
      <c r="B18" s="527" t="s">
        <v>17</v>
      </c>
      <c r="C18" s="528"/>
      <c r="D18" s="528"/>
      <c r="E18" s="528"/>
      <c r="F18" s="528"/>
      <c r="G18" s="528"/>
      <c r="H18" s="528"/>
      <c r="I18" s="528"/>
      <c r="J18" s="528"/>
      <c r="K18" s="528"/>
      <c r="L18" s="529"/>
    </row>
    <row r="19" spans="2:105" ht="20.25" customHeight="1" x14ac:dyDescent="0.15">
      <c r="B19" s="415" t="s">
        <v>18</v>
      </c>
      <c r="C19" s="416"/>
      <c r="D19" s="416"/>
      <c r="E19" s="416"/>
      <c r="F19" s="416"/>
      <c r="G19" s="416"/>
      <c r="H19" s="416"/>
      <c r="I19" s="416"/>
      <c r="J19" s="416"/>
      <c r="K19" s="416"/>
      <c r="L19" s="417"/>
    </row>
    <row r="20" spans="2:105" s="233" customFormat="1" ht="47.25" customHeight="1" x14ac:dyDescent="0.15">
      <c r="B20" s="229" t="s">
        <v>19</v>
      </c>
      <c r="C20" s="621" t="s">
        <v>245</v>
      </c>
      <c r="D20" s="622"/>
      <c r="E20" s="622"/>
      <c r="F20" s="623"/>
      <c r="G20" s="230"/>
      <c r="H20" s="231"/>
      <c r="I20" s="232" t="s">
        <v>644</v>
      </c>
      <c r="J20" s="583"/>
      <c r="K20" s="584"/>
      <c r="L20" s="585"/>
      <c r="M20" s="236"/>
      <c r="N20" s="236"/>
      <c r="O20" s="236"/>
      <c r="P20" s="236"/>
      <c r="Q20" s="236" t="s">
        <v>317</v>
      </c>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row>
    <row r="21" spans="2:105" s="233" customFormat="1" ht="57.75" customHeight="1" x14ac:dyDescent="0.15">
      <c r="B21" s="229" t="s">
        <v>19</v>
      </c>
      <c r="C21" s="580" t="s">
        <v>246</v>
      </c>
      <c r="D21" s="581"/>
      <c r="E21" s="581"/>
      <c r="F21" s="582"/>
      <c r="G21" s="230"/>
      <c r="H21" s="231"/>
      <c r="I21" s="232" t="s">
        <v>645</v>
      </c>
      <c r="J21" s="583"/>
      <c r="K21" s="584"/>
      <c r="L21" s="585"/>
      <c r="M21" s="236"/>
      <c r="N21" s="236"/>
      <c r="O21" s="236"/>
      <c r="P21" s="236"/>
      <c r="Q21" s="236" t="s">
        <v>317</v>
      </c>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row>
    <row r="22" spans="2:105" s="233" customFormat="1" ht="113.25" customHeight="1" x14ac:dyDescent="0.15">
      <c r="B22" s="234" t="s">
        <v>19</v>
      </c>
      <c r="C22" s="580" t="s">
        <v>244</v>
      </c>
      <c r="D22" s="581"/>
      <c r="E22" s="581"/>
      <c r="F22" s="582"/>
      <c r="G22" s="230"/>
      <c r="H22" s="231"/>
      <c r="I22" s="232" t="s">
        <v>646</v>
      </c>
      <c r="J22" s="583"/>
      <c r="K22" s="584"/>
      <c r="L22" s="585"/>
      <c r="M22" s="236"/>
      <c r="N22" s="236"/>
      <c r="O22" s="236"/>
      <c r="P22" s="236"/>
      <c r="Q22" s="236" t="s">
        <v>317</v>
      </c>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row>
    <row r="23" spans="2:105" s="233" customFormat="1" ht="48.75" customHeight="1" x14ac:dyDescent="0.15">
      <c r="B23" s="229" t="s">
        <v>19</v>
      </c>
      <c r="C23" s="621" t="s">
        <v>141</v>
      </c>
      <c r="D23" s="622"/>
      <c r="E23" s="622"/>
      <c r="F23" s="623"/>
      <c r="G23" s="235"/>
      <c r="H23" s="231"/>
      <c r="I23" s="232" t="s">
        <v>647</v>
      </c>
      <c r="J23" s="583"/>
      <c r="K23" s="584"/>
      <c r="L23" s="585"/>
      <c r="M23" s="236"/>
      <c r="N23" s="236"/>
      <c r="O23" s="236"/>
      <c r="P23" s="236"/>
      <c r="Q23" s="236" t="s">
        <v>317</v>
      </c>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row>
    <row r="24" spans="2:105" s="233" customFormat="1" ht="78.75" customHeight="1" x14ac:dyDescent="0.15">
      <c r="B24" s="229" t="s">
        <v>19</v>
      </c>
      <c r="C24" s="580" t="s">
        <v>247</v>
      </c>
      <c r="D24" s="581"/>
      <c r="E24" s="581"/>
      <c r="F24" s="582"/>
      <c r="G24" s="235"/>
      <c r="H24" s="231"/>
      <c r="I24" s="232" t="s">
        <v>645</v>
      </c>
      <c r="J24" s="583"/>
      <c r="K24" s="584"/>
      <c r="L24" s="585"/>
      <c r="M24" s="236"/>
      <c r="N24" s="236"/>
      <c r="O24" s="236"/>
      <c r="P24" s="236"/>
      <c r="Q24" s="236" t="s">
        <v>317</v>
      </c>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row>
    <row r="25" spans="2:105" s="233" customFormat="1" ht="71.25" customHeight="1" x14ac:dyDescent="0.15">
      <c r="B25" s="229" t="s">
        <v>19</v>
      </c>
      <c r="C25" s="580" t="s">
        <v>140</v>
      </c>
      <c r="D25" s="581"/>
      <c r="E25" s="581"/>
      <c r="F25" s="582"/>
      <c r="G25" s="235"/>
      <c r="H25" s="231"/>
      <c r="I25" s="232" t="s">
        <v>648</v>
      </c>
      <c r="J25" s="583"/>
      <c r="K25" s="584"/>
      <c r="L25" s="585"/>
      <c r="M25" s="236"/>
      <c r="N25" s="236"/>
      <c r="O25" s="236"/>
      <c r="P25" s="236"/>
      <c r="Q25" s="236" t="s">
        <v>317</v>
      </c>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row>
    <row r="26" spans="2:105" ht="20.25" customHeight="1" x14ac:dyDescent="0.15">
      <c r="B26" s="415" t="s">
        <v>20</v>
      </c>
      <c r="C26" s="416"/>
      <c r="D26" s="416"/>
      <c r="E26" s="416"/>
      <c r="F26" s="416"/>
      <c r="G26" s="416"/>
      <c r="H26" s="416"/>
      <c r="I26" s="416"/>
      <c r="J26" s="416"/>
      <c r="K26" s="416"/>
      <c r="L26" s="417"/>
    </row>
    <row r="27" spans="2:105" s="233" customFormat="1" ht="39" customHeight="1" x14ac:dyDescent="0.15">
      <c r="B27" s="237" t="s">
        <v>21</v>
      </c>
      <c r="C27" s="553" t="s">
        <v>248</v>
      </c>
      <c r="D27" s="554"/>
      <c r="E27" s="554"/>
      <c r="F27" s="555"/>
      <c r="G27" s="238"/>
      <c r="H27" s="207"/>
      <c r="I27" s="239" t="str">
        <f>IF($B$2="PRELIMINARY SITE VISIT REPORT FINDINGS","Plan to regularly assess goals and learning domains", "Discussion with Advisory Committee and program personnel")</f>
        <v>Discussion with Advisory Committee and program personnel</v>
      </c>
      <c r="J27" s="544"/>
      <c r="K27" s="545"/>
      <c r="L27" s="546"/>
      <c r="M27" s="236"/>
      <c r="N27" s="236"/>
      <c r="O27" s="236"/>
      <c r="P27" s="236"/>
      <c r="Q27" s="236" t="s">
        <v>320</v>
      </c>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row>
    <row r="28" spans="2:105" s="233" customFormat="1" ht="49.5" customHeight="1" x14ac:dyDescent="0.15">
      <c r="B28" s="237" t="s">
        <v>21</v>
      </c>
      <c r="C28" s="553" t="s">
        <v>249</v>
      </c>
      <c r="D28" s="554"/>
      <c r="E28" s="554"/>
      <c r="F28" s="555"/>
      <c r="G28" s="238"/>
      <c r="H28" s="207"/>
      <c r="I28" s="208" t="str">
        <f>IF($B$2="PRELIMINARY SITE VISIT REPORT FINDINGS","NA - seeking the Letter of Review", "Discussion with Advisory Committee and program personnel")</f>
        <v>Discussion with Advisory Committee and program personnel</v>
      </c>
      <c r="J28" s="544"/>
      <c r="K28" s="545"/>
      <c r="L28" s="546"/>
      <c r="M28" s="236"/>
      <c r="N28" s="236"/>
      <c r="O28" s="236"/>
      <c r="P28" s="236"/>
      <c r="Q28" s="236" t="s">
        <v>320</v>
      </c>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row>
    <row r="29" spans="2:105" s="233" customFormat="1" ht="71.25" customHeight="1" x14ac:dyDescent="0.15">
      <c r="B29" s="615" t="s">
        <v>21</v>
      </c>
      <c r="C29" s="535" t="s">
        <v>250</v>
      </c>
      <c r="D29" s="536"/>
      <c r="E29" s="536"/>
      <c r="F29" s="537"/>
      <c r="G29" s="541"/>
      <c r="H29" s="207"/>
      <c r="I29" s="228" t="str">
        <f>IF($B$2="PRELIMINARY SITE VISIT REPORT FINDINGS","Advisory committee meeting minutes and attendance from at least one (1) meeting","Advisory Committee meeting minutes with attendance
Response to Employer survey feedback")</f>
        <v>Advisory Committee meeting minutes with attendance
Response to Employer survey feedback</v>
      </c>
      <c r="J29" s="544"/>
      <c r="K29" s="545"/>
      <c r="L29" s="546"/>
      <c r="M29" s="236"/>
      <c r="N29" s="236"/>
      <c r="O29" s="236"/>
      <c r="P29" s="236"/>
      <c r="Q29" s="236" t="s">
        <v>320</v>
      </c>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row>
    <row r="30" spans="2:105" s="233" customFormat="1" ht="57.75" customHeight="1" x14ac:dyDescent="0.15">
      <c r="B30" s="616"/>
      <c r="C30" s="538"/>
      <c r="D30" s="539"/>
      <c r="E30" s="539"/>
      <c r="F30" s="540"/>
      <c r="G30" s="542"/>
      <c r="H30" s="207"/>
      <c r="I30" s="208" t="s">
        <v>649</v>
      </c>
      <c r="J30" s="547"/>
      <c r="K30" s="548"/>
      <c r="L30" s="549"/>
      <c r="M30" s="236"/>
      <c r="N30" s="236"/>
      <c r="O30" s="236"/>
      <c r="P30" s="236"/>
      <c r="Q30" s="236" t="s">
        <v>320</v>
      </c>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row>
    <row r="31" spans="2:105" s="233" customFormat="1" ht="46.5" customHeight="1" x14ac:dyDescent="0.15">
      <c r="B31" s="237" t="s">
        <v>21</v>
      </c>
      <c r="C31" s="553" t="s">
        <v>22</v>
      </c>
      <c r="D31" s="554"/>
      <c r="E31" s="554"/>
      <c r="F31" s="555"/>
      <c r="G31" s="238"/>
      <c r="H31" s="207"/>
      <c r="I31" s="239" t="s">
        <v>142</v>
      </c>
      <c r="J31" s="544"/>
      <c r="K31" s="545"/>
      <c r="L31" s="546"/>
      <c r="M31" s="236"/>
      <c r="N31" s="236"/>
      <c r="O31" s="236"/>
      <c r="P31" s="236"/>
      <c r="Q31" s="236" t="s">
        <v>320</v>
      </c>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row>
    <row r="32" spans="2:105" ht="20.25" customHeight="1" x14ac:dyDescent="0.15">
      <c r="B32" s="415" t="s">
        <v>23</v>
      </c>
      <c r="C32" s="416"/>
      <c r="D32" s="416"/>
      <c r="E32" s="416"/>
      <c r="F32" s="416"/>
      <c r="G32" s="416"/>
      <c r="H32" s="416"/>
      <c r="I32" s="416"/>
      <c r="J32" s="416"/>
      <c r="K32" s="416"/>
      <c r="L32" s="417"/>
    </row>
    <row r="33" spans="2:105" s="242" customFormat="1" ht="141" customHeight="1" x14ac:dyDescent="0.15">
      <c r="B33" s="237" t="s">
        <v>24</v>
      </c>
      <c r="C33" s="506" t="s">
        <v>738</v>
      </c>
      <c r="D33" s="507"/>
      <c r="E33" s="507"/>
      <c r="F33" s="508"/>
      <c r="G33" s="240"/>
      <c r="H33" s="207"/>
      <c r="I33" s="241" t="s">
        <v>650</v>
      </c>
      <c r="J33" s="547"/>
      <c r="K33" s="548"/>
      <c r="L33" s="549"/>
      <c r="Q33" s="19" t="s">
        <v>318</v>
      </c>
    </row>
    <row r="34" spans="2:105" ht="20.25" customHeight="1" x14ac:dyDescent="0.15">
      <c r="B34" s="527" t="s">
        <v>25</v>
      </c>
      <c r="C34" s="528"/>
      <c r="D34" s="528"/>
      <c r="E34" s="528"/>
      <c r="F34" s="528"/>
      <c r="G34" s="528"/>
      <c r="H34" s="528"/>
      <c r="I34" s="528"/>
      <c r="J34" s="528"/>
      <c r="K34" s="528"/>
      <c r="L34" s="529"/>
    </row>
    <row r="35" spans="2:105" ht="20.25" customHeight="1" x14ac:dyDescent="0.15">
      <c r="B35" s="415" t="s">
        <v>26</v>
      </c>
      <c r="C35" s="416"/>
      <c r="D35" s="416"/>
      <c r="E35" s="416"/>
      <c r="F35" s="416"/>
      <c r="G35" s="416"/>
      <c r="H35" s="416"/>
      <c r="I35" s="416"/>
      <c r="J35" s="416"/>
      <c r="K35" s="416"/>
      <c r="L35" s="417"/>
    </row>
    <row r="36" spans="2:105" s="8" customFormat="1" ht="20.25" customHeight="1" x14ac:dyDescent="0.2">
      <c r="B36" s="415" t="s">
        <v>27</v>
      </c>
      <c r="C36" s="416"/>
      <c r="D36" s="416"/>
      <c r="E36" s="416"/>
      <c r="F36" s="416"/>
      <c r="G36" s="416"/>
      <c r="H36" s="416"/>
      <c r="I36" s="416"/>
      <c r="J36" s="416"/>
      <c r="K36" s="416"/>
      <c r="L36" s="417"/>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row>
    <row r="37" spans="2:105" ht="48" customHeight="1" x14ac:dyDescent="0.15">
      <c r="B37" s="243" t="s">
        <v>48</v>
      </c>
      <c r="C37" s="421" t="s">
        <v>49</v>
      </c>
      <c r="D37" s="422"/>
      <c r="E37" s="422"/>
      <c r="F37" s="423"/>
      <c r="G37" s="244"/>
      <c r="H37" s="189"/>
      <c r="I37" s="196" t="s">
        <v>574</v>
      </c>
      <c r="J37" s="412"/>
      <c r="K37" s="413"/>
      <c r="L37" s="414"/>
      <c r="Q37" s="19" t="s">
        <v>319</v>
      </c>
    </row>
    <row r="38" spans="2:105" ht="51" customHeight="1" x14ac:dyDescent="0.15">
      <c r="B38" s="245" t="s">
        <v>48</v>
      </c>
      <c r="C38" s="395" t="s">
        <v>651</v>
      </c>
      <c r="D38" s="396"/>
      <c r="E38" s="396"/>
      <c r="F38" s="397"/>
      <c r="G38" s="246"/>
      <c r="H38" s="189"/>
      <c r="I38" s="196" t="s">
        <v>652</v>
      </c>
      <c r="J38" s="409"/>
      <c r="K38" s="410"/>
      <c r="L38" s="411"/>
      <c r="Q38" s="19" t="s">
        <v>319</v>
      </c>
    </row>
    <row r="39" spans="2:105" ht="33.75" customHeight="1" x14ac:dyDescent="0.15">
      <c r="B39" s="473" t="s">
        <v>48</v>
      </c>
      <c r="C39" s="392" t="s">
        <v>50</v>
      </c>
      <c r="D39" s="393"/>
      <c r="E39" s="393"/>
      <c r="F39" s="394"/>
      <c r="G39" s="467"/>
      <c r="H39" s="189"/>
      <c r="I39" s="192" t="s">
        <v>653</v>
      </c>
      <c r="J39" s="406"/>
      <c r="K39" s="407"/>
      <c r="L39" s="408"/>
      <c r="Q39" s="19" t="s">
        <v>319</v>
      </c>
    </row>
    <row r="40" spans="2:105" ht="30.75" customHeight="1" x14ac:dyDescent="0.15">
      <c r="B40" s="475"/>
      <c r="C40" s="398"/>
      <c r="D40" s="399"/>
      <c r="E40" s="399"/>
      <c r="F40" s="400"/>
      <c r="G40" s="468"/>
      <c r="H40" s="189"/>
      <c r="I40" s="193" t="s">
        <v>654</v>
      </c>
      <c r="J40" s="412"/>
      <c r="K40" s="413"/>
      <c r="L40" s="414"/>
    </row>
    <row r="41" spans="2:105" ht="37.5" customHeight="1" x14ac:dyDescent="0.15">
      <c r="B41" s="243" t="s">
        <v>48</v>
      </c>
      <c r="C41" s="421" t="s">
        <v>51</v>
      </c>
      <c r="D41" s="422"/>
      <c r="E41" s="422"/>
      <c r="F41" s="423"/>
      <c r="G41" s="249"/>
      <c r="H41" s="189"/>
      <c r="I41" s="192" t="s">
        <v>655</v>
      </c>
      <c r="J41" s="418"/>
      <c r="K41" s="419"/>
      <c r="L41" s="420"/>
      <c r="Q41" s="19" t="s">
        <v>319</v>
      </c>
    </row>
    <row r="42" spans="2:105" ht="37.5" customHeight="1" x14ac:dyDescent="0.15">
      <c r="B42" s="243" t="s">
        <v>48</v>
      </c>
      <c r="C42" s="421" t="s">
        <v>251</v>
      </c>
      <c r="D42" s="422"/>
      <c r="E42" s="422"/>
      <c r="F42" s="423"/>
      <c r="G42" s="249"/>
      <c r="H42" s="189"/>
      <c r="I42" s="190" t="s">
        <v>656</v>
      </c>
      <c r="J42" s="418"/>
      <c r="K42" s="419"/>
      <c r="L42" s="420"/>
      <c r="Q42" s="19" t="s">
        <v>319</v>
      </c>
    </row>
    <row r="43" spans="2:105" ht="37.5" customHeight="1" x14ac:dyDescent="0.15">
      <c r="B43" s="424" t="s">
        <v>48</v>
      </c>
      <c r="C43" s="392" t="s">
        <v>52</v>
      </c>
      <c r="D43" s="393"/>
      <c r="E43" s="393"/>
      <c r="F43" s="394"/>
      <c r="G43" s="249"/>
      <c r="H43" s="189"/>
      <c r="I43" s="192" t="s">
        <v>657</v>
      </c>
      <c r="J43" s="418"/>
      <c r="K43" s="419"/>
      <c r="L43" s="420"/>
      <c r="Q43" s="19" t="s">
        <v>319</v>
      </c>
    </row>
    <row r="44" spans="2:105" ht="75" hidden="1" x14ac:dyDescent="0.15">
      <c r="B44" s="425"/>
      <c r="C44" s="398"/>
      <c r="D44" s="399"/>
      <c r="E44" s="399"/>
      <c r="F44" s="400"/>
      <c r="G44" s="250" t="str">
        <f>IF(OR(F365="Not Met",I365="Not Met",J365="Not Met",L365="Not Met",N365="Not Met",Q365="Not Met",T365="Not Met",W365="Not Met",Z365="Not Met",AC365="Not Met"),"Not Met",IF(OR(F365="Met",I365="Met",J365="Met",L365="Met",N365="Met",Q365="Met",T365="Met",W365="Met",Z365="Met",AC365="Met"),"Met",""))</f>
        <v/>
      </c>
      <c r="H44" s="401" t="str">
        <f>IF($M$346&lt;&gt;0,"  Satellite Location(s)","")</f>
        <v/>
      </c>
      <c r="I44" s="402"/>
      <c r="J44" s="403" t="str">
        <f>IF(OR(F365="Not Met",I365="Not Met",J365="Not Met",L365="Not Met",N365="Not Met",Q365="Not Met",T365="Not Met",W365="Not Met",Z365="Not Met",AC365="Not Met"),F366&amp;" 
"&amp;I366&amp;" 
"&amp;J366&amp;" 
"&amp;L366&amp;" 
"&amp;N366&amp;" 
"&amp;Q366&amp;" 
"&amp;T366&amp;" 
"&amp;W366&amp;" 
"&amp;Z366&amp;" 
"&amp;AC366,"")</f>
        <v/>
      </c>
      <c r="K44" s="404"/>
      <c r="L44" s="405"/>
      <c r="Q44" s="70" t="s">
        <v>726</v>
      </c>
    </row>
    <row r="45" spans="2:105" ht="43" customHeight="1" x14ac:dyDescent="0.15">
      <c r="B45" s="243" t="s">
        <v>48</v>
      </c>
      <c r="C45" s="421" t="s">
        <v>53</v>
      </c>
      <c r="D45" s="422"/>
      <c r="E45" s="422"/>
      <c r="F45" s="423"/>
      <c r="G45" s="249"/>
      <c r="H45" s="189"/>
      <c r="I45" s="192" t="s">
        <v>658</v>
      </c>
      <c r="J45" s="418"/>
      <c r="K45" s="419"/>
      <c r="L45" s="420"/>
      <c r="Q45" s="19" t="s">
        <v>319</v>
      </c>
    </row>
    <row r="46" spans="2:105" ht="37.5" customHeight="1" x14ac:dyDescent="0.15">
      <c r="B46" s="243" t="s">
        <v>48</v>
      </c>
      <c r="C46" s="421" t="s">
        <v>54</v>
      </c>
      <c r="D46" s="422"/>
      <c r="E46" s="422"/>
      <c r="F46" s="423"/>
      <c r="G46" s="249"/>
      <c r="H46" s="189"/>
      <c r="I46" s="192" t="s">
        <v>659</v>
      </c>
      <c r="J46" s="418"/>
      <c r="K46" s="419"/>
      <c r="L46" s="420"/>
      <c r="Q46" s="19" t="s">
        <v>319</v>
      </c>
    </row>
    <row r="47" spans="2:105" ht="37.5" customHeight="1" x14ac:dyDescent="0.15">
      <c r="B47" s="243" t="s">
        <v>48</v>
      </c>
      <c r="C47" s="421" t="s">
        <v>55</v>
      </c>
      <c r="D47" s="422"/>
      <c r="E47" s="422"/>
      <c r="F47" s="423"/>
      <c r="G47" s="249"/>
      <c r="H47" s="189"/>
      <c r="I47" s="192" t="s">
        <v>659</v>
      </c>
      <c r="J47" s="418"/>
      <c r="K47" s="419"/>
      <c r="L47" s="420"/>
      <c r="Q47" s="19" t="s">
        <v>319</v>
      </c>
    </row>
    <row r="48" spans="2:105" ht="39" customHeight="1" x14ac:dyDescent="0.15">
      <c r="B48" s="477" t="s">
        <v>48</v>
      </c>
      <c r="C48" s="476" t="s">
        <v>56</v>
      </c>
      <c r="D48" s="476"/>
      <c r="E48" s="476"/>
      <c r="F48" s="476"/>
      <c r="G48" s="467"/>
      <c r="H48" s="189"/>
      <c r="I48" s="192" t="s">
        <v>660</v>
      </c>
      <c r="J48" s="518"/>
      <c r="K48" s="519"/>
      <c r="L48" s="520"/>
      <c r="Q48" s="19" t="s">
        <v>319</v>
      </c>
    </row>
    <row r="49" spans="2:17" ht="39" customHeight="1" x14ac:dyDescent="0.15">
      <c r="B49" s="477"/>
      <c r="C49" s="476"/>
      <c r="D49" s="476"/>
      <c r="E49" s="476"/>
      <c r="F49" s="476"/>
      <c r="G49" s="468"/>
      <c r="H49" s="189"/>
      <c r="I49" s="192" t="s">
        <v>143</v>
      </c>
      <c r="J49" s="521"/>
      <c r="K49" s="522"/>
      <c r="L49" s="523"/>
    </row>
    <row r="50" spans="2:17" ht="39" hidden="1" customHeight="1" x14ac:dyDescent="0.15">
      <c r="B50" s="477"/>
      <c r="C50" s="476"/>
      <c r="D50" s="476"/>
      <c r="E50" s="476"/>
      <c r="F50" s="476"/>
      <c r="G50" s="250" t="str">
        <f>IF(OR(F364="Not Met",I364="Not Met",J364="Not Met",L364="Not Met",N364="Not Met",Q364="Not Met",T364="Not Met",W364="Not Met",Z364="Not Met",AC364="Not Met"),"Not Met",IF(OR(F364="Met",I364="Met",J364="Met",L364="Met",N364="Met",Q364="Met",T364="Met",W364="Met",Z364="Met",AC364="Met"),"Met",""))</f>
        <v/>
      </c>
      <c r="H50" s="401" t="str">
        <f>IF($M$346&lt;&gt;0,"  Satellite Location(s)","")</f>
        <v/>
      </c>
      <c r="I50" s="402"/>
      <c r="J50" s="559" t="str">
        <f>IF(OR(F364="Not Met",I364="Not Met",J364="Not Met",L364="Not Met",N364="Not Met",Q364="Not Met",T364="Not Met",W364="Not Met",Z364="Not Met",AC364="Not Met"),"Insufficient Equipment and Supplies","")</f>
        <v/>
      </c>
      <c r="K50" s="560"/>
      <c r="L50" s="561"/>
      <c r="Q50" s="70" t="s">
        <v>726</v>
      </c>
    </row>
    <row r="51" spans="2:17" ht="39" customHeight="1" x14ac:dyDescent="0.15">
      <c r="B51" s="424" t="s">
        <v>48</v>
      </c>
      <c r="C51" s="392" t="s">
        <v>57</v>
      </c>
      <c r="D51" s="393"/>
      <c r="E51" s="393"/>
      <c r="F51" s="394"/>
      <c r="G51" s="467"/>
      <c r="H51" s="189"/>
      <c r="I51" s="192" t="s">
        <v>661</v>
      </c>
      <c r="J51" s="406"/>
      <c r="K51" s="407"/>
      <c r="L51" s="408"/>
      <c r="Q51" s="19" t="s">
        <v>319</v>
      </c>
    </row>
    <row r="52" spans="2:17" ht="48.75" customHeight="1" x14ac:dyDescent="0.15">
      <c r="B52" s="620"/>
      <c r="C52" s="395"/>
      <c r="D52" s="396"/>
      <c r="E52" s="396"/>
      <c r="F52" s="397"/>
      <c r="G52" s="468"/>
      <c r="H52" s="189"/>
      <c r="I52" s="192" t="s">
        <v>662</v>
      </c>
      <c r="J52" s="412"/>
      <c r="K52" s="413"/>
      <c r="L52" s="414"/>
    </row>
    <row r="53" spans="2:17" ht="75" hidden="1" x14ac:dyDescent="0.15">
      <c r="B53" s="425"/>
      <c r="C53" s="398"/>
      <c r="D53" s="399"/>
      <c r="E53" s="399"/>
      <c r="F53" s="400"/>
      <c r="G53" s="250" t="str">
        <f>IF(OR(F373="Not Met",I373="Not Met",J373="Not Met",L373="Not Met",N373="Not Met",Q373="Not Met",T373="Not Met",W373="Not Met",Z373="Not Met",AC373="Not Met"),"Not Met",IF(OR(F373="Met",I373="Met",J373="Met",L373="Met",N373="Met",Q373="Met",T373="Met",W373="Met",Z373="Met",AC373="Met"),"Met",""))</f>
        <v/>
      </c>
      <c r="H53" s="401" t="str">
        <f>IF($M$346&lt;&gt;0,"  Satellite Location(s)","")</f>
        <v/>
      </c>
      <c r="I53" s="402"/>
      <c r="J53" s="403" t="str">
        <f>IF(OR(F373="Not Met",I373="Not Met",J373="Not Met",L373="Not Met",N373="Not Met",Q373="Not Met",T373="Not Met",W373="Not Met",Z373="Not Met",AC373="Not Met"),F374&amp;" 
"&amp;I374&amp;" 
"&amp;J374&amp;" 
"&amp;L374&amp;" 
"&amp;N374&amp;" 
"&amp;Q374&amp;" 
"&amp;T374&amp;" 
"&amp;W374&amp;" 
"&amp;Z374&amp;" 
"&amp;AC374,"")</f>
        <v/>
      </c>
      <c r="K53" s="404"/>
      <c r="L53" s="405"/>
      <c r="Q53" s="70" t="s">
        <v>726</v>
      </c>
    </row>
    <row r="54" spans="2:17" ht="39" customHeight="1" x14ac:dyDescent="0.15">
      <c r="B54" s="224" t="s">
        <v>48</v>
      </c>
      <c r="C54" s="476" t="s">
        <v>585</v>
      </c>
      <c r="D54" s="476"/>
      <c r="E54" s="476"/>
      <c r="F54" s="476"/>
      <c r="G54" s="246"/>
      <c r="H54" s="189"/>
      <c r="I54" s="192" t="s">
        <v>663</v>
      </c>
      <c r="J54" s="627"/>
      <c r="K54" s="627"/>
      <c r="L54" s="627"/>
      <c r="Q54" s="19" t="s">
        <v>319</v>
      </c>
    </row>
    <row r="55" spans="2:17" ht="39" customHeight="1" x14ac:dyDescent="0.15">
      <c r="B55" s="473" t="s">
        <v>48</v>
      </c>
      <c r="C55" s="392" t="s">
        <v>58</v>
      </c>
      <c r="D55" s="393"/>
      <c r="E55" s="393"/>
      <c r="F55" s="394"/>
      <c r="G55" s="467"/>
      <c r="H55" s="189"/>
      <c r="I55" s="192" t="s">
        <v>664</v>
      </c>
      <c r="J55" s="406"/>
      <c r="K55" s="407"/>
      <c r="L55" s="408"/>
      <c r="Q55" s="19" t="s">
        <v>319</v>
      </c>
    </row>
    <row r="56" spans="2:17" ht="39" customHeight="1" x14ac:dyDescent="0.15">
      <c r="B56" s="475"/>
      <c r="C56" s="398"/>
      <c r="D56" s="399"/>
      <c r="E56" s="399"/>
      <c r="F56" s="400"/>
      <c r="G56" s="468"/>
      <c r="H56" s="189"/>
      <c r="I56" s="193" t="s">
        <v>665</v>
      </c>
      <c r="J56" s="412"/>
      <c r="K56" s="413"/>
      <c r="L56" s="414"/>
    </row>
    <row r="57" spans="2:17" ht="20.25" customHeight="1" x14ac:dyDescent="0.15">
      <c r="B57" s="415" t="s">
        <v>59</v>
      </c>
      <c r="C57" s="416"/>
      <c r="D57" s="416"/>
      <c r="E57" s="416"/>
      <c r="F57" s="416"/>
      <c r="G57" s="416"/>
      <c r="H57" s="416"/>
      <c r="I57" s="416"/>
      <c r="J57" s="416"/>
      <c r="K57" s="416"/>
      <c r="L57" s="417"/>
    </row>
    <row r="58" spans="2:17" ht="48.75" customHeight="1" x14ac:dyDescent="0.15">
      <c r="B58" s="473" t="s">
        <v>60</v>
      </c>
      <c r="C58" s="426" t="s">
        <v>581</v>
      </c>
      <c r="D58" s="427"/>
      <c r="E58" s="427"/>
      <c r="F58" s="428"/>
      <c r="G58" s="509"/>
      <c r="H58" s="189"/>
      <c r="I58" s="198" t="str">
        <f>IF($B$2="PRELIMINARY SITE VISIT REPORT FINDINGS", "Established the minimum numbers via the CoAEMSP Student Minimum Competencies (SMC) ", "Evidenced by Student Minimum Competency summary tracking system")</f>
        <v>Evidenced by Student Minimum Competency summary tracking system</v>
      </c>
      <c r="J58" s="406"/>
      <c r="K58" s="407"/>
      <c r="L58" s="408"/>
      <c r="Q58" s="19" t="s">
        <v>321</v>
      </c>
    </row>
    <row r="59" spans="2:17" ht="51" customHeight="1" x14ac:dyDescent="0.15">
      <c r="B59" s="474"/>
      <c r="C59" s="556"/>
      <c r="D59" s="557"/>
      <c r="E59" s="557"/>
      <c r="F59" s="558"/>
      <c r="G59" s="510"/>
      <c r="H59" s="189"/>
      <c r="I59" s="199" t="s">
        <v>666</v>
      </c>
      <c r="J59" s="409"/>
      <c r="K59" s="410"/>
      <c r="L59" s="411"/>
    </row>
    <row r="60" spans="2:17" ht="39" customHeight="1" x14ac:dyDescent="0.15">
      <c r="B60" s="474"/>
      <c r="C60" s="556"/>
      <c r="D60" s="557"/>
      <c r="E60" s="557"/>
      <c r="F60" s="558"/>
      <c r="G60" s="510"/>
      <c r="H60" s="189"/>
      <c r="I60" s="199" t="s">
        <v>667</v>
      </c>
      <c r="J60" s="409"/>
      <c r="K60" s="410"/>
      <c r="L60" s="411"/>
    </row>
    <row r="61" spans="2:17" ht="46.5" customHeight="1" x14ac:dyDescent="0.15">
      <c r="B61" s="474"/>
      <c r="C61" s="429"/>
      <c r="D61" s="430"/>
      <c r="E61" s="430"/>
      <c r="F61" s="431"/>
      <c r="G61" s="510"/>
      <c r="H61" s="189"/>
      <c r="I61" s="199" t="s">
        <v>668</v>
      </c>
      <c r="J61" s="409"/>
      <c r="K61" s="410"/>
      <c r="L61" s="411"/>
    </row>
    <row r="62" spans="2:17" ht="57.75" customHeight="1" x14ac:dyDescent="0.15">
      <c r="B62" s="475"/>
      <c r="C62" s="550" t="s">
        <v>739</v>
      </c>
      <c r="D62" s="551"/>
      <c r="E62" s="551"/>
      <c r="F62" s="552"/>
      <c r="G62" s="510"/>
      <c r="H62" s="189"/>
      <c r="I62" s="192" t="s">
        <v>669</v>
      </c>
      <c r="J62" s="412"/>
      <c r="K62" s="413"/>
      <c r="L62" s="414"/>
    </row>
    <row r="63" spans="2:17" ht="80.25" customHeight="1" x14ac:dyDescent="0.15">
      <c r="B63" s="424" t="s">
        <v>60</v>
      </c>
      <c r="C63" s="426" t="s">
        <v>61</v>
      </c>
      <c r="D63" s="427"/>
      <c r="E63" s="427"/>
      <c r="F63" s="428"/>
      <c r="G63" s="252"/>
      <c r="H63" s="189"/>
      <c r="I63" s="190" t="s">
        <v>670</v>
      </c>
      <c r="J63" s="418"/>
      <c r="K63" s="419"/>
      <c r="L63" s="420"/>
      <c r="Q63" s="19" t="s">
        <v>321</v>
      </c>
    </row>
    <row r="64" spans="2:17" ht="90" hidden="1" x14ac:dyDescent="0.15">
      <c r="B64" s="425"/>
      <c r="C64" s="429"/>
      <c r="D64" s="430"/>
      <c r="E64" s="430"/>
      <c r="F64" s="431"/>
      <c r="G64" s="250" t="str">
        <f>IF(OR(F392="Not Met",I392="Not Met",J392="Not Met",L392="Not Met",N392="Not Met",Q392="Not Met",T392="Not Met",W392="Not Met",Z392="Not Met",AC392="Not Met"),"Not Met",IF(OR(F392="Met",I392="Met",J392="Met",L392="Met",N392="Met",Q392="Met",T392="Met",W392="Met",Z392="Met",AC392="Met"),"Met",""))</f>
        <v/>
      </c>
      <c r="H64" s="401" t="str">
        <f>IF($M$346&lt;&gt;0,"  Satellite Location(s)","")</f>
        <v/>
      </c>
      <c r="I64" s="402"/>
      <c r="J64" s="403" t="str">
        <f>IF(OR(F392="Not Met",I392="Not Met",J392="Not Met",L392="Not Met",N392="Not Met",Q392="Not Met",T392="Not Met",W392="Not Met",Z392="Not Met",AC392="Not Met"),F393&amp;" 
"&amp;I393&amp;" 
"&amp;J393&amp;" 
"&amp;L393&amp;" 
"&amp;N393&amp;" 
"&amp;Q393&amp;" 
"&amp;T393&amp;" 
"&amp;W393&amp;" 
"&amp;Z393&amp;" 
"&amp;AC393,"")</f>
        <v/>
      </c>
      <c r="K64" s="404"/>
      <c r="L64" s="405"/>
      <c r="Q64" s="70" t="s">
        <v>727</v>
      </c>
    </row>
    <row r="65" spans="2:17" ht="20.25" customHeight="1" x14ac:dyDescent="0.15">
      <c r="B65" s="415" t="s">
        <v>228</v>
      </c>
      <c r="C65" s="416"/>
      <c r="D65" s="416"/>
      <c r="E65" s="416"/>
      <c r="F65" s="416"/>
      <c r="G65" s="416"/>
      <c r="H65" s="416"/>
      <c r="I65" s="416"/>
      <c r="J65" s="416"/>
      <c r="K65" s="416"/>
      <c r="L65" s="417"/>
    </row>
    <row r="66" spans="2:17" ht="40.25" customHeight="1" x14ac:dyDescent="0.15">
      <c r="B66" s="473" t="s">
        <v>62</v>
      </c>
      <c r="C66" s="392" t="s">
        <v>63</v>
      </c>
      <c r="D66" s="393"/>
      <c r="E66" s="393"/>
      <c r="F66" s="394"/>
      <c r="G66" s="509"/>
      <c r="H66" s="543" t="s">
        <v>715</v>
      </c>
      <c r="I66" s="402"/>
      <c r="J66" s="406"/>
      <c r="K66" s="407"/>
      <c r="L66" s="408"/>
      <c r="Q66" s="19" t="s">
        <v>397</v>
      </c>
    </row>
    <row r="67" spans="2:17" ht="33" customHeight="1" x14ac:dyDescent="0.15">
      <c r="B67" s="474"/>
      <c r="C67" s="395"/>
      <c r="D67" s="396"/>
      <c r="E67" s="396"/>
      <c r="F67" s="397"/>
      <c r="G67" s="510"/>
      <c r="H67" s="189"/>
      <c r="I67" s="196" t="s">
        <v>671</v>
      </c>
      <c r="J67" s="409"/>
      <c r="K67" s="410"/>
      <c r="L67" s="411"/>
    </row>
    <row r="68" spans="2:17" ht="33" customHeight="1" x14ac:dyDescent="0.15">
      <c r="B68" s="474"/>
      <c r="C68" s="395"/>
      <c r="D68" s="396"/>
      <c r="E68" s="396"/>
      <c r="F68" s="397"/>
      <c r="G68" s="510"/>
      <c r="H68" s="189"/>
      <c r="I68" s="192" t="s">
        <v>672</v>
      </c>
      <c r="J68" s="409"/>
      <c r="K68" s="410"/>
      <c r="L68" s="411"/>
    </row>
    <row r="69" spans="2:17" ht="33" customHeight="1" x14ac:dyDescent="0.15">
      <c r="B69" s="474"/>
      <c r="C69" s="395"/>
      <c r="D69" s="396"/>
      <c r="E69" s="396"/>
      <c r="F69" s="397"/>
      <c r="G69" s="510"/>
      <c r="H69" s="189"/>
      <c r="I69" s="200" t="s">
        <v>227</v>
      </c>
      <c r="J69" s="409"/>
      <c r="K69" s="410"/>
      <c r="L69" s="411"/>
    </row>
    <row r="70" spans="2:17" ht="42" customHeight="1" x14ac:dyDescent="0.15">
      <c r="B70" s="474"/>
      <c r="C70" s="395"/>
      <c r="D70" s="396"/>
      <c r="E70" s="396"/>
      <c r="F70" s="397"/>
      <c r="G70" s="510"/>
      <c r="H70" s="189"/>
      <c r="I70" s="192" t="s">
        <v>674</v>
      </c>
      <c r="J70" s="409"/>
      <c r="K70" s="410"/>
      <c r="L70" s="411"/>
    </row>
    <row r="71" spans="2:17" ht="55.5" customHeight="1" x14ac:dyDescent="0.15">
      <c r="B71" s="474"/>
      <c r="C71" s="395"/>
      <c r="D71" s="396"/>
      <c r="E71" s="396"/>
      <c r="F71" s="397"/>
      <c r="G71" s="510"/>
      <c r="H71" s="189"/>
      <c r="I71" s="192" t="s">
        <v>673</v>
      </c>
      <c r="J71" s="409"/>
      <c r="K71" s="410"/>
      <c r="L71" s="411"/>
    </row>
    <row r="72" spans="2:17" ht="33" customHeight="1" x14ac:dyDescent="0.15">
      <c r="B72" s="475"/>
      <c r="C72" s="398"/>
      <c r="D72" s="399"/>
      <c r="E72" s="399"/>
      <c r="F72" s="400"/>
      <c r="G72" s="511"/>
      <c r="H72" s="201"/>
      <c r="I72" s="202" t="s">
        <v>675</v>
      </c>
      <c r="J72" s="412"/>
      <c r="K72" s="413"/>
      <c r="L72" s="414"/>
    </row>
    <row r="73" spans="2:17" ht="20.25" customHeight="1" x14ac:dyDescent="0.15">
      <c r="B73" s="415" t="s">
        <v>240</v>
      </c>
      <c r="C73" s="416"/>
      <c r="D73" s="416"/>
      <c r="E73" s="416"/>
      <c r="F73" s="416"/>
      <c r="G73" s="416"/>
      <c r="H73" s="416"/>
      <c r="I73" s="416"/>
      <c r="J73" s="416"/>
      <c r="K73" s="416"/>
      <c r="L73" s="417"/>
    </row>
    <row r="74" spans="2:17" ht="39" customHeight="1" x14ac:dyDescent="0.15">
      <c r="B74" s="432" t="s">
        <v>64</v>
      </c>
      <c r="C74" s="416"/>
      <c r="D74" s="416"/>
      <c r="E74" s="416"/>
      <c r="F74" s="416"/>
      <c r="G74" s="416"/>
      <c r="H74" s="416"/>
      <c r="I74" s="416"/>
      <c r="J74" s="416"/>
      <c r="K74" s="416"/>
      <c r="L74" s="417"/>
    </row>
    <row r="75" spans="2:17" ht="39" customHeight="1" x14ac:dyDescent="0.15">
      <c r="B75" s="473" t="s">
        <v>65</v>
      </c>
      <c r="C75" s="392" t="s">
        <v>340</v>
      </c>
      <c r="D75" s="393"/>
      <c r="E75" s="393"/>
      <c r="F75" s="394"/>
      <c r="G75" s="467"/>
      <c r="H75" s="189"/>
      <c r="I75" s="204" t="s">
        <v>378</v>
      </c>
      <c r="J75" s="406"/>
      <c r="K75" s="407"/>
      <c r="L75" s="408"/>
      <c r="Q75" s="19" t="s">
        <v>398</v>
      </c>
    </row>
    <row r="76" spans="2:17" ht="39" customHeight="1" x14ac:dyDescent="0.15">
      <c r="B76" s="474"/>
      <c r="C76" s="395"/>
      <c r="D76" s="396"/>
      <c r="E76" s="396"/>
      <c r="F76" s="397"/>
      <c r="G76" s="493"/>
      <c r="H76" s="189"/>
      <c r="I76" s="199" t="s">
        <v>676</v>
      </c>
      <c r="J76" s="409"/>
      <c r="K76" s="410"/>
      <c r="L76" s="411"/>
    </row>
    <row r="77" spans="2:17" ht="145.5" customHeight="1" x14ac:dyDescent="0.15">
      <c r="B77" s="474"/>
      <c r="C77" s="395"/>
      <c r="D77" s="396"/>
      <c r="E77" s="396"/>
      <c r="F77" s="397"/>
      <c r="G77" s="493"/>
      <c r="H77" s="189"/>
      <c r="I77" s="192" t="s">
        <v>677</v>
      </c>
      <c r="J77" s="409"/>
      <c r="K77" s="410"/>
      <c r="L77" s="411"/>
    </row>
    <row r="78" spans="2:17" ht="39" customHeight="1" x14ac:dyDescent="0.15">
      <c r="B78" s="473" t="s">
        <v>66</v>
      </c>
      <c r="C78" s="392" t="s">
        <v>339</v>
      </c>
      <c r="D78" s="393"/>
      <c r="E78" s="393"/>
      <c r="F78" s="394"/>
      <c r="G78" s="484"/>
      <c r="H78" s="189"/>
      <c r="I78" s="197" t="str">
        <f>IF($B$2="PRELIMINARY SITE VISIT REPORT FINDINGS", "A plan for resource assessment analysis and action plans", "Evidence of resource assessment analysis and action plans")</f>
        <v>Evidence of resource assessment analysis and action plans</v>
      </c>
      <c r="J78" s="406"/>
      <c r="K78" s="407"/>
      <c r="L78" s="408"/>
      <c r="Q78" s="19" t="s">
        <v>399</v>
      </c>
    </row>
    <row r="79" spans="2:17" ht="39" customHeight="1" x14ac:dyDescent="0.15">
      <c r="B79" s="474"/>
      <c r="C79" s="395"/>
      <c r="D79" s="396"/>
      <c r="E79" s="396"/>
      <c r="F79" s="397"/>
      <c r="G79" s="502"/>
      <c r="H79" s="189"/>
      <c r="I79" s="197" t="str">
        <f>IF($B$2="PRELIMINARY SITE VISIT REPORT FINDINGS", "A plan for outcomes analysis and action plans", "Evidence of outcomes analysis and action plans")</f>
        <v>Evidence of outcomes analysis and action plans</v>
      </c>
      <c r="J79" s="409"/>
      <c r="K79" s="410"/>
      <c r="L79" s="411"/>
    </row>
    <row r="80" spans="2:17" ht="68.25" customHeight="1" x14ac:dyDescent="0.15">
      <c r="B80" s="475"/>
      <c r="C80" s="398"/>
      <c r="D80" s="399"/>
      <c r="E80" s="399"/>
      <c r="F80" s="400"/>
      <c r="G80" s="485"/>
      <c r="H80" s="189"/>
      <c r="I80" s="205" t="str">
        <f>IF($B$2="PRELIMINARY SITE VISIT REPORT FINDINGS", "Evidence of a plan for periodic assessment &amp; review of evaluations of students, faculty, employer, clinical &amp; field internship sites", "Evidence of periodic assessment &amp; review of evaluations of student, faculty, employer, clinical &amp; field internship sites")</f>
        <v>Evidence of periodic assessment &amp; review of evaluations of student, faculty, employer, clinical &amp; field internship sites</v>
      </c>
      <c r="J80" s="412"/>
      <c r="K80" s="413"/>
      <c r="L80" s="414"/>
    </row>
    <row r="81" spans="2:105" ht="58.5" customHeight="1" x14ac:dyDescent="0.15">
      <c r="B81" s="247" t="s">
        <v>67</v>
      </c>
      <c r="C81" s="392" t="s">
        <v>68</v>
      </c>
      <c r="D81" s="393"/>
      <c r="E81" s="393"/>
      <c r="F81" s="394"/>
      <c r="G81" s="254"/>
      <c r="H81" s="189"/>
      <c r="I81" s="192" t="s">
        <v>678</v>
      </c>
      <c r="J81" s="406"/>
      <c r="K81" s="407"/>
      <c r="L81" s="408"/>
      <c r="Q81" s="19" t="s">
        <v>400</v>
      </c>
    </row>
    <row r="82" spans="2:105" ht="48.75" customHeight="1" x14ac:dyDescent="0.15">
      <c r="B82" s="255" t="s">
        <v>69</v>
      </c>
      <c r="C82" s="421" t="s">
        <v>252</v>
      </c>
      <c r="D82" s="422"/>
      <c r="E82" s="422"/>
      <c r="F82" s="423"/>
      <c r="G82" s="249"/>
      <c r="H82" s="189"/>
      <c r="I82" s="192" t="str">
        <f>IF($B$2="PRELIMINARY SITE VISIT REPORT FINDINGS", "Reviewed/discussed plans to evaluate program effectiveness", "Reviewed/discussed evaluation methods of program effectiveness")</f>
        <v>Reviewed/discussed evaluation methods of program effectiveness</v>
      </c>
      <c r="J82" s="418"/>
      <c r="K82" s="419"/>
      <c r="L82" s="420"/>
      <c r="Q82" s="19" t="s">
        <v>401</v>
      </c>
    </row>
    <row r="83" spans="2:105" ht="39" customHeight="1" x14ac:dyDescent="0.15">
      <c r="B83" s="473" t="s">
        <v>70</v>
      </c>
      <c r="C83" s="392" t="s">
        <v>71</v>
      </c>
      <c r="D83" s="393"/>
      <c r="E83" s="393"/>
      <c r="F83" s="394"/>
      <c r="G83" s="467"/>
      <c r="H83" s="189"/>
      <c r="I83" s="197" t="s">
        <v>144</v>
      </c>
      <c r="J83" s="406"/>
      <c r="K83" s="407"/>
      <c r="L83" s="408"/>
      <c r="Q83" s="19" t="s">
        <v>402</v>
      </c>
    </row>
    <row r="84" spans="2:105" ht="55.5" hidden="1" customHeight="1" x14ac:dyDescent="0.15">
      <c r="B84" s="475"/>
      <c r="C84" s="398"/>
      <c r="D84" s="399"/>
      <c r="E84" s="399"/>
      <c r="F84" s="400"/>
      <c r="G84" s="468"/>
      <c r="H84" s="189"/>
      <c r="I84" s="206" t="str">
        <f>IF($B$2="PRELIMINARY SITE VISIT REPORT FINDINGS","Evidence that Medical Director has sufficient participation with progam development", "")</f>
        <v/>
      </c>
      <c r="J84" s="412"/>
      <c r="K84" s="413"/>
      <c r="L84" s="414"/>
    </row>
    <row r="85" spans="2:105" s="9" customFormat="1" ht="47.25" customHeight="1" x14ac:dyDescent="0.15">
      <c r="B85" s="424" t="s">
        <v>72</v>
      </c>
      <c r="C85" s="392" t="s">
        <v>341</v>
      </c>
      <c r="D85" s="393"/>
      <c r="E85" s="393"/>
      <c r="F85" s="394"/>
      <c r="G85" s="467"/>
      <c r="H85" s="189"/>
      <c r="I85" s="191" t="str">
        <f>IF($B$2="PRELIMINARY SITE VISIT REPORT FINDINGS","Plan for supervision and periodic assessment of clinical and field internship preceptors", "Periodic assessment of clinical and field internship preceptors effectiveness")</f>
        <v>Periodic assessment of clinical and field internship preceptors effectiveness</v>
      </c>
      <c r="J85" s="406"/>
      <c r="K85" s="407"/>
      <c r="L85" s="408"/>
      <c r="M85" s="52"/>
      <c r="N85" s="52"/>
      <c r="O85" s="52"/>
      <c r="P85" s="52"/>
      <c r="Q85" s="52" t="s">
        <v>403</v>
      </c>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row>
    <row r="86" spans="2:105" s="9" customFormat="1" ht="100.5" customHeight="1" x14ac:dyDescent="0.15">
      <c r="B86" s="620"/>
      <c r="C86" s="395"/>
      <c r="D86" s="396"/>
      <c r="E86" s="396"/>
      <c r="F86" s="397"/>
      <c r="G86" s="493"/>
      <c r="H86" s="189"/>
      <c r="I86" s="191" t="str">
        <f>IF($B$2="PRELIMINARY SITE VISIT REPORT FINDINGS","Plan or evidence of orientation program for clinical &amp; field experience liaisons", "Evidence of orientation for clinical &amp; field experience liaisons including: 
  • Dates of orientation
  • Roster of attendees
  • List of preceptors and their 
    locations")</f>
        <v>Evidence of orientation for clinical &amp; field experience liaisons including: 
  • Dates of orientation
  • Roster of attendees
  • List of preceptors and their 
    locations</v>
      </c>
      <c r="J86" s="409"/>
      <c r="K86" s="410"/>
      <c r="L86" s="411"/>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row>
    <row r="87" spans="2:105" s="9" customFormat="1" ht="249" customHeight="1" x14ac:dyDescent="0.15">
      <c r="B87" s="620"/>
      <c r="C87" s="395"/>
      <c r="D87" s="396"/>
      <c r="E87" s="396"/>
      <c r="F87" s="397"/>
      <c r="G87" s="493"/>
      <c r="H87" s="189"/>
      <c r="I87" s="191" t="str">
        <f>IF($B$2="PRELIMINARY SITE VISIT REPORT FINDINGS","Plan or evidence of completion of training of each capstone field internship preceptor to include:
  • Purposes of the student rotation
    (minimum competencies, skills, 
     and"&amp;" behaviors)
  • Evaluation tools used by the 
     program  
  • Criteria of evaluation for grading 
     students"&amp;"
  • Contact information for the 
      program"&amp;" 
  • Program's definition of Team Lead
  • Program's required minimum "&amp;"
     number of team leads
  • Coaching and mentorship 
     techniques", "Evidence of completion of training of each capstone field internship preceptor to include:
  • Purposes of the student rotation
     (minimum competencies, skills, 
     and"&amp;" behaviors)
  • Evaluation tools used by the 
     program  
  • Criteria of evaluation for grading 
     students"&amp;"
  • Contact information for the 
     program"&amp;" 
  • Program's definition of Team Lead
  • Program's required minimum "&amp;"
     number of team leads
  • Coaching and mentorship 
     techniques")</f>
        <v>Evidence of completion of training of each capstone field internship preceptor to include:
  • Purposes of the student rotation
     (minimum competencies, skills, 
     and behaviors)
  • Evaluation tools used by the 
     program  
  • Criteria of evaluation for grading 
     students
  • Contact information for the 
     program 
  • Program's definition of Team Lead
  • Program's required minimum 
     number of team leads
  • Coaching and mentorship 
     techniques</v>
      </c>
      <c r="J87" s="409"/>
      <c r="K87" s="410"/>
      <c r="L87" s="411"/>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row>
    <row r="88" spans="2:105" s="9" customFormat="1" ht="56.25" customHeight="1" x14ac:dyDescent="0.15">
      <c r="B88" s="255" t="s">
        <v>342</v>
      </c>
      <c r="C88" s="421" t="s">
        <v>253</v>
      </c>
      <c r="D88" s="422"/>
      <c r="E88" s="422"/>
      <c r="F88" s="423"/>
      <c r="G88" s="249"/>
      <c r="H88" s="189"/>
      <c r="I88" s="191" t="str">
        <f>IF($B$2="PRELIMINARY SITE VISIT REPORT FINDINGS","Conversation with program personnel, students, and if applicable, graduates","Conversation with program personnel, students, and graduates")</f>
        <v>Conversation with program personnel, students, and graduates</v>
      </c>
      <c r="J88" s="418"/>
      <c r="K88" s="419"/>
      <c r="L88" s="420"/>
      <c r="M88" s="52"/>
      <c r="N88" s="52"/>
      <c r="O88" s="52"/>
      <c r="P88" s="52"/>
      <c r="Q88" s="52" t="s">
        <v>404</v>
      </c>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row>
    <row r="89" spans="2:105" s="9" customFormat="1" ht="56.25" hidden="1" customHeight="1" x14ac:dyDescent="0.15">
      <c r="B89" s="256" t="str">
        <f>IF($M$346&lt;&gt;0,"Standard III.B.1.a.1-6.)","")</f>
        <v/>
      </c>
      <c r="C89" s="421"/>
      <c r="D89" s="422"/>
      <c r="E89" s="422"/>
      <c r="F89" s="423"/>
      <c r="G89" s="250" t="str">
        <f>IF(OR(F362="Not Met",I362="Not Met",J362="Not Met",L362="Not Met",N362="Not Met",Q362="Not Met",T362="Not Met",W362="Not Met",Z362="Not Met",AC362="Not Met"),"Not Met",IF(OR(F362="Met",I362="Met",J362="Met",L362="Met",N362="Met",Q362="Met",T362="Met",W362="Met",Z362="Met",AC362="Met"),"Met",""))</f>
        <v/>
      </c>
      <c r="H89" s="401" t="str">
        <f>IF($M$346&lt;&gt;0,"  Satellite Location(s)","")</f>
        <v/>
      </c>
      <c r="I89" s="402"/>
      <c r="J89" s="503" t="str">
        <f>IF(OR(F362="Not Met",I362="Not Met",J362="Not Met",L362="Not Met",N362="Not Met",Q362="Not Met",T362="Not Met",W362="Not Met",Z362="Not Met",AC362="Not Met"),"PD not responsible for satellite management","")</f>
        <v/>
      </c>
      <c r="K89" s="504"/>
      <c r="L89" s="505"/>
      <c r="M89" s="52"/>
      <c r="N89" s="52"/>
      <c r="O89" s="52"/>
      <c r="P89" s="52"/>
      <c r="Q89" s="174" t="s">
        <v>728</v>
      </c>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row>
    <row r="90" spans="2:105" s="9" customFormat="1" ht="90" hidden="1" x14ac:dyDescent="0.15">
      <c r="B90" s="256" t="str">
        <f>IF($M$346&lt;&gt;0,"Standard III.B.1.a.1-6.)","")</f>
        <v/>
      </c>
      <c r="C90" s="421"/>
      <c r="D90" s="422"/>
      <c r="E90" s="422"/>
      <c r="F90" s="423"/>
      <c r="G90" s="250" t="str">
        <f>IF(OR(F394="Not Met",I394="Not Met",J394="Not Met",L394="Not Met",N394="Not Met",Q394="Not Met",T394="Not Met",W394="Not Met",Z394="Not Met",AC394="Not Met"),"Not Met",IF(OR(F394="Met",I394="Met",J394="Met",L394="Met",N394="Met",Q394="Met",T394="Met",W394="Met",Z394="Met",AC394="Met"),"Met",""))</f>
        <v/>
      </c>
      <c r="H90" s="401" t="str">
        <f>IF($M$346&lt;&gt;0,"  Satellite Location(s)","")</f>
        <v/>
      </c>
      <c r="I90" s="402"/>
      <c r="J90" s="513" t="str">
        <f>IF(OR(F394="Not Met",I394="Not Met",J394="Not Met",L394="Not Met",N394="Not Met",Q394="Not Met",T394="Not Met",W394="Not Met",Z394="Not Met",AC394="Not Met"),F395&amp;" 
"&amp;I395&amp;" 
"&amp;J395&amp;" 
"&amp;L395&amp;" 
"&amp;N395&amp;" 
"&amp;Q395&amp;" 
"&amp;T395&amp;" 
"&amp;W395&amp;" 
"&amp;Z395&amp;" 
"&amp;AC395,"")</f>
        <v/>
      </c>
      <c r="K90" s="514"/>
      <c r="L90" s="515"/>
      <c r="M90" s="52"/>
      <c r="N90" s="52"/>
      <c r="O90" s="52"/>
      <c r="P90" s="52"/>
      <c r="Q90" s="174" t="s">
        <v>728</v>
      </c>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row>
    <row r="91" spans="2:105" ht="20.25" customHeight="1" x14ac:dyDescent="0.15">
      <c r="B91" s="415" t="s">
        <v>238</v>
      </c>
      <c r="C91" s="416"/>
      <c r="D91" s="416"/>
      <c r="E91" s="416"/>
      <c r="F91" s="416"/>
      <c r="G91" s="416"/>
      <c r="H91" s="416"/>
      <c r="I91" s="416"/>
      <c r="J91" s="416"/>
      <c r="K91" s="416"/>
      <c r="L91" s="417"/>
    </row>
    <row r="92" spans="2:105" s="7" customFormat="1" ht="33" customHeight="1" x14ac:dyDescent="0.15">
      <c r="B92" s="255" t="s">
        <v>74</v>
      </c>
      <c r="C92" s="421" t="s">
        <v>231</v>
      </c>
      <c r="D92" s="422"/>
      <c r="E92" s="422"/>
      <c r="F92" s="423"/>
      <c r="G92" s="252"/>
      <c r="H92" s="565" t="s">
        <v>573</v>
      </c>
      <c r="I92" s="566"/>
      <c r="J92" s="569"/>
      <c r="K92" s="570"/>
      <c r="L92" s="571"/>
      <c r="M92" s="53"/>
      <c r="N92" s="53"/>
      <c r="O92" s="53"/>
      <c r="P92" s="53"/>
      <c r="Q92" s="53" t="s">
        <v>405</v>
      </c>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row>
    <row r="93" spans="2:105" ht="37.5" customHeight="1" x14ac:dyDescent="0.15">
      <c r="B93" s="255" t="s">
        <v>75</v>
      </c>
      <c r="C93" s="421" t="s">
        <v>229</v>
      </c>
      <c r="D93" s="422"/>
      <c r="E93" s="422"/>
      <c r="F93" s="423"/>
      <c r="G93" s="252"/>
      <c r="H93" s="567"/>
      <c r="I93" s="568"/>
      <c r="J93" s="418"/>
      <c r="K93" s="419"/>
      <c r="L93" s="420"/>
      <c r="Q93" s="19" t="s">
        <v>406</v>
      </c>
    </row>
    <row r="94" spans="2:105" ht="39" customHeight="1" x14ac:dyDescent="0.15">
      <c r="B94" s="255" t="s">
        <v>76</v>
      </c>
      <c r="C94" s="421" t="s">
        <v>77</v>
      </c>
      <c r="D94" s="422"/>
      <c r="E94" s="422"/>
      <c r="F94" s="423"/>
      <c r="G94" s="249"/>
      <c r="H94" s="189"/>
      <c r="I94" s="192" t="s">
        <v>621</v>
      </c>
      <c r="J94" s="418"/>
      <c r="K94" s="419"/>
      <c r="L94" s="420"/>
      <c r="Q94" s="19" t="s">
        <v>407</v>
      </c>
    </row>
    <row r="95" spans="2:105" ht="33" customHeight="1" x14ac:dyDescent="0.15">
      <c r="B95" s="255" t="s">
        <v>78</v>
      </c>
      <c r="C95" s="421" t="s">
        <v>230</v>
      </c>
      <c r="D95" s="422"/>
      <c r="E95" s="422"/>
      <c r="F95" s="423"/>
      <c r="G95" s="249"/>
      <c r="H95" s="189"/>
      <c r="I95" s="192" t="s">
        <v>622</v>
      </c>
      <c r="J95" s="418"/>
      <c r="K95" s="419"/>
      <c r="L95" s="420"/>
      <c r="Q95" s="19" t="s">
        <v>408</v>
      </c>
    </row>
    <row r="96" spans="2:105" ht="48.75" customHeight="1" x14ac:dyDescent="0.15">
      <c r="B96" s="255" t="s">
        <v>79</v>
      </c>
      <c r="C96" s="421" t="s">
        <v>254</v>
      </c>
      <c r="D96" s="422"/>
      <c r="E96" s="422"/>
      <c r="F96" s="423"/>
      <c r="G96" s="252"/>
      <c r="H96" s="565" t="s">
        <v>575</v>
      </c>
      <c r="I96" s="566"/>
      <c r="J96" s="418"/>
      <c r="K96" s="419"/>
      <c r="L96" s="420"/>
      <c r="Q96" s="19" t="s">
        <v>409</v>
      </c>
    </row>
    <row r="97" spans="2:17" ht="63" customHeight="1" x14ac:dyDescent="0.15">
      <c r="B97" s="255" t="s">
        <v>80</v>
      </c>
      <c r="C97" s="421" t="s">
        <v>255</v>
      </c>
      <c r="D97" s="422"/>
      <c r="E97" s="422"/>
      <c r="F97" s="423"/>
      <c r="G97" s="246"/>
      <c r="H97" s="189"/>
      <c r="I97" s="192" t="s">
        <v>623</v>
      </c>
      <c r="J97" s="406"/>
      <c r="K97" s="407"/>
      <c r="L97" s="408"/>
      <c r="Q97" s="19" t="s">
        <v>410</v>
      </c>
    </row>
    <row r="98" spans="2:17" ht="20.25" customHeight="1" x14ac:dyDescent="0.15">
      <c r="B98" s="415" t="s">
        <v>241</v>
      </c>
      <c r="C98" s="416"/>
      <c r="D98" s="416"/>
      <c r="E98" s="416"/>
      <c r="F98" s="416"/>
      <c r="G98" s="416"/>
      <c r="H98" s="416"/>
      <c r="I98" s="416"/>
      <c r="J98" s="416"/>
      <c r="K98" s="416"/>
      <c r="L98" s="417"/>
    </row>
    <row r="99" spans="2:17" ht="35.25" customHeight="1" x14ac:dyDescent="0.15">
      <c r="B99" s="562" t="s">
        <v>740</v>
      </c>
      <c r="C99" s="563"/>
      <c r="D99" s="563"/>
      <c r="E99" s="563"/>
      <c r="F99" s="563"/>
      <c r="G99" s="563"/>
      <c r="H99" s="563"/>
      <c r="I99" s="563"/>
      <c r="J99" s="563"/>
      <c r="K99" s="563"/>
      <c r="L99" s="564"/>
    </row>
    <row r="100" spans="2:17" ht="69" customHeight="1" x14ac:dyDescent="0.15">
      <c r="B100" s="247" t="s">
        <v>81</v>
      </c>
      <c r="C100" s="392" t="s">
        <v>256</v>
      </c>
      <c r="D100" s="393"/>
      <c r="E100" s="393"/>
      <c r="F100" s="394"/>
      <c r="G100" s="246"/>
      <c r="H100" s="189"/>
      <c r="I100" s="268" t="s">
        <v>679</v>
      </c>
      <c r="J100" s="406"/>
      <c r="K100" s="407"/>
      <c r="L100" s="408"/>
      <c r="Q100" s="19" t="s">
        <v>411</v>
      </c>
    </row>
    <row r="101" spans="2:17" ht="51.75" customHeight="1" x14ac:dyDescent="0.15">
      <c r="B101" s="247" t="s">
        <v>82</v>
      </c>
      <c r="C101" s="392" t="s">
        <v>257</v>
      </c>
      <c r="D101" s="393"/>
      <c r="E101" s="393"/>
      <c r="F101" s="394"/>
      <c r="G101" s="246"/>
      <c r="H101" s="189"/>
      <c r="I101" s="190" t="s">
        <v>680</v>
      </c>
      <c r="J101" s="406"/>
      <c r="K101" s="407"/>
      <c r="L101" s="408"/>
      <c r="Q101" s="19" t="s">
        <v>412</v>
      </c>
    </row>
    <row r="102" spans="2:17" ht="52.5" customHeight="1" x14ac:dyDescent="0.15">
      <c r="B102" s="255" t="s">
        <v>83</v>
      </c>
      <c r="C102" s="421" t="s">
        <v>374</v>
      </c>
      <c r="D102" s="422"/>
      <c r="E102" s="422"/>
      <c r="F102" s="423"/>
      <c r="G102" s="249"/>
      <c r="H102" s="189"/>
      <c r="I102" s="192" t="str">
        <f>IF($B$2="PRELIMINARY SITE VISIT REPORT FINDINGS","Plan for the review of instruments used to evaluate students", "Review of instruments used to evaluate students")</f>
        <v>Review of instruments used to evaluate students</v>
      </c>
      <c r="J102" s="418"/>
      <c r="K102" s="419"/>
      <c r="L102" s="420"/>
      <c r="Q102" s="19" t="s">
        <v>413</v>
      </c>
    </row>
    <row r="103" spans="2:17" ht="56.25" customHeight="1" x14ac:dyDescent="0.15">
      <c r="B103" s="255" t="s">
        <v>84</v>
      </c>
      <c r="C103" s="421" t="s">
        <v>258</v>
      </c>
      <c r="D103" s="422"/>
      <c r="E103" s="422"/>
      <c r="F103" s="423"/>
      <c r="G103" s="249"/>
      <c r="H103" s="189"/>
      <c r="I103" s="192" t="str">
        <f>IF($B$2="PRELIMINARY SITE VISIT REPORT FINDINGS","Plan or evidence of process for Medical Director review and approval", "Evidence of process for Medical Director review and approval")</f>
        <v>Evidence of process for Medical Director review and approval</v>
      </c>
      <c r="J103" s="418"/>
      <c r="K103" s="419"/>
      <c r="L103" s="420"/>
      <c r="Q103" s="19" t="s">
        <v>414</v>
      </c>
    </row>
    <row r="104" spans="2:17" ht="51" customHeight="1" x14ac:dyDescent="0.15">
      <c r="B104" s="247" t="s">
        <v>85</v>
      </c>
      <c r="C104" s="392" t="s">
        <v>259</v>
      </c>
      <c r="D104" s="393"/>
      <c r="E104" s="393"/>
      <c r="F104" s="394"/>
      <c r="G104" s="246"/>
      <c r="H104" s="189"/>
      <c r="I104" s="197" t="str">
        <f>IF($B$2="PRELIMINARY SITE VISIT REPORT FINDINGS","Process to sign Terminal Competency forms", "Signed Terminal Competency forms")</f>
        <v>Signed Terminal Competency forms</v>
      </c>
      <c r="J104" s="406"/>
      <c r="K104" s="407"/>
      <c r="L104" s="408"/>
      <c r="Q104" s="19" t="s">
        <v>415</v>
      </c>
    </row>
    <row r="105" spans="2:17" ht="106.5" customHeight="1" x14ac:dyDescent="0.15">
      <c r="B105" s="255" t="s">
        <v>86</v>
      </c>
      <c r="C105" s="421" t="s">
        <v>260</v>
      </c>
      <c r="D105" s="422"/>
      <c r="E105" s="422"/>
      <c r="F105" s="423"/>
      <c r="G105" s="249"/>
      <c r="H105" s="189"/>
      <c r="I105" s="192" t="s">
        <v>681</v>
      </c>
      <c r="J105" s="418"/>
      <c r="K105" s="419"/>
      <c r="L105" s="420"/>
      <c r="Q105" s="19" t="s">
        <v>416</v>
      </c>
    </row>
    <row r="106" spans="2:17" ht="51" customHeight="1" x14ac:dyDescent="0.15">
      <c r="B106" s="473" t="s">
        <v>261</v>
      </c>
      <c r="C106" s="392" t="s">
        <v>262</v>
      </c>
      <c r="D106" s="393"/>
      <c r="E106" s="393"/>
      <c r="F106" s="394"/>
      <c r="G106" s="484"/>
      <c r="H106" s="189"/>
      <c r="I106" s="192" t="s">
        <v>576</v>
      </c>
      <c r="J106" s="406"/>
      <c r="K106" s="407"/>
      <c r="L106" s="408"/>
      <c r="Q106" s="19" t="s">
        <v>417</v>
      </c>
    </row>
    <row r="107" spans="2:17" ht="35.25" customHeight="1" x14ac:dyDescent="0.15">
      <c r="B107" s="474"/>
      <c r="C107" s="395"/>
      <c r="D107" s="396"/>
      <c r="E107" s="396"/>
      <c r="F107" s="397"/>
      <c r="G107" s="502"/>
      <c r="H107" s="189"/>
      <c r="I107" s="192" t="s">
        <v>682</v>
      </c>
      <c r="J107" s="409"/>
      <c r="K107" s="410"/>
      <c r="L107" s="411"/>
    </row>
    <row r="108" spans="2:17" ht="65.25" customHeight="1" x14ac:dyDescent="0.15">
      <c r="B108" s="255" t="s">
        <v>263</v>
      </c>
      <c r="C108" s="421" t="s">
        <v>264</v>
      </c>
      <c r="D108" s="422"/>
      <c r="E108" s="422"/>
      <c r="F108" s="423"/>
      <c r="G108" s="249"/>
      <c r="H108" s="189"/>
      <c r="I108" s="192" t="s">
        <v>618</v>
      </c>
      <c r="J108" s="418"/>
      <c r="K108" s="419"/>
      <c r="L108" s="420"/>
      <c r="Q108" s="19" t="s">
        <v>418</v>
      </c>
    </row>
    <row r="109" spans="2:17" ht="20.25" customHeight="1" x14ac:dyDescent="0.15">
      <c r="B109" s="432" t="s">
        <v>239</v>
      </c>
      <c r="C109" s="416"/>
      <c r="D109" s="416"/>
      <c r="E109" s="416"/>
      <c r="F109" s="416"/>
      <c r="G109" s="416"/>
      <c r="H109" s="416"/>
      <c r="I109" s="416"/>
      <c r="J109" s="416"/>
      <c r="K109" s="416"/>
      <c r="L109" s="417"/>
    </row>
    <row r="110" spans="2:17" ht="72.75" customHeight="1" x14ac:dyDescent="0.15">
      <c r="B110" s="243" t="s">
        <v>232</v>
      </c>
      <c r="C110" s="421" t="s">
        <v>265</v>
      </c>
      <c r="D110" s="422"/>
      <c r="E110" s="422"/>
      <c r="F110" s="423"/>
      <c r="G110" s="249"/>
      <c r="H110" s="565" t="s">
        <v>577</v>
      </c>
      <c r="I110" s="566"/>
      <c r="J110" s="412"/>
      <c r="K110" s="413"/>
      <c r="L110" s="414"/>
      <c r="Q110" s="19" t="s">
        <v>419</v>
      </c>
    </row>
    <row r="111" spans="2:17" ht="72" customHeight="1" x14ac:dyDescent="0.15">
      <c r="B111" s="243" t="s">
        <v>233</v>
      </c>
      <c r="C111" s="421" t="s">
        <v>582</v>
      </c>
      <c r="D111" s="422"/>
      <c r="E111" s="422"/>
      <c r="F111" s="423"/>
      <c r="G111" s="249"/>
      <c r="H111" s="189"/>
      <c r="I111" s="192" t="s">
        <v>622</v>
      </c>
      <c r="J111" s="418"/>
      <c r="K111" s="419"/>
      <c r="L111" s="420"/>
      <c r="Q111" s="19" t="s">
        <v>420</v>
      </c>
    </row>
    <row r="112" spans="2:17" ht="47.25" customHeight="1" x14ac:dyDescent="0.15">
      <c r="B112" s="243" t="s">
        <v>234</v>
      </c>
      <c r="C112" s="421" t="s">
        <v>243</v>
      </c>
      <c r="D112" s="422"/>
      <c r="E112" s="422"/>
      <c r="F112" s="423"/>
      <c r="G112" s="249"/>
      <c r="H112" s="189"/>
      <c r="I112" s="192" t="s">
        <v>624</v>
      </c>
      <c r="J112" s="418"/>
      <c r="K112" s="419"/>
      <c r="L112" s="420"/>
      <c r="Q112" s="19" t="s">
        <v>421</v>
      </c>
    </row>
    <row r="113" spans="2:17" ht="44.25" customHeight="1" x14ac:dyDescent="0.15">
      <c r="B113" s="243" t="s">
        <v>235</v>
      </c>
      <c r="C113" s="421" t="s">
        <v>87</v>
      </c>
      <c r="D113" s="422"/>
      <c r="E113" s="422"/>
      <c r="F113" s="423"/>
      <c r="G113" s="249"/>
      <c r="H113" s="189"/>
      <c r="I113" s="191" t="s">
        <v>625</v>
      </c>
      <c r="J113" s="418"/>
      <c r="K113" s="419"/>
      <c r="L113" s="420"/>
      <c r="Q113" s="19" t="s">
        <v>422</v>
      </c>
    </row>
    <row r="114" spans="2:17" ht="20.25" customHeight="1" x14ac:dyDescent="0.15">
      <c r="B114" s="432" t="s">
        <v>242</v>
      </c>
      <c r="C114" s="416"/>
      <c r="D114" s="416"/>
      <c r="E114" s="416"/>
      <c r="F114" s="416"/>
      <c r="G114" s="416"/>
      <c r="H114" s="416"/>
      <c r="I114" s="416"/>
      <c r="J114" s="416"/>
      <c r="K114" s="416"/>
      <c r="L114" s="417"/>
    </row>
    <row r="115" spans="2:17" ht="24" customHeight="1" x14ac:dyDescent="0.15">
      <c r="B115" s="630" t="s">
        <v>369</v>
      </c>
      <c r="C115" s="631"/>
      <c r="D115" s="631"/>
      <c r="E115" s="631"/>
      <c r="F115" s="631"/>
      <c r="G115" s="257"/>
      <c r="H115" s="189"/>
      <c r="I115" s="258" t="str">
        <f>IF(G115="N/A", "", "Number of Associate MDs?")</f>
        <v>Number of Associate MDs?</v>
      </c>
      <c r="J115" s="257"/>
      <c r="K115" s="259"/>
      <c r="L115" s="260"/>
    </row>
    <row r="116" spans="2:17" ht="53" customHeight="1" x14ac:dyDescent="0.15">
      <c r="B116" s="562" t="str">
        <f>IF(G115="N/A", "", "a. Responsibilities
When the program Medical Director delegates specified responsibilities, the program must designate one or more Associate Medical Directors:")</f>
        <v>a. Responsibilities
When the program Medical Director delegates specified responsibilities, the program must designate one or more Associate Medical Directors:</v>
      </c>
      <c r="C116" s="563"/>
      <c r="D116" s="563"/>
      <c r="E116" s="563"/>
      <c r="F116" s="563"/>
      <c r="G116" s="563"/>
      <c r="H116" s="563"/>
      <c r="I116" s="563"/>
      <c r="J116" s="563"/>
      <c r="K116" s="563"/>
      <c r="L116" s="564"/>
    </row>
    <row r="117" spans="2:17" ht="33" customHeight="1" x14ac:dyDescent="0.15">
      <c r="B117" s="473" t="str">
        <f>IF(G115="N/A", "", "III.B.3.a.1)")</f>
        <v>III.B.3.a.1)</v>
      </c>
      <c r="C117" s="392" t="str">
        <f>IF(G115="N/A", "", "Fulfill responsibilities as delegated by the program Medical Director")</f>
        <v>Fulfill responsibilities as delegated by the program Medical Director</v>
      </c>
      <c r="D117" s="393"/>
      <c r="E117" s="393"/>
      <c r="F117" s="394"/>
      <c r="G117" s="467"/>
      <c r="H117" s="189"/>
      <c r="I117" s="196" t="str">
        <f>IF(G115="N/A", "", "Verified by emails")</f>
        <v>Verified by emails</v>
      </c>
      <c r="J117" s="406"/>
      <c r="K117" s="407"/>
      <c r="L117" s="408"/>
      <c r="Q117" s="19" t="s">
        <v>423</v>
      </c>
    </row>
    <row r="118" spans="2:17" ht="33" customHeight="1" x14ac:dyDescent="0.15">
      <c r="B118" s="474"/>
      <c r="C118" s="398"/>
      <c r="D118" s="399"/>
      <c r="E118" s="399"/>
      <c r="F118" s="400"/>
      <c r="G118" s="468"/>
      <c r="H118" s="189"/>
      <c r="I118" s="200" t="str">
        <f>IF(G115="N/A", "", "Verified by contract")</f>
        <v>Verified by contract</v>
      </c>
      <c r="J118" s="412"/>
      <c r="K118" s="413"/>
      <c r="L118" s="414"/>
    </row>
    <row r="119" spans="2:17" ht="20.25" customHeight="1" x14ac:dyDescent="0.15">
      <c r="B119" s="432" t="str">
        <f>IF(G115="N/A", "", "b. Qualifications (Assoc MD)")</f>
        <v>b. Qualifications (Assoc MD)</v>
      </c>
      <c r="C119" s="416"/>
      <c r="D119" s="416"/>
      <c r="E119" s="416"/>
      <c r="F119" s="416"/>
      <c r="G119" s="416"/>
      <c r="H119" s="416"/>
      <c r="I119" s="416"/>
      <c r="J119" s="416"/>
      <c r="K119" s="416"/>
      <c r="L119" s="417"/>
    </row>
    <row r="120" spans="2:17" ht="64.5" customHeight="1" x14ac:dyDescent="0.15">
      <c r="B120" s="243" t="str">
        <f>IF(G115="N/A", "", "III.B.3.b.1)")</f>
        <v>III.B.3.b.1)</v>
      </c>
      <c r="C120" s="421" t="str">
        <f>IF(G115="N/A", "", "Physician currently licensed and authorized to practice in the location of the program, with experience &amp; current knowledge of emergency care of acutely ill and injured patients")</f>
        <v>Physician currently licensed and authorized to practice in the location of the program, with experience &amp; current knowledge of emergency care of acutely ill and injured patients</v>
      </c>
      <c r="D120" s="422"/>
      <c r="E120" s="422"/>
      <c r="F120" s="423"/>
      <c r="G120" s="253"/>
      <c r="H120" s="189"/>
      <c r="I120" s="192" t="str">
        <f>IF(G115="N/A", "", "Maintained by program")</f>
        <v>Maintained by program</v>
      </c>
      <c r="J120" s="412"/>
      <c r="K120" s="413"/>
      <c r="L120" s="414"/>
      <c r="Q120" s="19" t="s">
        <v>424</v>
      </c>
    </row>
    <row r="121" spans="2:17" ht="81.75" customHeight="1" x14ac:dyDescent="0.15">
      <c r="B121" s="243" t="str">
        <f>IF(G115="N/A", "", "III.B.3.b.2)")</f>
        <v>III.B.3.b.2)</v>
      </c>
      <c r="C121" s="421" t="str">
        <f>IF(G115="N/A", "", "Sufficient training or experience in the delivery of out of hospital emergency care, including the proper care &amp; transport of patients, medical direction, and quality improvement in out of hospital care")</f>
        <v>Sufficient training or experience in the delivery of out of hospital emergency care, including the proper care &amp; transport of patients, medical direction, and quality improvement in out of hospital care</v>
      </c>
      <c r="D121" s="422"/>
      <c r="E121" s="422"/>
      <c r="F121" s="423"/>
      <c r="G121" s="249"/>
      <c r="H121" s="189"/>
      <c r="I121" s="192" t="str">
        <f>IF(G115="N/A", "", "Verified by conversation")</f>
        <v>Verified by conversation</v>
      </c>
      <c r="J121" s="418"/>
      <c r="K121" s="419"/>
      <c r="L121" s="420"/>
      <c r="Q121" s="19" t="s">
        <v>425</v>
      </c>
    </row>
    <row r="122" spans="2:17" ht="48.75" customHeight="1" x14ac:dyDescent="0.15">
      <c r="B122" s="243" t="str">
        <f>IF(G115="N/A", "", "III.B.3.b.3)")</f>
        <v>III.B.3.b.3)</v>
      </c>
      <c r="C122" s="421" t="str">
        <f>IF(G115="N/A", "", "Active member of local medical community &amp; participate in professional activities related to out of hospital care")</f>
        <v>Active member of local medical community &amp; participate in professional activities related to out of hospital care</v>
      </c>
      <c r="D122" s="422"/>
      <c r="E122" s="422"/>
      <c r="F122" s="423"/>
      <c r="G122" s="249"/>
      <c r="H122" s="189"/>
      <c r="I122" s="192" t="str">
        <f>IF(G115="N/A", "", "Verified by conversation")</f>
        <v>Verified by conversation</v>
      </c>
      <c r="J122" s="418"/>
      <c r="K122" s="419"/>
      <c r="L122" s="420"/>
      <c r="Q122" s="19" t="s">
        <v>426</v>
      </c>
    </row>
    <row r="123" spans="2:17" ht="69.75" customHeight="1" x14ac:dyDescent="0.15">
      <c r="B123" s="243" t="str">
        <f>IF(G115="N/A", "", "III.B.3.b.4)")</f>
        <v>III.B.3.b.4)</v>
      </c>
      <c r="C123" s="421" t="str">
        <f>IF(G115="N/A", "", "Knowledge about the education of the EMS Professions, including professional, legislative, and regulatory issues regarding the education of the EMS Professions")</f>
        <v>Knowledge about the education of the EMS Professions, including professional, legislative, and regulatory issues regarding the education of the EMS Professions</v>
      </c>
      <c r="D123" s="422"/>
      <c r="E123" s="422"/>
      <c r="F123" s="423"/>
      <c r="G123" s="249"/>
      <c r="H123" s="189"/>
      <c r="I123" s="191" t="str">
        <f>IF(G115="N/A", "", "Verified by conversation")</f>
        <v>Verified by conversation</v>
      </c>
      <c r="J123" s="418"/>
      <c r="K123" s="419"/>
      <c r="L123" s="420"/>
      <c r="Q123" s="19" t="s">
        <v>427</v>
      </c>
    </row>
    <row r="124" spans="2:17" ht="20.25" customHeight="1" x14ac:dyDescent="0.15">
      <c r="B124" s="432" t="s">
        <v>266</v>
      </c>
      <c r="C124" s="416"/>
      <c r="D124" s="416"/>
      <c r="E124" s="416"/>
      <c r="F124" s="416"/>
      <c r="G124" s="416"/>
      <c r="H124" s="416"/>
      <c r="I124" s="416"/>
      <c r="J124" s="416"/>
      <c r="K124" s="416"/>
      <c r="L124" s="417"/>
    </row>
    <row r="125" spans="2:17" ht="21" customHeight="1" x14ac:dyDescent="0.15">
      <c r="B125" s="499" t="s">
        <v>370</v>
      </c>
      <c r="C125" s="500"/>
      <c r="D125" s="500"/>
      <c r="E125" s="500"/>
      <c r="F125" s="500"/>
      <c r="G125" s="257"/>
      <c r="H125" s="267"/>
      <c r="I125" s="258" t="str">
        <f>IF(G125="N/A", "", "Number of Assistant MDs?")</f>
        <v>Number of Assistant MDs?</v>
      </c>
      <c r="J125" s="222"/>
      <c r="K125" s="259"/>
      <c r="L125" s="260"/>
    </row>
    <row r="126" spans="2:17" ht="54" customHeight="1" x14ac:dyDescent="0.15">
      <c r="B126" s="562" t="str">
        <f>IF(G125="N/A", "", "a. Responsibilities
When the program Medical Director or Associate Medical Director cannot legally provide supervision for out of state location(s) of the educational activities of the program, the sponsor must appoint an Assistant Medical Director:")</f>
        <v>a. Responsibilities
When the program Medical Director or Associate Medical Director cannot legally provide supervision for out of state location(s) of the educational activities of the program, the sponsor must appoint an Assistant Medical Director:</v>
      </c>
      <c r="C126" s="563"/>
      <c r="D126" s="563"/>
      <c r="E126" s="563"/>
      <c r="F126" s="563"/>
      <c r="G126" s="563"/>
      <c r="H126" s="563"/>
      <c r="I126" s="563"/>
      <c r="J126" s="563"/>
      <c r="K126" s="563"/>
      <c r="L126" s="564"/>
    </row>
    <row r="127" spans="2:17" ht="57.75" customHeight="1" x14ac:dyDescent="0.15">
      <c r="B127" s="247" t="str">
        <f>IF(G125="N/A", "", "III.B.4.a.1)")</f>
        <v>III.B.4.a.1)</v>
      </c>
      <c r="C127" s="392" t="str">
        <f>IF(G125="N/A", "", "Medical supervision and oversight of students participating in field experience and/or capstone field internship")</f>
        <v>Medical supervision and oversight of students participating in field experience and/or capstone field internship</v>
      </c>
      <c r="D127" s="393"/>
      <c r="E127" s="393"/>
      <c r="F127" s="394"/>
      <c r="G127" s="246"/>
      <c r="H127" s="189"/>
      <c r="I127" s="196" t="str">
        <f>IF(G125="N/A", "", "Verified by emails")</f>
        <v>Verified by emails</v>
      </c>
      <c r="J127" s="406"/>
      <c r="K127" s="407"/>
      <c r="L127" s="408"/>
      <c r="Q127" s="19" t="s">
        <v>428</v>
      </c>
    </row>
    <row r="128" spans="2:17" ht="20.25" customHeight="1" x14ac:dyDescent="0.15">
      <c r="B128" s="415" t="str">
        <f>IF(G125="N/A", "", "b. Qualifications (Assist MD)")</f>
        <v>b. Qualifications (Assist MD)</v>
      </c>
      <c r="C128" s="416"/>
      <c r="D128" s="416"/>
      <c r="E128" s="416"/>
      <c r="F128" s="416"/>
      <c r="G128" s="416"/>
      <c r="H128" s="416"/>
      <c r="I128" s="416"/>
      <c r="J128" s="416"/>
      <c r="K128" s="416"/>
      <c r="L128" s="417"/>
    </row>
    <row r="129" spans="2:105" ht="81" customHeight="1" x14ac:dyDescent="0.15">
      <c r="B129" s="243" t="str">
        <f>IF(G125="N/A", "", "III.B.4.b.1)")</f>
        <v>III.B.4.b.1)</v>
      </c>
      <c r="C129" s="421" t="str">
        <f>IF(G125="N/A", "", "Physician currently licensed and authorized to practice in the jurisdiction of the location of the student(s), with experience &amp; current knowledge of emergency care of acutely ill and injured patients")</f>
        <v>Physician currently licensed and authorized to practice in the jurisdiction of the location of the student(s), with experience &amp; current knowledge of emergency care of acutely ill and injured patients</v>
      </c>
      <c r="D129" s="422"/>
      <c r="E129" s="422"/>
      <c r="F129" s="423"/>
      <c r="G129" s="253"/>
      <c r="H129" s="189"/>
      <c r="I129" s="192" t="str">
        <f>IF(G125="N/A", "", "Maintained by program")</f>
        <v>Maintained by program</v>
      </c>
      <c r="J129" s="412"/>
      <c r="K129" s="413"/>
      <c r="L129" s="414"/>
      <c r="Q129" s="19" t="s">
        <v>429</v>
      </c>
    </row>
    <row r="130" spans="2:105" ht="74.25" customHeight="1" x14ac:dyDescent="0.15">
      <c r="B130" s="243" t="str">
        <f>IF(G125="N/A", "", "III.B.4.b.2)")</f>
        <v>III.B.4.b.2)</v>
      </c>
      <c r="C130" s="421" t="str">
        <f>IF(G125="N/A", "", "Sufficient training or experience in the delivery of out of hospital emergency care, including the proper care &amp; transport of patients, medical direction, and quality improvement in out of hospital care")</f>
        <v>Sufficient training or experience in the delivery of out of hospital emergency care, including the proper care &amp; transport of patients, medical direction, and quality improvement in out of hospital care</v>
      </c>
      <c r="D130" s="422"/>
      <c r="E130" s="422"/>
      <c r="F130" s="423"/>
      <c r="G130" s="249"/>
      <c r="H130" s="189"/>
      <c r="I130" s="192" t="str">
        <f>IF(G125="N/A", "", "Verified by conversation")</f>
        <v>Verified by conversation</v>
      </c>
      <c r="J130" s="418"/>
      <c r="K130" s="419"/>
      <c r="L130" s="420"/>
      <c r="Q130" s="19" t="s">
        <v>430</v>
      </c>
    </row>
    <row r="131" spans="2:105" ht="53.25" customHeight="1" x14ac:dyDescent="0.15">
      <c r="B131" s="243" t="str">
        <f>IF(G125="N/A", "", "III.B.4.b.3)")</f>
        <v>III.B.4.b.3)</v>
      </c>
      <c r="C131" s="421" t="str">
        <f>IF(G125="N/A", "", "Active member of local medical community &amp; participate in professional activities related to out of hospital care")</f>
        <v>Active member of local medical community &amp; participate in professional activities related to out of hospital care</v>
      </c>
      <c r="D131" s="422"/>
      <c r="E131" s="422"/>
      <c r="F131" s="423"/>
      <c r="G131" s="249"/>
      <c r="H131" s="189"/>
      <c r="I131" s="192" t="str">
        <f>IF(G125="N/A", "", "Verified by conversation")</f>
        <v>Verified by conversation</v>
      </c>
      <c r="J131" s="418"/>
      <c r="K131" s="419"/>
      <c r="L131" s="420"/>
      <c r="Q131" s="19" t="s">
        <v>431</v>
      </c>
    </row>
    <row r="132" spans="2:105" ht="62.25" customHeight="1" x14ac:dyDescent="0.15">
      <c r="B132" s="243" t="str">
        <f>IF(G125="N/A", "", "III.B.4.b.4)")</f>
        <v>III.B.4.b.4)</v>
      </c>
      <c r="C132" s="421" t="str">
        <f>IF(G125="N/A", "", "Knowledge about the education of the EMS Professions, including professional, legislative, and regulatory issues regarding the education of the EMS Professions")</f>
        <v>Knowledge about the education of the EMS Professions, including professional, legislative, and regulatory issues regarding the education of the EMS Professions</v>
      </c>
      <c r="D132" s="422"/>
      <c r="E132" s="422"/>
      <c r="F132" s="423"/>
      <c r="G132" s="249"/>
      <c r="H132" s="189"/>
      <c r="I132" s="191" t="str">
        <f>IF(G125="N/A", "", "Verified by conversation")</f>
        <v>Verified by conversation</v>
      </c>
      <c r="J132" s="418"/>
      <c r="K132" s="419"/>
      <c r="L132" s="420"/>
      <c r="Q132" s="19" t="s">
        <v>432</v>
      </c>
    </row>
    <row r="133" spans="2:105" ht="20.25" customHeight="1" x14ac:dyDescent="0.15">
      <c r="B133" s="415" t="s">
        <v>267</v>
      </c>
      <c r="C133" s="416"/>
      <c r="D133" s="416"/>
      <c r="E133" s="416"/>
      <c r="F133" s="416"/>
      <c r="G133" s="416"/>
      <c r="H133" s="416"/>
      <c r="I133" s="416"/>
      <c r="J133" s="416"/>
      <c r="K133" s="416"/>
      <c r="L133" s="417"/>
    </row>
    <row r="134" spans="2:105" ht="20.25" customHeight="1" x14ac:dyDescent="0.15">
      <c r="B134" s="415" t="s">
        <v>88</v>
      </c>
      <c r="C134" s="416"/>
      <c r="D134" s="416"/>
      <c r="E134" s="416"/>
      <c r="F134" s="416"/>
      <c r="G134" s="416"/>
      <c r="H134" s="416"/>
      <c r="I134" s="416"/>
      <c r="J134" s="416"/>
      <c r="K134" s="416"/>
      <c r="L134" s="417"/>
    </row>
    <row r="135" spans="2:105" ht="55.5" customHeight="1" x14ac:dyDescent="0.15">
      <c r="B135" s="473" t="s">
        <v>236</v>
      </c>
      <c r="C135" s="392" t="s">
        <v>268</v>
      </c>
      <c r="D135" s="393"/>
      <c r="E135" s="393"/>
      <c r="F135" s="394"/>
      <c r="G135" s="467"/>
      <c r="H135" s="189"/>
      <c r="I135" s="193" t="s">
        <v>683</v>
      </c>
      <c r="J135" s="518"/>
      <c r="K135" s="519"/>
      <c r="L135" s="520"/>
      <c r="Q135" s="19" t="s">
        <v>324</v>
      </c>
    </row>
    <row r="136" spans="2:105" s="7" customFormat="1" ht="83.25" customHeight="1" x14ac:dyDescent="0.15">
      <c r="B136" s="474"/>
      <c r="C136" s="395"/>
      <c r="D136" s="396"/>
      <c r="E136" s="396"/>
      <c r="F136" s="397"/>
      <c r="G136" s="493"/>
      <c r="H136" s="189"/>
      <c r="I136" s="192" t="str">
        <f>IF($B$2="PRELIMINARY SITE VISIT REPORT FINDINGS","Plan for program personnel that faculty are assigned to monitor students during the clinical &amp; field internship", "Verified by conversation with program personnel, students, and graduates that faculty is assigned to monitor students during the clinical &amp; field internship")</f>
        <v>Verified by conversation with program personnel, students, and graduates that faculty is assigned to monitor students during the clinical &amp; field internship</v>
      </c>
      <c r="J136" s="521"/>
      <c r="K136" s="522"/>
      <c r="L136" s="52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row>
    <row r="137" spans="2:105" ht="38.25" hidden="1" customHeight="1" x14ac:dyDescent="0.15">
      <c r="B137" s="474"/>
      <c r="C137" s="395"/>
      <c r="D137" s="396"/>
      <c r="E137" s="396"/>
      <c r="F137" s="397"/>
      <c r="G137" s="493"/>
      <c r="H137" s="195"/>
      <c r="I137" s="203" t="str">
        <f>IF($B$2="PRELIMINARY SITE VISIT REPORT FINDINGS","Plan for sufficient number of faculty for the number of enrolled students", "")</f>
        <v/>
      </c>
      <c r="J137" s="521"/>
      <c r="K137" s="522"/>
      <c r="L137" s="523"/>
    </row>
    <row r="138" spans="2:105" ht="61.5" hidden="1" customHeight="1" x14ac:dyDescent="0.15">
      <c r="B138" s="475"/>
      <c r="C138" s="398"/>
      <c r="D138" s="399"/>
      <c r="E138" s="399"/>
      <c r="F138" s="400"/>
      <c r="G138" s="261" t="str">
        <f>IF(OR(F382="Not Met",I382="Not Met",J382="Not Met",L382="Not Met",N382="Not Met",Q382="Not Met",T382="Not Met",W382="Not Met",Z382="Not Met",AC382="Not Met"),"Not Met",IF(OR(F382="Met",I382="Met",J382="Met",L382="Met",N382="Met",Q382="Met",T382="Met",W382="Met",Z382="Met",AC382="Met"),"Met",""))</f>
        <v/>
      </c>
      <c r="H138" s="516" t="str">
        <f>IF($M$346&lt;&gt;0,"  Satellite Location(s)","")</f>
        <v/>
      </c>
      <c r="I138" s="517"/>
      <c r="J138" s="524" t="str">
        <f>IF(OR(F382="Not Met",I382="Not Met",J382="Not Met",L382="Not Met",N382="Not Met",Q382="Not Met",T382="Not Met",W382="Not Met",Z382="Not Met",AC382="Not Met"),F383&amp;" 
"&amp;I383&amp;" 
"&amp;J383&amp;" 
"&amp;L383&amp;" 
"&amp;N383&amp;" 
"&amp;Q383&amp;" 
"&amp;T383&amp;" 
"&amp;W383&amp;" 
"&amp;Z383&amp;" 
"&amp;AC383,"")</f>
        <v/>
      </c>
      <c r="K138" s="525"/>
      <c r="L138" s="526"/>
      <c r="Q138" s="70" t="s">
        <v>729</v>
      </c>
    </row>
    <row r="139" spans="2:105" ht="20.25" customHeight="1" x14ac:dyDescent="0.15">
      <c r="B139" s="415" t="s">
        <v>73</v>
      </c>
      <c r="C139" s="416"/>
      <c r="D139" s="416"/>
      <c r="E139" s="416"/>
      <c r="F139" s="416"/>
      <c r="G139" s="416"/>
      <c r="H139" s="416"/>
      <c r="I139" s="416"/>
      <c r="J139" s="416"/>
      <c r="K139" s="416"/>
      <c r="L139" s="417"/>
    </row>
    <row r="140" spans="2:105" ht="33" customHeight="1" x14ac:dyDescent="0.15">
      <c r="B140" s="247" t="s">
        <v>237</v>
      </c>
      <c r="C140" s="392" t="s">
        <v>89</v>
      </c>
      <c r="D140" s="393"/>
      <c r="E140" s="393"/>
      <c r="F140" s="394"/>
      <c r="G140" s="246"/>
      <c r="H140" s="189"/>
      <c r="I140" s="265" t="s">
        <v>684</v>
      </c>
      <c r="J140" s="406"/>
      <c r="K140" s="407"/>
      <c r="L140" s="408"/>
      <c r="Q140" s="19" t="s">
        <v>343</v>
      </c>
    </row>
    <row r="141" spans="2:105" ht="54" customHeight="1" x14ac:dyDescent="0.15">
      <c r="B141" s="247" t="s">
        <v>237</v>
      </c>
      <c r="C141" s="392" t="s">
        <v>90</v>
      </c>
      <c r="D141" s="393"/>
      <c r="E141" s="393"/>
      <c r="F141" s="394"/>
      <c r="G141" s="249"/>
      <c r="H141" s="189"/>
      <c r="I141" s="266" t="s">
        <v>685</v>
      </c>
      <c r="J141" s="406"/>
      <c r="K141" s="407"/>
      <c r="L141" s="408"/>
      <c r="Q141" s="19" t="s">
        <v>343</v>
      </c>
    </row>
    <row r="142" spans="2:105" ht="20.25" customHeight="1" x14ac:dyDescent="0.15">
      <c r="B142" s="415" t="s">
        <v>269</v>
      </c>
      <c r="C142" s="416"/>
      <c r="D142" s="416"/>
      <c r="E142" s="416"/>
      <c r="F142" s="416"/>
      <c r="G142" s="416"/>
      <c r="H142" s="416"/>
      <c r="I142" s="416"/>
      <c r="J142" s="416"/>
      <c r="K142" s="416"/>
      <c r="L142" s="417"/>
    </row>
    <row r="143" spans="2:105" ht="21" customHeight="1" x14ac:dyDescent="0.15">
      <c r="B143" s="628" t="s">
        <v>371</v>
      </c>
      <c r="C143" s="629"/>
      <c r="D143" s="629"/>
      <c r="E143" s="629"/>
      <c r="F143" s="629"/>
      <c r="G143" s="222"/>
      <c r="H143" s="153"/>
      <c r="I143" s="154" t="str">
        <f>IF(G143="N/A", "", "Number of Lead Instructors?")</f>
        <v>Number of Lead Instructors?</v>
      </c>
      <c r="J143" s="262"/>
      <c r="K143" s="153"/>
      <c r="L143" s="155"/>
    </row>
    <row r="144" spans="2:105" ht="40.5" customHeight="1" x14ac:dyDescent="0.15">
      <c r="B144" s="415" t="str">
        <f>IF(G143="N/A", "", "a. Responsibilities
    When the Program Director delegates specified responsibilities to a lead instructor, that individual must:")</f>
        <v>a. Responsibilities
    When the Program Director delegates specified responsibilities to a lead instructor, that individual must:</v>
      </c>
      <c r="C144" s="416"/>
      <c r="D144" s="416"/>
      <c r="E144" s="416"/>
      <c r="F144" s="416"/>
      <c r="G144" s="416"/>
      <c r="H144" s="416"/>
      <c r="I144" s="416"/>
      <c r="J144" s="416"/>
      <c r="K144" s="416"/>
      <c r="L144" s="417"/>
    </row>
    <row r="145" spans="2:105" ht="69" customHeight="1" x14ac:dyDescent="0.15">
      <c r="B145" s="473" t="str">
        <f>IF(G143="N/A", "", "III.B.6.a.")</f>
        <v>III.B.6.a.</v>
      </c>
      <c r="C145" s="392" t="str">
        <f>IF(G143="N/A", "", "Performs duties assigned under the direction and delegation of the Program Director")</f>
        <v>Performs duties assigned under the direction and delegation of the Program Director</v>
      </c>
      <c r="D145" s="393"/>
      <c r="E145" s="393"/>
      <c r="F145" s="394"/>
      <c r="G145" s="467"/>
      <c r="H145" s="189"/>
      <c r="I145" s="193" t="str">
        <f>IF(G143="N/A", "", "Verified by by conversation with the Program Director and Lead Instructor")</f>
        <v>Verified by by conversation with the Program Director and Lead Instructor</v>
      </c>
      <c r="J145" s="406"/>
      <c r="K145" s="407"/>
      <c r="L145" s="408"/>
      <c r="Q145" s="19" t="s">
        <v>325</v>
      </c>
    </row>
    <row r="146" spans="2:105" s="7" customFormat="1" ht="15" hidden="1" customHeight="1" x14ac:dyDescent="0.15">
      <c r="B146" s="474"/>
      <c r="C146" s="395"/>
      <c r="D146" s="396"/>
      <c r="E146" s="396"/>
      <c r="F146" s="397"/>
      <c r="G146" s="493"/>
      <c r="H146" s="263"/>
      <c r="I146" s="264"/>
      <c r="J146" s="409"/>
      <c r="K146" s="410"/>
      <c r="L146" s="411"/>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row>
    <row r="147" spans="2:105" ht="20.25" customHeight="1" x14ac:dyDescent="0.15">
      <c r="B147" s="415" t="str">
        <f>IF(G143="N/A", "", "b. Qualifications")</f>
        <v>b. Qualifications</v>
      </c>
      <c r="C147" s="416"/>
      <c r="D147" s="416"/>
      <c r="E147" s="416"/>
      <c r="F147" s="416"/>
      <c r="G147" s="416"/>
      <c r="H147" s="416"/>
      <c r="I147" s="416"/>
      <c r="J147" s="416"/>
      <c r="K147" s="416"/>
      <c r="L147" s="417"/>
    </row>
    <row r="148" spans="2:105" ht="54.75" customHeight="1" x14ac:dyDescent="0.15">
      <c r="B148" s="247" t="str">
        <f>IF(G143="N/A", "", "III.B.6.b.1)")</f>
        <v>III.B.6.b.1)</v>
      </c>
      <c r="C148" s="392" t="str">
        <f>IF(G143="N/A", "", "Minimum of an Associate Degree")</f>
        <v>Minimum of an Associate Degree</v>
      </c>
      <c r="D148" s="393"/>
      <c r="E148" s="393"/>
      <c r="F148" s="394"/>
      <c r="G148" s="249"/>
      <c r="H148" s="478"/>
      <c r="I148" s="494" t="str">
        <f>IF($G$143="N/A", "", "Documentation maintained by program 
(only Satellite Lead Instructors are verified by CoAEMSP)")</f>
        <v>Documentation maintained by program 
(only Satellite Lead Instructors are verified by CoAEMSP)</v>
      </c>
      <c r="J148" s="406"/>
      <c r="K148" s="407"/>
      <c r="L148" s="408"/>
      <c r="Q148" s="19" t="s">
        <v>433</v>
      </c>
    </row>
    <row r="149" spans="2:105" ht="51.75" customHeight="1" x14ac:dyDescent="0.15">
      <c r="B149" s="247" t="str">
        <f>IF(G143="N/A", "", "III.B.6.b.2)")</f>
        <v>III.B.6.b.2)</v>
      </c>
      <c r="C149" s="392" t="str">
        <f>IF(G143="N/A", "", "Professional healthcare credential(s)")</f>
        <v>Professional healthcare credential(s)</v>
      </c>
      <c r="D149" s="393"/>
      <c r="E149" s="393"/>
      <c r="F149" s="394"/>
      <c r="G149" s="249"/>
      <c r="H149" s="479"/>
      <c r="I149" s="495"/>
      <c r="J149" s="406"/>
      <c r="K149" s="407"/>
      <c r="L149" s="408"/>
      <c r="Q149" s="19" t="s">
        <v>434</v>
      </c>
    </row>
    <row r="150" spans="2:105" ht="53.25" customHeight="1" x14ac:dyDescent="0.15">
      <c r="B150" s="247" t="str">
        <f>IF(G143="N/A", "", "III.B.6.b.3)")</f>
        <v>III.B.6.b.3)</v>
      </c>
      <c r="C150" s="392" t="str">
        <f>IF(G143="N/A", "", "Experience in emergency medicine/prehospital care")</f>
        <v>Experience in emergency medicine/prehospital care</v>
      </c>
      <c r="D150" s="393"/>
      <c r="E150" s="393"/>
      <c r="F150" s="394"/>
      <c r="G150" s="249"/>
      <c r="H150" s="479"/>
      <c r="I150" s="495"/>
      <c r="J150" s="406"/>
      <c r="K150" s="407"/>
      <c r="L150" s="408"/>
      <c r="Q150" s="19" t="s">
        <v>435</v>
      </c>
    </row>
    <row r="151" spans="2:105" ht="52.5" customHeight="1" x14ac:dyDescent="0.15">
      <c r="B151" s="247" t="str">
        <f>IF(G143="N/A", "", "III.B.6.b.4)")</f>
        <v>III.B.6.b.4)</v>
      </c>
      <c r="C151" s="392" t="str">
        <f>IF(G143="N/A", "", "Knowledge of instructional methods")</f>
        <v>Knowledge of instructional methods</v>
      </c>
      <c r="D151" s="393"/>
      <c r="E151" s="393"/>
      <c r="F151" s="394"/>
      <c r="G151" s="249"/>
      <c r="H151" s="479"/>
      <c r="I151" s="495"/>
      <c r="J151" s="406"/>
      <c r="K151" s="407"/>
      <c r="L151" s="408"/>
      <c r="Q151" s="19" t="s">
        <v>436</v>
      </c>
    </row>
    <row r="152" spans="2:105" ht="52.5" customHeight="1" x14ac:dyDescent="0.15">
      <c r="B152" s="247" t="str">
        <f>IF(G143="N/A", "", "III.B.6.b.5)")</f>
        <v>III.B.6.b.5)</v>
      </c>
      <c r="C152" s="421" t="str">
        <f>IF(G143="N/A", "", "Teaching experience to deliver content, skills instruction, and remediation")</f>
        <v>Teaching experience to deliver content, skills instruction, and remediation</v>
      </c>
      <c r="D152" s="422"/>
      <c r="E152" s="422"/>
      <c r="F152" s="423"/>
      <c r="G152" s="249"/>
      <c r="H152" s="480"/>
      <c r="I152" s="496"/>
      <c r="J152" s="406"/>
      <c r="K152" s="407"/>
      <c r="L152" s="408"/>
      <c r="Q152" s="19" t="s">
        <v>437</v>
      </c>
    </row>
    <row r="153" spans="2:105" ht="20.25" customHeight="1" x14ac:dyDescent="0.15">
      <c r="B153" s="415" t="s">
        <v>91</v>
      </c>
      <c r="C153" s="416"/>
      <c r="D153" s="416"/>
      <c r="E153" s="416"/>
      <c r="F153" s="416"/>
      <c r="G153" s="416"/>
      <c r="H153" s="416"/>
      <c r="I153" s="416"/>
      <c r="J153" s="416"/>
      <c r="K153" s="416"/>
      <c r="L153" s="417"/>
    </row>
    <row r="154" spans="2:105" ht="86.25" customHeight="1" x14ac:dyDescent="0.15">
      <c r="B154" s="424" t="s">
        <v>92</v>
      </c>
      <c r="C154" s="392" t="s">
        <v>93</v>
      </c>
      <c r="D154" s="393"/>
      <c r="E154" s="393"/>
      <c r="F154" s="394"/>
      <c r="G154" s="244"/>
      <c r="H154" s="217"/>
      <c r="I154" s="192"/>
      <c r="J154" s="418"/>
      <c r="K154" s="419"/>
      <c r="L154" s="420"/>
      <c r="Q154" s="19" t="s">
        <v>326</v>
      </c>
    </row>
    <row r="155" spans="2:105" ht="129.75" hidden="1" customHeight="1" x14ac:dyDescent="0.15">
      <c r="B155" s="425"/>
      <c r="C155" s="398"/>
      <c r="D155" s="399"/>
      <c r="E155" s="399"/>
      <c r="F155" s="400"/>
      <c r="G155" s="250" t="str">
        <f>IF(OR(F386="Not Met",I386="Not Met",J386="Not Met",L386="Not Met",N386="Not Met",Q386="Not Met",T386="Not Met",W386="Not Met",Z386="Not Met",AC386="Not Met"),"Not Met",IF(OR(F386="Met",I386="Met",J386="Met",L386="Met",N386="Met",Q386="Met",T386="Met",W386="Met",Z386="Met",AC386="Met"),"Met",""))</f>
        <v/>
      </c>
      <c r="H155" s="401" t="str">
        <f>IF($M$346&lt;&gt;0,"  Satellite Location(s)","")</f>
        <v/>
      </c>
      <c r="I155" s="402"/>
      <c r="J155" s="513" t="str">
        <f>IF(OR(F386="Not Met",I386="Not Met",J386="Not Met",L386="Not Met",N386="Not Met",Q386="Not Met",T386="Not Met",W386="Not Met",Z386="Not Met",AC386="Not Met"),F387&amp;" 
"&amp;I387&amp;" 
"&amp;J387&amp;" 
"&amp;L387&amp;" 
"&amp;N387&amp;" 
"&amp;Q387&amp;" 
"&amp;T387&amp;" 
"&amp;W387&amp;" 
"&amp;Z387&amp;" 
"&amp;AC387,"")</f>
        <v/>
      </c>
      <c r="K155" s="514"/>
      <c r="L155" s="515"/>
      <c r="Q155" s="70" t="s">
        <v>730</v>
      </c>
    </row>
    <row r="156" spans="2:105" ht="33" customHeight="1" x14ac:dyDescent="0.15">
      <c r="B156" s="424" t="s">
        <v>92</v>
      </c>
      <c r="C156" s="392" t="s">
        <v>373</v>
      </c>
      <c r="D156" s="393"/>
      <c r="E156" s="393"/>
      <c r="F156" s="394"/>
      <c r="G156" s="501"/>
      <c r="H156" s="217"/>
      <c r="I156" s="192" t="s">
        <v>578</v>
      </c>
      <c r="J156" s="406"/>
      <c r="K156" s="407"/>
      <c r="L156" s="408"/>
      <c r="Q156" s="19" t="s">
        <v>326</v>
      </c>
    </row>
    <row r="157" spans="2:105" ht="30" x14ac:dyDescent="0.15">
      <c r="B157" s="620"/>
      <c r="C157" s="395"/>
      <c r="D157" s="396"/>
      <c r="E157" s="396"/>
      <c r="F157" s="397"/>
      <c r="G157" s="501"/>
      <c r="H157" s="217"/>
      <c r="I157" s="192" t="s">
        <v>147</v>
      </c>
      <c r="J157" s="412"/>
      <c r="K157" s="413"/>
      <c r="L157" s="414"/>
    </row>
    <row r="158" spans="2:105" ht="114" hidden="1" customHeight="1" x14ac:dyDescent="0.15">
      <c r="B158" s="425"/>
      <c r="C158" s="398"/>
      <c r="D158" s="399"/>
      <c r="E158" s="399"/>
      <c r="F158" s="400"/>
      <c r="G158" s="250" t="str">
        <f>IF(OR(F384="Not Met",I384="Not Met",J384="Not Met",L384="Not Met",N384="Not Met",Q384="Not Met",T384="Not Met",W384="Not Met",Z384="Not Met",AC384="Not Met"),"Not Met",IF(OR(F384="Met",I384="Met",J384="Met",L384="Met",N384="Met",Q384="Met",T384="Met",W384="Met",Z384="Met",AC384="Met"),"Met",""))</f>
        <v/>
      </c>
      <c r="H158" s="651" t="str">
        <f>IF($M$346&lt;&gt;0,"  Satellite Location(s)","")</f>
        <v/>
      </c>
      <c r="I158" s="652"/>
      <c r="J158" s="513" t="str">
        <f>IF(OR(F384="Not Met",I384="Not Met",J384="Not Met",L384="Not Met",N384="Not Met",Q384="Not Met",T384="Not Met",W384="Not Met",Z384="Not Met",AC384="Not Met"),F385&amp;" 
"&amp;I385&amp;" 
"&amp;J385&amp;" 
"&amp;L385&amp;" 
"&amp;N385&amp;" 
"&amp;Q385&amp;" 
"&amp;T385&amp;" 
"&amp;W385&amp;" 
"&amp;Z385&amp;" 
"&amp;AC385,"")</f>
        <v/>
      </c>
      <c r="K158" s="514"/>
      <c r="L158" s="515"/>
      <c r="Q158" s="70" t="s">
        <v>730</v>
      </c>
    </row>
    <row r="159" spans="2:105" ht="80.25" customHeight="1" x14ac:dyDescent="0.15">
      <c r="B159" s="255" t="s">
        <v>92</v>
      </c>
      <c r="C159" s="398" t="s">
        <v>270</v>
      </c>
      <c r="D159" s="399"/>
      <c r="E159" s="399"/>
      <c r="F159" s="400"/>
      <c r="G159" s="248"/>
      <c r="H159" s="217"/>
      <c r="I159" s="192" t="s">
        <v>686</v>
      </c>
      <c r="J159" s="412"/>
      <c r="K159" s="413"/>
      <c r="L159" s="414"/>
      <c r="Q159" s="19" t="s">
        <v>326</v>
      </c>
    </row>
    <row r="160" spans="2:105" ht="144.75" customHeight="1" x14ac:dyDescent="0.15">
      <c r="B160" s="473" t="s">
        <v>92</v>
      </c>
      <c r="C160" s="392" t="s">
        <v>271</v>
      </c>
      <c r="D160" s="393"/>
      <c r="E160" s="393"/>
      <c r="F160" s="394"/>
      <c r="G160" s="632"/>
      <c r="H160" s="217"/>
      <c r="I160" s="192" t="s">
        <v>718</v>
      </c>
      <c r="J160" s="518"/>
      <c r="K160" s="519"/>
      <c r="L160" s="520"/>
      <c r="Q160" s="19" t="s">
        <v>326</v>
      </c>
    </row>
    <row r="161" spans="2:105" ht="83.25" customHeight="1" x14ac:dyDescent="0.15">
      <c r="B161" s="474"/>
      <c r="C161" s="395"/>
      <c r="D161" s="396"/>
      <c r="E161" s="396"/>
      <c r="F161" s="397"/>
      <c r="G161" s="633"/>
      <c r="H161" s="217"/>
      <c r="I161" s="194" t="s">
        <v>719</v>
      </c>
      <c r="J161" s="521"/>
      <c r="K161" s="522"/>
      <c r="L161" s="523"/>
    </row>
    <row r="162" spans="2:105" ht="83.25" hidden="1" customHeight="1" x14ac:dyDescent="0.15">
      <c r="B162" s="474"/>
      <c r="C162" s="395"/>
      <c r="D162" s="396"/>
      <c r="E162" s="396"/>
      <c r="F162" s="397"/>
      <c r="G162" s="250" t="str">
        <f>IF(OR(F380="Not Met",I380="Not Met",J380="Not Met",L380="Not Met",N380="Not Met",Q380="Not Met",T380="Not Met",W380="Not Met",Z380="Not Met",AC380="Not Met"),"Not Met",IF(OR(F380="Met",I380="Met",J380="Met",L380="Met",N380="Met",Q380="Met",T380="Met",W380="Met",Z380="Met",AC380="Met"),"Met",""))</f>
        <v/>
      </c>
      <c r="H162" s="401" t="str">
        <f>IF($M$346&lt;&gt;0,"  Satellite Location(s)","")</f>
        <v/>
      </c>
      <c r="I162" s="402"/>
      <c r="J162" s="513" t="str">
        <f>IF(OR(F380="Not Met",I380="Not Met",J380="Not Met",L380="Not Met",N380="Not Met",Q380="Not Met",T380="Not Met",W380="Not Met",Z380="Not Met",AC380="Not Met"),F381&amp;" 
"&amp;I381&amp;" 
"&amp;J381&amp;" 
"&amp;L381&amp;" 
"&amp;N381&amp;" 
"&amp;Q381&amp;" 
"&amp;T381&amp;" 
"&amp;W381&amp;" 
"&amp;Z381&amp;" 
"&amp;AC381,"")</f>
        <v/>
      </c>
      <c r="K162" s="514"/>
      <c r="L162" s="515"/>
      <c r="Q162" s="70" t="s">
        <v>730</v>
      </c>
    </row>
    <row r="163" spans="2:105" ht="33" customHeight="1" x14ac:dyDescent="0.15">
      <c r="B163" s="424" t="s">
        <v>92</v>
      </c>
      <c r="C163" s="393" t="s">
        <v>272</v>
      </c>
      <c r="D163" s="393"/>
      <c r="E163" s="393"/>
      <c r="F163" s="393"/>
      <c r="G163" s="467"/>
      <c r="H163" s="217"/>
      <c r="I163" s="192" t="s">
        <v>146</v>
      </c>
      <c r="J163" s="406"/>
      <c r="K163" s="407"/>
      <c r="L163" s="408"/>
      <c r="Q163" s="19" t="s">
        <v>326</v>
      </c>
    </row>
    <row r="164" spans="2:105" ht="65.25" customHeight="1" x14ac:dyDescent="0.15">
      <c r="B164" s="620"/>
      <c r="C164" s="396"/>
      <c r="D164" s="396"/>
      <c r="E164" s="396"/>
      <c r="F164" s="396"/>
      <c r="G164" s="493"/>
      <c r="H164" s="217"/>
      <c r="I164" s="192" t="s">
        <v>687</v>
      </c>
      <c r="J164" s="409"/>
      <c r="K164" s="410"/>
      <c r="L164" s="411"/>
    </row>
    <row r="165" spans="2:105" ht="33" customHeight="1" x14ac:dyDescent="0.15">
      <c r="B165" s="620"/>
      <c r="C165" s="396"/>
      <c r="D165" s="396"/>
      <c r="E165" s="396"/>
      <c r="F165" s="396"/>
      <c r="G165" s="493"/>
      <c r="H165" s="217"/>
      <c r="I165" s="192" t="s">
        <v>145</v>
      </c>
      <c r="J165" s="409"/>
      <c r="K165" s="410"/>
      <c r="L165" s="411"/>
    </row>
    <row r="166" spans="2:105" ht="78" hidden="1" customHeight="1" x14ac:dyDescent="0.15">
      <c r="B166" s="425"/>
      <c r="C166" s="399"/>
      <c r="D166" s="399"/>
      <c r="E166" s="399"/>
      <c r="F166" s="399"/>
      <c r="G166" s="250" t="str">
        <f>IF(OR(F378="Not Met",I378="Not Met",J378="Not Met",L378="Not Met",N378="Not Met",Q378="Not Met",T378="Not Met",W378="Not Met",Z378="Not Met",AC378="Not Met"),"Not Met",IF(OR(F378="Met",I378="Met",J378="Met",L378="Met",N378="Met",Q378="Met",T378="Met",W378="Met",Z378="Met",AC378="Met"),"Met",""))</f>
        <v/>
      </c>
      <c r="H166" s="651" t="str">
        <f>IF($M$346&lt;&gt;0,"  Satellite Location(s)","")</f>
        <v/>
      </c>
      <c r="I166" s="652"/>
      <c r="J166" s="513" t="str">
        <f>IF(OR(F378="Not Met",I378="Not Met",J378="Not Met",L378="Not Met",N378="Not Met",Q378="Not Met",T378="Not Met",W378="Not Met",Z378="Not Met",AC378="Not Met"),F379&amp;" 
"&amp;I379&amp;" 
"&amp;J379&amp;" 
"&amp;L379&amp;" 
"&amp;N379&amp;" 
"&amp;Q379&amp;" 
"&amp;T379&amp;" 
"&amp;W379&amp;" 
"&amp;Z379&amp;" 
"&amp;AC379,"")</f>
        <v/>
      </c>
      <c r="K166" s="514"/>
      <c r="L166" s="515"/>
      <c r="Q166" s="70" t="s">
        <v>730</v>
      </c>
    </row>
    <row r="167" spans="2:105" ht="20.25" customHeight="1" x14ac:dyDescent="0.15">
      <c r="B167" s="415" t="s">
        <v>379</v>
      </c>
      <c r="C167" s="416"/>
      <c r="D167" s="416"/>
      <c r="E167" s="416"/>
      <c r="F167" s="416"/>
      <c r="G167" s="416"/>
      <c r="H167" s="416"/>
      <c r="I167" s="416"/>
      <c r="J167" s="416"/>
      <c r="K167" s="416"/>
      <c r="L167" s="417"/>
    </row>
    <row r="168" spans="2:105" ht="79.5" customHeight="1" x14ac:dyDescent="0.15">
      <c r="B168" s="424" t="s">
        <v>94</v>
      </c>
      <c r="C168" s="392" t="s">
        <v>583</v>
      </c>
      <c r="D168" s="393"/>
      <c r="E168" s="393"/>
      <c r="F168" s="394"/>
      <c r="G168" s="467"/>
      <c r="H168" s="217"/>
      <c r="I168" s="192" t="s">
        <v>688</v>
      </c>
      <c r="J168" s="406"/>
      <c r="K168" s="407"/>
      <c r="L168" s="408"/>
      <c r="Q168" s="19" t="s">
        <v>327</v>
      </c>
    </row>
    <row r="169" spans="2:105" ht="47.25" customHeight="1" x14ac:dyDescent="0.15">
      <c r="B169" s="620"/>
      <c r="C169" s="395"/>
      <c r="D169" s="396"/>
      <c r="E169" s="396"/>
      <c r="F169" s="397"/>
      <c r="G169" s="493"/>
      <c r="H169" s="189"/>
      <c r="I169" s="192" t="s">
        <v>689</v>
      </c>
      <c r="J169" s="409"/>
      <c r="K169" s="410"/>
      <c r="L169" s="411"/>
    </row>
    <row r="170" spans="2:105" ht="47.25" hidden="1" customHeight="1" x14ac:dyDescent="0.15">
      <c r="B170" s="425"/>
      <c r="C170" s="398"/>
      <c r="D170" s="399"/>
      <c r="E170" s="399"/>
      <c r="F170" s="400"/>
      <c r="G170" s="250" t="str">
        <f>IF(OR(F390="Not Met",I390="Not Met",J390="Not Met",L390="Not Met",N390="Not Met",Q390="Not Met",T390="Not Met",W390="Not Met",Z390="Not Met",AC390="Not Met"),"Not Met",IF(OR(F390="Met",I390="Met",J390="Met",L390="Met",N390="Met",Q390="Met",T390="Met",W390="Met",Z390="Met",AC390="Met"),"Met",""))</f>
        <v/>
      </c>
      <c r="H170" s="401" t="str">
        <f>IF($M$346&lt;&gt;0,"  Satellite Location(s)","")</f>
        <v/>
      </c>
      <c r="I170" s="402"/>
      <c r="J170" s="513" t="str">
        <f>IF(OR(F390="Not Met",I390="Not Met",J390="Not Met",L390="Not Met",N390="Not Met",Q390="Not Met",T390="Not Met",W390="Not Met",Z390="Not Met",AC390="Not Met"),F391&amp;" 
"&amp;I391&amp;" 
"&amp;J391&amp;" 
"&amp;L391&amp;" 
"&amp;N391&amp;" 
"&amp;Q391&amp;" 
"&amp;T391&amp;" 
"&amp;W391&amp;" 
"&amp;Z391&amp;" 
"&amp;AC391,"")</f>
        <v/>
      </c>
      <c r="K170" s="514"/>
      <c r="L170" s="515"/>
      <c r="Q170" s="70" t="s">
        <v>731</v>
      </c>
    </row>
    <row r="171" spans="2:105" ht="20.25" customHeight="1" x14ac:dyDescent="0.15">
      <c r="B171" s="415" t="s">
        <v>293</v>
      </c>
      <c r="C171" s="416"/>
      <c r="D171" s="416"/>
      <c r="E171" s="416"/>
      <c r="F171" s="416"/>
      <c r="G171" s="416"/>
      <c r="H171" s="416"/>
      <c r="I171" s="416"/>
      <c r="J171" s="416"/>
      <c r="K171" s="416"/>
      <c r="L171" s="417"/>
    </row>
    <row r="172" spans="2:105" ht="49.5" customHeight="1" x14ac:dyDescent="0.15">
      <c r="B172" s="473" t="s">
        <v>95</v>
      </c>
      <c r="C172" s="392" t="s">
        <v>579</v>
      </c>
      <c r="D172" s="393"/>
      <c r="E172" s="393"/>
      <c r="F172" s="394"/>
      <c r="G172" s="484"/>
      <c r="H172" s="189"/>
      <c r="I172" s="191" t="s">
        <v>690</v>
      </c>
      <c r="J172" s="406"/>
      <c r="K172" s="407"/>
      <c r="L172" s="408"/>
      <c r="Q172" s="19" t="s">
        <v>328</v>
      </c>
    </row>
    <row r="173" spans="2:105" ht="55.5" customHeight="1" x14ac:dyDescent="0.15">
      <c r="B173" s="474"/>
      <c r="C173" s="395"/>
      <c r="D173" s="396"/>
      <c r="E173" s="396"/>
      <c r="F173" s="397"/>
      <c r="G173" s="502"/>
      <c r="H173" s="189"/>
      <c r="I173" s="192" t="s">
        <v>691</v>
      </c>
      <c r="J173" s="409"/>
      <c r="K173" s="410"/>
      <c r="L173" s="411"/>
    </row>
    <row r="174" spans="2:105" ht="20.25" customHeight="1" x14ac:dyDescent="0.15">
      <c r="B174" s="415" t="s">
        <v>724</v>
      </c>
      <c r="C174" s="416"/>
      <c r="D174" s="416"/>
      <c r="E174" s="416"/>
      <c r="F174" s="416"/>
      <c r="G174" s="416"/>
      <c r="H174" s="416"/>
      <c r="I174" s="416"/>
      <c r="J174" s="416"/>
      <c r="K174" s="416"/>
      <c r="L174" s="417"/>
    </row>
    <row r="175" spans="2:105" s="11" customFormat="1" ht="59.25" customHeight="1" x14ac:dyDescent="0.15">
      <c r="B175" s="473" t="s">
        <v>96</v>
      </c>
      <c r="C175" s="392" t="s">
        <v>97</v>
      </c>
      <c r="D175" s="393"/>
      <c r="E175" s="393"/>
      <c r="F175" s="394"/>
      <c r="G175" s="632"/>
      <c r="H175" s="189"/>
      <c r="I175" s="196" t="str">
        <f>IF($B$2="PRELIMINARY SITE VISIT REPORT FINDINGS", "Plan to complete the Resourse Assessment Matrix [RAM] annually", "Completed Resource Assessment Matrix [RAM] for the last three (3) years")</f>
        <v>Completed Resource Assessment Matrix [RAM] for the last three (3) years</v>
      </c>
      <c r="J175" s="518"/>
      <c r="K175" s="519"/>
      <c r="L175" s="520"/>
      <c r="M175" s="19"/>
      <c r="N175" s="19"/>
      <c r="O175" s="19"/>
      <c r="P175" s="19"/>
      <c r="Q175" s="19" t="s">
        <v>329</v>
      </c>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row>
    <row r="176" spans="2:105" ht="56.25" customHeight="1" x14ac:dyDescent="0.15">
      <c r="B176" s="474"/>
      <c r="C176" s="395"/>
      <c r="D176" s="396"/>
      <c r="E176" s="396"/>
      <c r="F176" s="397"/>
      <c r="G176" s="633"/>
      <c r="H176" s="189"/>
      <c r="I176" s="192" t="s">
        <v>692</v>
      </c>
      <c r="J176" s="521"/>
      <c r="K176" s="522"/>
      <c r="L176" s="523"/>
    </row>
    <row r="177" spans="2:17" ht="56.25" customHeight="1" x14ac:dyDescent="0.15">
      <c r="B177" s="474"/>
      <c r="C177" s="395"/>
      <c r="D177" s="396"/>
      <c r="E177" s="396"/>
      <c r="F177" s="397"/>
      <c r="G177" s="633"/>
      <c r="H177" s="189"/>
      <c r="I177" s="193" t="s">
        <v>693</v>
      </c>
      <c r="J177" s="521"/>
      <c r="K177" s="522"/>
      <c r="L177" s="523"/>
    </row>
    <row r="178" spans="2:17" ht="56.25" hidden="1" customHeight="1" x14ac:dyDescent="0.15">
      <c r="B178" s="475"/>
      <c r="C178" s="398"/>
      <c r="D178" s="399"/>
      <c r="E178" s="399"/>
      <c r="F178" s="400"/>
      <c r="G178" s="250" t="str">
        <f>IF(OR(F363="Not Met",I363="Not Met",J363="Not Met",L363="Not Met",N363="Not Met",Q363="Not Met",T363="Not Met",W363="Not Met",Z363="Not Met",AC363="Not Met"),"Not Met",IF(OR(F363="Met",I363="Met",J363="Met",L363="Met",N363="Met",Q363="Met",T363="Met",W363="Met",Z363="Met",AC363="Met"),"Met",""))</f>
        <v/>
      </c>
      <c r="H178" s="401" t="str">
        <f>IF($M$346&lt;&gt;0,"  Satellite Location(s)","")</f>
        <v/>
      </c>
      <c r="I178" s="402"/>
      <c r="J178" s="503" t="str">
        <f>IF(OR(F363="Not Met",I363="Not Met",J363="Not Met",L363="Not Met",N363="Not Met",Q363="Not Met",T363="Not Met",W363="Not Met",Z363="Not Met",AC363="Not Met"),"RAM not completed in conjunction with main campus","")</f>
        <v/>
      </c>
      <c r="K178" s="504"/>
      <c r="L178" s="505"/>
      <c r="Q178" s="70" t="s">
        <v>733</v>
      </c>
    </row>
    <row r="179" spans="2:17" ht="65.25" customHeight="1" x14ac:dyDescent="0.15">
      <c r="B179" s="255" t="s">
        <v>96</v>
      </c>
      <c r="C179" s="421" t="s">
        <v>273</v>
      </c>
      <c r="D179" s="422"/>
      <c r="E179" s="422"/>
      <c r="F179" s="423"/>
      <c r="G179" s="249"/>
      <c r="H179" s="189"/>
      <c r="I179" s="192" t="s">
        <v>225</v>
      </c>
      <c r="J179" s="418"/>
      <c r="K179" s="419"/>
      <c r="L179" s="420"/>
      <c r="Q179" s="19" t="s">
        <v>732</v>
      </c>
    </row>
    <row r="180" spans="2:17" ht="39" customHeight="1" x14ac:dyDescent="0.15">
      <c r="B180" s="255" t="s">
        <v>96</v>
      </c>
      <c r="C180" s="421" t="s">
        <v>98</v>
      </c>
      <c r="D180" s="422"/>
      <c r="E180" s="422"/>
      <c r="F180" s="423"/>
      <c r="G180" s="249"/>
      <c r="H180" s="189"/>
      <c r="I180" s="192" t="s">
        <v>694</v>
      </c>
      <c r="J180" s="418"/>
      <c r="K180" s="419"/>
      <c r="L180" s="420"/>
      <c r="Q180" s="19" t="s">
        <v>329</v>
      </c>
    </row>
    <row r="181" spans="2:17" ht="39" customHeight="1" x14ac:dyDescent="0.15">
      <c r="B181" s="255" t="s">
        <v>96</v>
      </c>
      <c r="C181" s="421" t="s">
        <v>99</v>
      </c>
      <c r="D181" s="422"/>
      <c r="E181" s="422"/>
      <c r="F181" s="423"/>
      <c r="G181" s="249"/>
      <c r="H181" s="189"/>
      <c r="I181" s="191" t="s">
        <v>695</v>
      </c>
      <c r="J181" s="406"/>
      <c r="K181" s="407"/>
      <c r="L181" s="408"/>
      <c r="Q181" s="19" t="s">
        <v>329</v>
      </c>
    </row>
    <row r="182" spans="2:17" ht="20.25" customHeight="1" x14ac:dyDescent="0.15">
      <c r="B182" s="527" t="s">
        <v>100</v>
      </c>
      <c r="C182" s="528"/>
      <c r="D182" s="528"/>
      <c r="E182" s="528"/>
      <c r="F182" s="528"/>
      <c r="G182" s="528"/>
      <c r="H182" s="528"/>
      <c r="I182" s="528"/>
      <c r="J182" s="528"/>
      <c r="K182" s="528"/>
      <c r="L182" s="529"/>
    </row>
    <row r="183" spans="2:17" ht="20.25" customHeight="1" x14ac:dyDescent="0.15">
      <c r="B183" s="415" t="s">
        <v>101</v>
      </c>
      <c r="C183" s="416"/>
      <c r="D183" s="416"/>
      <c r="E183" s="416"/>
      <c r="F183" s="416"/>
      <c r="G183" s="416"/>
      <c r="H183" s="416"/>
      <c r="I183" s="416"/>
      <c r="J183" s="416"/>
      <c r="K183" s="416"/>
      <c r="L183" s="417"/>
    </row>
    <row r="184" spans="2:17" ht="20.25" customHeight="1" x14ac:dyDescent="0.15">
      <c r="B184" s="415" t="s">
        <v>102</v>
      </c>
      <c r="C184" s="416"/>
      <c r="D184" s="416"/>
      <c r="E184" s="416"/>
      <c r="F184" s="416"/>
      <c r="G184" s="416"/>
      <c r="H184" s="416"/>
      <c r="I184" s="416"/>
      <c r="J184" s="416"/>
      <c r="K184" s="416"/>
      <c r="L184" s="417"/>
    </row>
    <row r="185" spans="2:17" ht="52.5" customHeight="1" x14ac:dyDescent="0.15">
      <c r="B185" s="424" t="s">
        <v>103</v>
      </c>
      <c r="C185" s="392" t="s">
        <v>104</v>
      </c>
      <c r="D185" s="393"/>
      <c r="E185" s="393"/>
      <c r="F185" s="394"/>
      <c r="G185" s="501"/>
      <c r="H185" s="189"/>
      <c r="I185" s="192" t="str">
        <f>IF($B$2="PRELIMINARY SITE VISIT REPORT FINDINGS","Plan to assess the validity and reliability of program exams","Validity and reliability assessments of  
program exams completed")</f>
        <v>Validity and reliability assessments of  
program exams completed</v>
      </c>
      <c r="J185" s="406"/>
      <c r="K185" s="407"/>
      <c r="L185" s="408"/>
      <c r="Q185" s="19" t="s">
        <v>330</v>
      </c>
    </row>
    <row r="186" spans="2:17" ht="73.5" customHeight="1" x14ac:dyDescent="0.15">
      <c r="B186" s="620"/>
      <c r="C186" s="395"/>
      <c r="D186" s="396"/>
      <c r="E186" s="396"/>
      <c r="F186" s="397"/>
      <c r="G186" s="501"/>
      <c r="H186" s="189"/>
      <c r="I186" s="192" t="str">
        <f>IF($B$2="PRELIMINARY SITE VISIT REPORT FINDINGS","Plan for feedback mechanisms by program to students indicating progress toward achievement of competencies", "Feedback mechanisms by program to 
students indicating progress toward 
achievement of competencies")</f>
        <v>Feedback mechanisms by program to 
students indicating progress toward 
achievement of competencies</v>
      </c>
      <c r="J186" s="409"/>
      <c r="K186" s="410"/>
      <c r="L186" s="411"/>
    </row>
    <row r="187" spans="2:17" ht="51.75" customHeight="1" x14ac:dyDescent="0.15">
      <c r="B187" s="620"/>
      <c r="C187" s="395"/>
      <c r="D187" s="396"/>
      <c r="E187" s="396"/>
      <c r="F187" s="397"/>
      <c r="G187" s="501"/>
      <c r="H187" s="189"/>
      <c r="I187" s="192" t="str">
        <f>IF($B$2="PRELIMINARY SITE VISIT REPORT FINDINGS","Plan for evidence of demonstration of skill mastery prior to entering clinical areas", "Evidence of demonstration of skill mastery prior to entering clinical areas")</f>
        <v>Evidence of demonstration of skill mastery prior to entering clinical areas</v>
      </c>
      <c r="J187" s="409"/>
      <c r="K187" s="410"/>
      <c r="L187" s="411"/>
    </row>
    <row r="188" spans="2:17" ht="45" customHeight="1" x14ac:dyDescent="0.15">
      <c r="B188" s="620"/>
      <c r="C188" s="395"/>
      <c r="D188" s="396"/>
      <c r="E188" s="396"/>
      <c r="F188" s="397"/>
      <c r="G188" s="501"/>
      <c r="H188" s="189"/>
      <c r="I188" s="192" t="s">
        <v>696</v>
      </c>
      <c r="J188" s="412"/>
      <c r="K188" s="413"/>
      <c r="L188" s="414"/>
    </row>
    <row r="189" spans="2:17" ht="101.25" hidden="1" customHeight="1" x14ac:dyDescent="0.15">
      <c r="B189" s="425"/>
      <c r="C189" s="398"/>
      <c r="D189" s="399"/>
      <c r="E189" s="399"/>
      <c r="F189" s="400"/>
      <c r="G189" s="250" t="str">
        <f>IF(OR(F388="Not Met",I388="Not Met",J388="Not Met",L388="Not Met",N388="Not Met",Q388="Not Met",T388="Not Met",W388="Not Met",Z388="Not Met",AC388="Not Met"),"Not Met",IF(OR(F388="Met",I388="Met",J388="Met",L388="Met",N388="Met",Q388="Met",T388="Met",W388="Met",Z388="Met",AC388="Met"),"Met",""))</f>
        <v/>
      </c>
      <c r="H189" s="653" t="str">
        <f>IF($M$346&lt;&gt;0,"  Satellite Location(s)","")</f>
        <v/>
      </c>
      <c r="I189" s="653"/>
      <c r="J189" s="513" t="str">
        <f>IF(OR(F388="Not Met",I388="Not Met",J388="Not Met",L388="Not Met",N388="Not Met",Q388="Not Met",T388="Not Met",W388="Not Met",Z388="Not Met",AC388="Not Met"),F389&amp;" 
"&amp;I389&amp;" 
"&amp;J389&amp;" 
"&amp;L389&amp;" 
"&amp;N389&amp;" 
"&amp;Q389&amp;" 
"&amp;T389&amp;" 
"&amp;W389&amp;" 
"&amp;Z389&amp;" 
"&amp;AC389,"")</f>
        <v/>
      </c>
      <c r="K189" s="514"/>
      <c r="L189" s="515"/>
      <c r="Q189" s="70" t="s">
        <v>720</v>
      </c>
    </row>
    <row r="190" spans="2:17" ht="86.25" customHeight="1" x14ac:dyDescent="0.15">
      <c r="B190" s="424" t="s">
        <v>103</v>
      </c>
      <c r="C190" s="392" t="s">
        <v>274</v>
      </c>
      <c r="D190" s="393"/>
      <c r="E190" s="393"/>
      <c r="F190" s="394"/>
      <c r="G190" s="501"/>
      <c r="H190" s="189"/>
      <c r="I190" s="192" t="s">
        <v>697</v>
      </c>
      <c r="J190" s="406"/>
      <c r="K190" s="407"/>
      <c r="L190" s="408"/>
      <c r="Q190" s="19" t="s">
        <v>330</v>
      </c>
    </row>
    <row r="191" spans="2:17" ht="66.75" customHeight="1" x14ac:dyDescent="0.15">
      <c r="B191" s="620"/>
      <c r="C191" s="395"/>
      <c r="D191" s="396"/>
      <c r="E191" s="396"/>
      <c r="F191" s="397"/>
      <c r="G191" s="501"/>
      <c r="H191" s="189"/>
      <c r="I191" s="192" t="str">
        <f>IF($B$2="PRELIMINARY SITE VISIT REPORT FINDINGS","Plan for documentation of summative competency assessment for cognitive, clinical, and field components", "Documentation of summative competency assessment for cognitive, clinical, and field components")</f>
        <v>Documentation of summative competency assessment for cognitive, clinical, and field components</v>
      </c>
      <c r="J191" s="409"/>
      <c r="K191" s="410"/>
      <c r="L191" s="411"/>
    </row>
    <row r="192" spans="2:17" ht="45" customHeight="1" x14ac:dyDescent="0.15">
      <c r="B192" s="620"/>
      <c r="C192" s="398"/>
      <c r="D192" s="399"/>
      <c r="E192" s="399"/>
      <c r="F192" s="400"/>
      <c r="G192" s="501"/>
      <c r="H192" s="189"/>
      <c r="I192" s="192" t="s">
        <v>698</v>
      </c>
      <c r="J192" s="412"/>
      <c r="K192" s="413"/>
      <c r="L192" s="414"/>
    </row>
    <row r="193" spans="2:17" ht="20.25" customHeight="1" x14ac:dyDescent="0.15">
      <c r="B193" s="415" t="s">
        <v>105</v>
      </c>
      <c r="C193" s="416"/>
      <c r="D193" s="416"/>
      <c r="E193" s="416"/>
      <c r="F193" s="416"/>
      <c r="G193" s="416"/>
      <c r="H193" s="416"/>
      <c r="I193" s="416"/>
      <c r="J193" s="416"/>
      <c r="K193" s="416"/>
      <c r="L193" s="417"/>
    </row>
    <row r="194" spans="2:17" ht="96" customHeight="1" x14ac:dyDescent="0.15">
      <c r="B194" s="147" t="s">
        <v>276</v>
      </c>
      <c r="C194" s="497" t="s">
        <v>275</v>
      </c>
      <c r="D194" s="497"/>
      <c r="E194" s="497"/>
      <c r="F194" s="498"/>
      <c r="G194" s="186"/>
      <c r="H194" s="207"/>
      <c r="I194" s="208" t="str">
        <f>IF($B$2="PRELIMINARY SITE VISIT REPORT FINDINGS","Conversation regarding documents for student records","Reviewed student records")</f>
        <v>Reviewed student records</v>
      </c>
      <c r="J194" s="532"/>
      <c r="K194" s="533"/>
      <c r="L194" s="534"/>
      <c r="Q194" s="19" t="s">
        <v>438</v>
      </c>
    </row>
    <row r="195" spans="2:17" ht="77.25" customHeight="1" x14ac:dyDescent="0.15">
      <c r="B195" s="42" t="s">
        <v>277</v>
      </c>
      <c r="C195" s="512" t="s">
        <v>278</v>
      </c>
      <c r="D195" s="512"/>
      <c r="E195" s="512"/>
      <c r="F195" s="512"/>
      <c r="G195" s="187"/>
      <c r="H195" s="207"/>
      <c r="I195" s="209" t="s">
        <v>699</v>
      </c>
      <c r="J195" s="486"/>
      <c r="K195" s="487"/>
      <c r="L195" s="488"/>
      <c r="Q195" s="19" t="s">
        <v>439</v>
      </c>
    </row>
    <row r="196" spans="2:17" ht="20.25" customHeight="1" x14ac:dyDescent="0.15">
      <c r="B196" s="415" t="s">
        <v>108</v>
      </c>
      <c r="C196" s="416"/>
      <c r="D196" s="416"/>
      <c r="E196" s="416"/>
      <c r="F196" s="416"/>
      <c r="G196" s="416"/>
      <c r="H196" s="416"/>
      <c r="I196" s="416"/>
      <c r="J196" s="416"/>
      <c r="K196" s="416"/>
      <c r="L196" s="417"/>
    </row>
    <row r="197" spans="2:17" ht="20.25" customHeight="1" x14ac:dyDescent="0.15">
      <c r="B197" s="415" t="s">
        <v>106</v>
      </c>
      <c r="C197" s="416"/>
      <c r="D197" s="416"/>
      <c r="E197" s="416"/>
      <c r="F197" s="416"/>
      <c r="G197" s="416"/>
      <c r="H197" s="416"/>
      <c r="I197" s="416"/>
      <c r="J197" s="416"/>
      <c r="K197" s="416"/>
      <c r="L197" s="417"/>
    </row>
    <row r="198" spans="2:17" ht="46.5" customHeight="1" x14ac:dyDescent="0.15">
      <c r="B198" s="654" t="s">
        <v>107</v>
      </c>
      <c r="C198" s="593" t="s">
        <v>226</v>
      </c>
      <c r="D198" s="594"/>
      <c r="E198" s="594"/>
      <c r="F198" s="595"/>
      <c r="G198" s="489"/>
      <c r="H198" s="491" t="str">
        <f>IF($B$2="PRELIMINARY SITE VISIT REPORT FINDINGS","", "NA should only be selected for programs seeking Initial Accreditation")</f>
        <v>NA should only be selected for programs seeking Initial Accreditation</v>
      </c>
      <c r="I198" s="492"/>
      <c r="J198" s="662"/>
      <c r="K198" s="663"/>
      <c r="L198" s="664"/>
      <c r="Q198" s="19" t="s">
        <v>331</v>
      </c>
    </row>
    <row r="199" spans="2:17" ht="46.5" customHeight="1" x14ac:dyDescent="0.15">
      <c r="B199" s="655"/>
      <c r="C199" s="610"/>
      <c r="D199" s="611"/>
      <c r="E199" s="611"/>
      <c r="F199" s="612"/>
      <c r="G199" s="490"/>
      <c r="H199" s="189"/>
      <c r="I199" s="199" t="str">
        <f>IF($B$2="PRELIMINARY SITE VISIT REPORT FINDINGS","Plan to assess the program's goal to prepare competent entry-level Paramedics", "Reviewed tools used to assess program outcomes")</f>
        <v>Reviewed tools used to assess program outcomes</v>
      </c>
      <c r="J199" s="665"/>
      <c r="K199" s="666"/>
      <c r="L199" s="667"/>
      <c r="Q199" s="19" t="s">
        <v>331</v>
      </c>
    </row>
    <row r="200" spans="2:17" ht="33.75" customHeight="1" x14ac:dyDescent="0.15">
      <c r="B200" s="152" t="s">
        <v>107</v>
      </c>
      <c r="C200" s="668" t="s">
        <v>367</v>
      </c>
      <c r="D200" s="669"/>
      <c r="E200" s="669"/>
      <c r="F200" s="670"/>
      <c r="G200" s="188"/>
      <c r="H200" s="189"/>
      <c r="I200" s="199" t="str">
        <f>IF(AND($B$2="PRELIMINARY SITE VISIT REPORT FINDINGS",H200="N/A"),"N/A - Seeking the Letter of Review", "Reviewed program's analysis and action plans")</f>
        <v>Reviewed program's analysis and action plans</v>
      </c>
      <c r="J200" s="662"/>
      <c r="K200" s="663"/>
      <c r="L200" s="664"/>
      <c r="Q200" s="19" t="s">
        <v>331</v>
      </c>
    </row>
    <row r="201" spans="2:17" ht="70.5" customHeight="1" x14ac:dyDescent="0.15">
      <c r="B201" s="654" t="s">
        <v>107</v>
      </c>
      <c r="C201" s="656" t="s">
        <v>279</v>
      </c>
      <c r="D201" s="657"/>
      <c r="E201" s="657"/>
      <c r="F201" s="658"/>
      <c r="G201" s="489"/>
      <c r="H201" s="189"/>
      <c r="I201" s="199" t="str">
        <f>IF($B$2="PRELIMINARY SITE VISIT REPORT FINDINGS","N/A - Seeking the Letter of Review", "Reviewed implemented changes based on analysis and action plans rom the Annual Reports")</f>
        <v>Reviewed implemented changes based on analysis and action plans rom the Annual Reports</v>
      </c>
      <c r="J201" s="662"/>
      <c r="K201" s="663"/>
      <c r="L201" s="664"/>
      <c r="Q201" s="19" t="s">
        <v>331</v>
      </c>
    </row>
    <row r="202" spans="2:17" ht="70.5" customHeight="1" x14ac:dyDescent="0.15">
      <c r="B202" s="655"/>
      <c r="C202" s="659"/>
      <c r="D202" s="660"/>
      <c r="E202" s="660"/>
      <c r="F202" s="661"/>
      <c r="G202" s="490"/>
      <c r="H202" s="189"/>
      <c r="I202" s="199" t="str">
        <f>IF($B$2="PRELIMINARY SITE VISIT REPORT FINDINGS","", "Reviewed Annual Report and the recent NREMT or state exam results")</f>
        <v>Reviewed Annual Report and the recent NREMT or state exam results</v>
      </c>
      <c r="J202" s="665"/>
      <c r="K202" s="666"/>
      <c r="L202" s="667"/>
      <c r="Q202" s="19" t="s">
        <v>331</v>
      </c>
    </row>
    <row r="203" spans="2:17" ht="20.25" customHeight="1" x14ac:dyDescent="0.15">
      <c r="B203" s="415" t="s">
        <v>109</v>
      </c>
      <c r="C203" s="416"/>
      <c r="D203" s="416"/>
      <c r="E203" s="416"/>
      <c r="F203" s="416"/>
      <c r="G203" s="416"/>
      <c r="H203" s="416"/>
      <c r="I203" s="416"/>
      <c r="J203" s="416"/>
      <c r="K203" s="416"/>
      <c r="L203" s="417"/>
    </row>
    <row r="204" spans="2:17" ht="58" customHeight="1" x14ac:dyDescent="0.15">
      <c r="B204" s="654" t="s">
        <v>110</v>
      </c>
      <c r="C204" s="593" t="s">
        <v>280</v>
      </c>
      <c r="D204" s="594"/>
      <c r="E204" s="594"/>
      <c r="F204" s="595"/>
      <c r="G204" s="489"/>
      <c r="H204" s="491" t="str">
        <f>IF($B$2="PRELIMINARY SITE VISIT REPORT FINDINGS","", "NA should only be selected for programs seeking Initial Accreditation")</f>
        <v>NA should only be selected for programs seeking Initial Accreditation</v>
      </c>
      <c r="I204" s="492"/>
      <c r="J204" s="662"/>
      <c r="K204" s="663"/>
      <c r="L204" s="664"/>
      <c r="M204" s="64"/>
      <c r="N204" s="64"/>
      <c r="O204" s="64"/>
      <c r="P204" s="64"/>
      <c r="Q204" s="19" t="s">
        <v>587</v>
      </c>
    </row>
    <row r="205" spans="2:17" ht="87" customHeight="1" x14ac:dyDescent="0.15">
      <c r="B205" s="655"/>
      <c r="C205" s="610"/>
      <c r="D205" s="611"/>
      <c r="E205" s="611"/>
      <c r="F205" s="612"/>
      <c r="G205" s="490"/>
      <c r="H205" s="210"/>
      <c r="I205" s="211" t="str">
        <f>IF($B$2="PRELIMINARY SITE VISIT REPORT FINDINGS","N/A - Seeking the Letter of Review
Educate the program about the CoAEMSP Annual Report which is due May of each year", "Validate that the outcomes in the Annual Report match outcomes posted on the program's website")</f>
        <v>Validate that the outcomes in the Annual Report match outcomes posted on the program's website</v>
      </c>
      <c r="J205" s="665"/>
      <c r="K205" s="666"/>
      <c r="L205" s="667"/>
      <c r="M205" s="64"/>
      <c r="N205" s="64"/>
      <c r="O205" s="64"/>
      <c r="P205" s="64"/>
      <c r="Q205" s="19" t="s">
        <v>587</v>
      </c>
    </row>
    <row r="206" spans="2:17" ht="20.25" customHeight="1" x14ac:dyDescent="0.15">
      <c r="B206" s="527" t="s">
        <v>111</v>
      </c>
      <c r="C206" s="528"/>
      <c r="D206" s="528"/>
      <c r="E206" s="528"/>
      <c r="F206" s="528"/>
      <c r="G206" s="528"/>
      <c r="H206" s="528"/>
      <c r="I206" s="528"/>
      <c r="J206" s="528"/>
      <c r="K206" s="528"/>
      <c r="L206" s="529"/>
    </row>
    <row r="207" spans="2:17" ht="20.25" customHeight="1" x14ac:dyDescent="0.15">
      <c r="B207" s="415" t="s">
        <v>112</v>
      </c>
      <c r="C207" s="416"/>
      <c r="D207" s="416"/>
      <c r="E207" s="416"/>
      <c r="F207" s="416"/>
      <c r="G207" s="416"/>
      <c r="H207" s="416"/>
      <c r="I207" s="416"/>
      <c r="J207" s="416"/>
      <c r="K207" s="416"/>
      <c r="L207" s="417"/>
    </row>
    <row r="208" spans="2:17" ht="53.25" customHeight="1" x14ac:dyDescent="0.15">
      <c r="B208" s="251" t="s">
        <v>113</v>
      </c>
      <c r="C208" s="476" t="s">
        <v>281</v>
      </c>
      <c r="D208" s="476"/>
      <c r="E208" s="476"/>
      <c r="F208" s="476"/>
      <c r="G208" s="253"/>
      <c r="H208" s="491" t="s">
        <v>700</v>
      </c>
      <c r="I208" s="492"/>
      <c r="J208" s="412"/>
      <c r="K208" s="413"/>
      <c r="L208" s="414"/>
      <c r="Q208" s="19" t="s">
        <v>440</v>
      </c>
    </row>
    <row r="209" spans="2:17" ht="63.75" customHeight="1" x14ac:dyDescent="0.15">
      <c r="B209" s="255" t="s">
        <v>114</v>
      </c>
      <c r="C209" s="476" t="s">
        <v>741</v>
      </c>
      <c r="D209" s="476"/>
      <c r="E209" s="476"/>
      <c r="F209" s="476"/>
      <c r="G209" s="252"/>
      <c r="H209" s="478"/>
      <c r="I209" s="481" t="str">
        <f>IF($B$2="PRELIMINARY SITE VISIT REPORT FINDINGS","Confirm there is no published statement regarding LoR or accreditation.  There should be no mention of seeking LoR or accreditation.
Reviewed the policies (institutional and/or program)"&amp;"
Reviewed student handbook
Reviewed website"&amp;"
Verified with students &amp; graduates","Reviewed the policies (institutional and/or program)"&amp;"
Reviewed student handbook"&amp;"
Reviewed website
Verified with students &amp; graduates")</f>
        <v>Reviewed the policies (institutional and/or program)
Reviewed student handbook
Reviewed website
Verified with students &amp; graduates</v>
      </c>
      <c r="J209" s="418"/>
      <c r="K209" s="419"/>
      <c r="L209" s="420"/>
      <c r="Q209" s="19" t="s">
        <v>441</v>
      </c>
    </row>
    <row r="210" spans="2:17" ht="39" customHeight="1" x14ac:dyDescent="0.15">
      <c r="B210" s="255" t="s">
        <v>114</v>
      </c>
      <c r="C210" s="476" t="s">
        <v>128</v>
      </c>
      <c r="D210" s="476"/>
      <c r="E210" s="476"/>
      <c r="F210" s="476"/>
      <c r="G210" s="252"/>
      <c r="H210" s="479"/>
      <c r="I210" s="482"/>
      <c r="J210" s="418"/>
      <c r="K210" s="419"/>
      <c r="L210" s="420"/>
      <c r="Q210" s="19" t="s">
        <v>441</v>
      </c>
    </row>
    <row r="211" spans="2:17" ht="39" customHeight="1" x14ac:dyDescent="0.15">
      <c r="B211" s="255" t="s">
        <v>114</v>
      </c>
      <c r="C211" s="476" t="s">
        <v>129</v>
      </c>
      <c r="D211" s="476"/>
      <c r="E211" s="476"/>
      <c r="F211" s="476"/>
      <c r="G211" s="252"/>
      <c r="H211" s="479"/>
      <c r="I211" s="482"/>
      <c r="J211" s="418"/>
      <c r="K211" s="419"/>
      <c r="L211" s="420"/>
      <c r="Q211" s="19" t="s">
        <v>441</v>
      </c>
    </row>
    <row r="212" spans="2:17" ht="39" customHeight="1" x14ac:dyDescent="0.15">
      <c r="B212" s="255" t="s">
        <v>114</v>
      </c>
      <c r="C212" s="476" t="s">
        <v>368</v>
      </c>
      <c r="D212" s="476"/>
      <c r="E212" s="476"/>
      <c r="F212" s="476"/>
      <c r="G212" s="252"/>
      <c r="H212" s="479"/>
      <c r="I212" s="482"/>
      <c r="J212" s="418"/>
      <c r="K212" s="419"/>
      <c r="L212" s="420"/>
      <c r="Q212" s="19" t="s">
        <v>441</v>
      </c>
    </row>
    <row r="213" spans="2:17" ht="39" customHeight="1" x14ac:dyDescent="0.15">
      <c r="B213" s="255" t="s">
        <v>114</v>
      </c>
      <c r="C213" s="476" t="s">
        <v>130</v>
      </c>
      <c r="D213" s="476"/>
      <c r="E213" s="476"/>
      <c r="F213" s="476"/>
      <c r="G213" s="252"/>
      <c r="H213" s="479"/>
      <c r="I213" s="482"/>
      <c r="J213" s="418"/>
      <c r="K213" s="419"/>
      <c r="L213" s="420"/>
      <c r="Q213" s="19" t="s">
        <v>441</v>
      </c>
    </row>
    <row r="214" spans="2:17" ht="39" customHeight="1" x14ac:dyDescent="0.15">
      <c r="B214" s="255" t="s">
        <v>114</v>
      </c>
      <c r="C214" s="476" t="s">
        <v>131</v>
      </c>
      <c r="D214" s="476"/>
      <c r="E214" s="476"/>
      <c r="F214" s="476"/>
      <c r="G214" s="252"/>
      <c r="H214" s="479"/>
      <c r="I214" s="482"/>
      <c r="J214" s="418"/>
      <c r="K214" s="419"/>
      <c r="L214" s="420"/>
      <c r="Q214" s="19" t="s">
        <v>441</v>
      </c>
    </row>
    <row r="215" spans="2:17" ht="39" customHeight="1" x14ac:dyDescent="0.15">
      <c r="B215" s="255" t="s">
        <v>114</v>
      </c>
      <c r="C215" s="476" t="s">
        <v>132</v>
      </c>
      <c r="D215" s="476"/>
      <c r="E215" s="476"/>
      <c r="F215" s="476"/>
      <c r="G215" s="252"/>
      <c r="H215" s="479"/>
      <c r="I215" s="482"/>
      <c r="J215" s="418"/>
      <c r="K215" s="419"/>
      <c r="L215" s="420"/>
      <c r="Q215" s="19" t="s">
        <v>441</v>
      </c>
    </row>
    <row r="216" spans="2:17" ht="39" customHeight="1" x14ac:dyDescent="0.15">
      <c r="B216" s="255" t="s">
        <v>114</v>
      </c>
      <c r="C216" s="476" t="s">
        <v>282</v>
      </c>
      <c r="D216" s="476"/>
      <c r="E216" s="476"/>
      <c r="F216" s="476"/>
      <c r="G216" s="252"/>
      <c r="H216" s="479"/>
      <c r="I216" s="482"/>
      <c r="J216" s="418"/>
      <c r="K216" s="419"/>
      <c r="L216" s="420"/>
      <c r="Q216" s="19" t="s">
        <v>441</v>
      </c>
    </row>
    <row r="217" spans="2:17" ht="53" customHeight="1" x14ac:dyDescent="0.15">
      <c r="B217" s="255" t="s">
        <v>114</v>
      </c>
      <c r="C217" s="476" t="s">
        <v>283</v>
      </c>
      <c r="D217" s="476"/>
      <c r="E217" s="476"/>
      <c r="F217" s="476"/>
      <c r="G217" s="252"/>
      <c r="H217" s="479"/>
      <c r="I217" s="482"/>
      <c r="J217" s="418"/>
      <c r="K217" s="419"/>
      <c r="L217" s="420"/>
      <c r="Q217" s="19" t="s">
        <v>441</v>
      </c>
    </row>
    <row r="218" spans="2:17" ht="53" customHeight="1" x14ac:dyDescent="0.15">
      <c r="B218" s="255" t="s">
        <v>114</v>
      </c>
      <c r="C218" s="476" t="s">
        <v>735</v>
      </c>
      <c r="D218" s="476"/>
      <c r="E218" s="476"/>
      <c r="F218" s="476"/>
      <c r="G218" s="252"/>
      <c r="H218" s="480"/>
      <c r="I218" s="483"/>
      <c r="J218" s="418"/>
      <c r="K218" s="419"/>
      <c r="L218" s="420"/>
      <c r="Q218" s="19" t="s">
        <v>441</v>
      </c>
    </row>
    <row r="219" spans="2:17" ht="53" customHeight="1" x14ac:dyDescent="0.15">
      <c r="B219" s="243" t="s">
        <v>115</v>
      </c>
      <c r="C219" s="476" t="s">
        <v>742</v>
      </c>
      <c r="D219" s="476"/>
      <c r="E219" s="476"/>
      <c r="F219" s="476"/>
      <c r="G219" s="252"/>
      <c r="H219" s="478"/>
      <c r="I219" s="481" t="str">
        <f>IF($B$2="PRELIMINARY SITE VISIT REPORT FINDINGS","Reviewed the the requirements for graduations 
Plan to make information known to students", "Reviewed requirements for graduation"&amp;" 
Verified with students &amp; graduates")</f>
        <v>Reviewed requirements for graduation 
Verified with students &amp; graduates</v>
      </c>
      <c r="J219" s="418"/>
      <c r="K219" s="419"/>
      <c r="L219" s="420"/>
      <c r="Q219" s="19" t="s">
        <v>442</v>
      </c>
    </row>
    <row r="220" spans="2:17" ht="53" customHeight="1" x14ac:dyDescent="0.15">
      <c r="B220" s="243" t="s">
        <v>115</v>
      </c>
      <c r="C220" s="476" t="s">
        <v>126</v>
      </c>
      <c r="D220" s="476"/>
      <c r="E220" s="476"/>
      <c r="F220" s="476"/>
      <c r="G220" s="252"/>
      <c r="H220" s="479"/>
      <c r="I220" s="482"/>
      <c r="J220" s="418"/>
      <c r="K220" s="419"/>
      <c r="L220" s="420"/>
      <c r="Q220" s="19" t="s">
        <v>442</v>
      </c>
    </row>
    <row r="221" spans="2:17" ht="53" customHeight="1" x14ac:dyDescent="0.15">
      <c r="B221" s="473" t="s">
        <v>115</v>
      </c>
      <c r="C221" s="476" t="s">
        <v>363</v>
      </c>
      <c r="D221" s="476"/>
      <c r="E221" s="476"/>
      <c r="F221" s="476"/>
      <c r="G221" s="467"/>
      <c r="H221" s="479"/>
      <c r="I221" s="482"/>
      <c r="J221" s="406"/>
      <c r="K221" s="407"/>
      <c r="L221" s="408"/>
      <c r="Q221" s="19" t="s">
        <v>442</v>
      </c>
    </row>
    <row r="222" spans="2:17" ht="53" customHeight="1" x14ac:dyDescent="0.15">
      <c r="B222" s="475"/>
      <c r="C222" s="476"/>
      <c r="D222" s="476"/>
      <c r="E222" s="476"/>
      <c r="F222" s="476"/>
      <c r="G222" s="468"/>
      <c r="H222" s="479"/>
      <c r="I222" s="482"/>
      <c r="J222" s="412"/>
      <c r="K222" s="413"/>
      <c r="L222" s="414"/>
      <c r="Q222" s="19" t="s">
        <v>442</v>
      </c>
    </row>
    <row r="223" spans="2:17" ht="53" customHeight="1" x14ac:dyDescent="0.15">
      <c r="B223" s="243" t="s">
        <v>115</v>
      </c>
      <c r="C223" s="476" t="s">
        <v>127</v>
      </c>
      <c r="D223" s="476"/>
      <c r="E223" s="476"/>
      <c r="F223" s="476"/>
      <c r="G223" s="252"/>
      <c r="H223" s="480"/>
      <c r="I223" s="483"/>
      <c r="J223" s="418"/>
      <c r="K223" s="419"/>
      <c r="L223" s="420"/>
      <c r="Q223" s="19" t="s">
        <v>442</v>
      </c>
    </row>
    <row r="224" spans="2:17" ht="79.5" hidden="1" customHeight="1" x14ac:dyDescent="0.15">
      <c r="B224" s="243" t="s">
        <v>115</v>
      </c>
      <c r="C224" s="476"/>
      <c r="D224" s="476"/>
      <c r="E224" s="476"/>
      <c r="F224" s="476"/>
      <c r="G224" s="250" t="str">
        <f>IF(OR(F367="Not Met",I367="Not Met",J367="Not Met",L367="Not Met",N367="Not Met",Q367="Not Met",T367="Not Met",W367="Not Met",Z367="Not Met",AC367="Not Met"),"Not Met",IF(OR(F367="Met",I367="Met",J367="Met",L367="Met",N367="Met",Q367="Met",T367="Met",W367="Met",Z367="Met",AC367="Met"),"Met",""))</f>
        <v/>
      </c>
      <c r="H224" s="401" t="str">
        <f>IF($M$346&lt;&gt;0,"  Satellite Location(s)","")</f>
        <v/>
      </c>
      <c r="I224" s="402"/>
      <c r="J224" s="513" t="str">
        <f>IF(OR(F367="Not Met",I367="Not Met",J367="Not Met",L367="Not Met",N367="Not Met",Q367="Not Met",T367="Not Met",W367="Not Met",Z367="Not Met",AC367="Not Met"),F368&amp;" 
"&amp;I368&amp;" 
"&amp;J368&amp;" 
"&amp;L368&amp;" 
"&amp;N368&amp;" 
"&amp;Q368&amp;" 
"&amp;T368&amp;" 
"&amp;W368&amp;" 
"&amp;Z368&amp;" 
"&amp;AC368,"")</f>
        <v/>
      </c>
      <c r="K224" s="514"/>
      <c r="L224" s="515"/>
      <c r="Q224" s="70" t="s">
        <v>734</v>
      </c>
    </row>
    <row r="225" spans="2:17" ht="79.5" customHeight="1" x14ac:dyDescent="0.15">
      <c r="B225" s="243" t="s">
        <v>284</v>
      </c>
      <c r="C225" s="476" t="s">
        <v>285</v>
      </c>
      <c r="D225" s="476"/>
      <c r="E225" s="476"/>
      <c r="F225" s="476"/>
      <c r="G225" s="252"/>
      <c r="H225" s="189"/>
      <c r="I225" s="199" t="str">
        <f>IF($B$2="PRELIMINARY SITE VISIT REPORT FINDINGS","N/A - Seeking the Letter of Review 
Educate the program about publishing the outcomes each year based on the Annual Report", "Validated outcomes in the Annual Report match outcomes posted on the program sponsor's website")</f>
        <v>Validated outcomes in the Annual Report match outcomes posted on the program sponsor's website</v>
      </c>
      <c r="J225" s="418"/>
      <c r="K225" s="419"/>
      <c r="L225" s="420"/>
      <c r="Q225" s="19" t="s">
        <v>443</v>
      </c>
    </row>
    <row r="226" spans="2:17" ht="20.25" customHeight="1" x14ac:dyDescent="0.15">
      <c r="B226" s="415" t="s">
        <v>286</v>
      </c>
      <c r="C226" s="416"/>
      <c r="D226" s="416"/>
      <c r="E226" s="416"/>
      <c r="F226" s="416"/>
      <c r="G226" s="416"/>
      <c r="H226" s="416"/>
      <c r="I226" s="416"/>
      <c r="J226" s="416"/>
      <c r="K226" s="416"/>
      <c r="L226" s="417"/>
    </row>
    <row r="227" spans="2:17" ht="26.25" customHeight="1" x14ac:dyDescent="0.15">
      <c r="B227" s="473" t="s">
        <v>116</v>
      </c>
      <c r="C227" s="476" t="s">
        <v>287</v>
      </c>
      <c r="D227" s="476"/>
      <c r="E227" s="476"/>
      <c r="F227" s="476"/>
      <c r="G227" s="465"/>
      <c r="H227" s="213"/>
      <c r="I227" s="199" t="s">
        <v>701</v>
      </c>
      <c r="J227" s="406"/>
      <c r="K227" s="407"/>
      <c r="L227" s="408"/>
      <c r="Q227" s="19" t="s">
        <v>332</v>
      </c>
    </row>
    <row r="228" spans="2:17" ht="29.25" customHeight="1" x14ac:dyDescent="0.15">
      <c r="B228" s="474"/>
      <c r="C228" s="476"/>
      <c r="D228" s="476"/>
      <c r="E228" s="476"/>
      <c r="F228" s="476"/>
      <c r="G228" s="466"/>
      <c r="H228" s="214"/>
      <c r="I228" s="199" t="s">
        <v>702</v>
      </c>
      <c r="J228" s="409"/>
      <c r="K228" s="410"/>
      <c r="L228" s="411"/>
    </row>
    <row r="229" spans="2:17" ht="25.5" customHeight="1" x14ac:dyDescent="0.15">
      <c r="B229" s="475"/>
      <c r="C229" s="476"/>
      <c r="D229" s="476"/>
      <c r="E229" s="476"/>
      <c r="F229" s="476"/>
      <c r="G229" s="466"/>
      <c r="H229" s="215"/>
      <c r="I229" s="211" t="s">
        <v>703</v>
      </c>
      <c r="J229" s="412"/>
      <c r="K229" s="413"/>
      <c r="L229" s="414"/>
    </row>
    <row r="230" spans="2:17" ht="29.25" customHeight="1" x14ac:dyDescent="0.15">
      <c r="B230" s="473" t="s">
        <v>116</v>
      </c>
      <c r="C230" s="476" t="s">
        <v>117</v>
      </c>
      <c r="D230" s="476"/>
      <c r="E230" s="476"/>
      <c r="F230" s="476"/>
      <c r="G230" s="467"/>
      <c r="H230" s="213"/>
      <c r="I230" s="212" t="s">
        <v>704</v>
      </c>
      <c r="J230" s="406"/>
      <c r="K230" s="407"/>
      <c r="L230" s="408"/>
      <c r="Q230" s="19" t="s">
        <v>332</v>
      </c>
    </row>
    <row r="231" spans="2:17" ht="30" customHeight="1" x14ac:dyDescent="0.15">
      <c r="B231" s="475"/>
      <c r="C231" s="476"/>
      <c r="D231" s="476"/>
      <c r="E231" s="476"/>
      <c r="F231" s="476"/>
      <c r="G231" s="468"/>
      <c r="H231" s="214"/>
      <c r="I231" s="199" t="s">
        <v>705</v>
      </c>
      <c r="J231" s="412"/>
      <c r="K231" s="413"/>
      <c r="L231" s="414"/>
    </row>
    <row r="232" spans="2:17" ht="18.75" customHeight="1" x14ac:dyDescent="0.15">
      <c r="B232" s="473" t="s">
        <v>116</v>
      </c>
      <c r="C232" s="476" t="s">
        <v>288</v>
      </c>
      <c r="D232" s="476"/>
      <c r="E232" s="476"/>
      <c r="F232" s="476"/>
      <c r="G232" s="467"/>
      <c r="H232" s="478"/>
      <c r="I232" s="494" t="s">
        <v>580</v>
      </c>
      <c r="J232" s="406"/>
      <c r="K232" s="407"/>
      <c r="L232" s="408"/>
      <c r="Q232" s="19" t="s">
        <v>332</v>
      </c>
    </row>
    <row r="233" spans="2:17" ht="28.5" customHeight="1" x14ac:dyDescent="0.15">
      <c r="B233" s="475"/>
      <c r="C233" s="476"/>
      <c r="D233" s="476"/>
      <c r="E233" s="476"/>
      <c r="F233" s="476"/>
      <c r="G233" s="468"/>
      <c r="H233" s="480"/>
      <c r="I233" s="496"/>
      <c r="J233" s="412"/>
      <c r="K233" s="413"/>
      <c r="L233" s="414"/>
    </row>
    <row r="234" spans="2:17" ht="18" x14ac:dyDescent="0.15">
      <c r="B234" s="415" t="s">
        <v>118</v>
      </c>
      <c r="C234" s="416"/>
      <c r="D234" s="416"/>
      <c r="E234" s="416"/>
      <c r="F234" s="416"/>
      <c r="G234" s="416"/>
      <c r="H234" s="416"/>
      <c r="I234" s="416"/>
      <c r="J234" s="416"/>
      <c r="K234" s="416"/>
      <c r="L234" s="417"/>
    </row>
    <row r="235" spans="2:17" ht="47" customHeight="1" x14ac:dyDescent="0.15">
      <c r="B235" s="473" t="s">
        <v>119</v>
      </c>
      <c r="C235" s="476" t="s">
        <v>584</v>
      </c>
      <c r="D235" s="476"/>
      <c r="E235" s="476"/>
      <c r="F235" s="476"/>
      <c r="G235" s="484"/>
      <c r="H235" s="189"/>
      <c r="I235" s="192" t="str">
        <f>IF($B$2="PRELIMINARY SITE VISIT REPORT FINDINGS","If students are or were enrolled, evidence of a policy regarding the health and safety of all participants"&amp;"
If no students are enrolled, plan of a policy regarding the health and safety of all participant", "Evidence of a policy regarding the health and safety of all participants")</f>
        <v>Evidence of a policy regarding the health and safety of all participants</v>
      </c>
      <c r="J235" s="406"/>
      <c r="K235" s="407"/>
      <c r="L235" s="408"/>
      <c r="Q235" s="19" t="s">
        <v>333</v>
      </c>
    </row>
    <row r="236" spans="2:17" ht="47" customHeight="1" x14ac:dyDescent="0.15">
      <c r="B236" s="474"/>
      <c r="C236" s="476"/>
      <c r="D236" s="476"/>
      <c r="E236" s="476"/>
      <c r="F236" s="476"/>
      <c r="G236" s="485"/>
      <c r="H236" s="189"/>
      <c r="I236" s="193" t="s">
        <v>706</v>
      </c>
      <c r="J236" s="412"/>
      <c r="K236" s="413"/>
      <c r="L236" s="414"/>
    </row>
    <row r="237" spans="2:17" ht="67" customHeight="1" x14ac:dyDescent="0.15">
      <c r="B237" s="255" t="s">
        <v>119</v>
      </c>
      <c r="C237" s="476" t="s">
        <v>120</v>
      </c>
      <c r="D237" s="476"/>
      <c r="E237" s="476"/>
      <c r="F237" s="476"/>
      <c r="G237" s="249"/>
      <c r="H237" s="189"/>
      <c r="I237" s="191" t="str">
        <f>IF($B$2="PRELIMINARY SITE VISIT REPORT FINDINGS","If students are or were enrolled, confirm a policy that students are not substituted for paid staff (i.e., are a student 3rd rider)"&amp;"
If no students are enrolled, plan to ensure students are not substituted for paid staff (i.e., are a student 3rd rider)", "Reviewed a policy that students are not substituted for paid staff (i.e., are a student 3rd rider)")</f>
        <v>Reviewed a policy that students are not substituted for paid staff (i.e., are a student 3rd rider)</v>
      </c>
      <c r="J237" s="418"/>
      <c r="K237" s="419"/>
      <c r="L237" s="420"/>
      <c r="Q237" s="19" t="s">
        <v>333</v>
      </c>
    </row>
    <row r="238" spans="2:17" ht="18" x14ac:dyDescent="0.15">
      <c r="B238" s="415" t="s">
        <v>121</v>
      </c>
      <c r="C238" s="416"/>
      <c r="D238" s="416"/>
      <c r="E238" s="416"/>
      <c r="F238" s="416"/>
      <c r="G238" s="416"/>
      <c r="H238" s="416"/>
      <c r="I238" s="416"/>
      <c r="J238" s="416"/>
      <c r="K238" s="416"/>
      <c r="L238" s="417"/>
    </row>
    <row r="239" spans="2:17" ht="34" customHeight="1" x14ac:dyDescent="0.15">
      <c r="B239" s="255" t="s">
        <v>122</v>
      </c>
      <c r="C239" s="421" t="s">
        <v>743</v>
      </c>
      <c r="D239" s="422"/>
      <c r="E239" s="422"/>
      <c r="F239" s="423"/>
      <c r="G239" s="216"/>
      <c r="H239" s="214"/>
      <c r="I239" s="481" t="s">
        <v>707</v>
      </c>
      <c r="J239" s="412"/>
      <c r="K239" s="413"/>
      <c r="L239" s="414"/>
      <c r="Q239" s="19" t="s">
        <v>334</v>
      </c>
    </row>
    <row r="240" spans="2:17" ht="34" customHeight="1" x14ac:dyDescent="0.15">
      <c r="B240" s="255" t="s">
        <v>122</v>
      </c>
      <c r="C240" s="421" t="s">
        <v>123</v>
      </c>
      <c r="D240" s="422"/>
      <c r="E240" s="422"/>
      <c r="F240" s="423"/>
      <c r="G240" s="217"/>
      <c r="H240" s="218"/>
      <c r="I240" s="482"/>
      <c r="J240" s="418"/>
      <c r="K240" s="419"/>
      <c r="L240" s="420"/>
      <c r="Q240" s="19" t="s">
        <v>334</v>
      </c>
    </row>
    <row r="241" spans="2:21" ht="34" customHeight="1" x14ac:dyDescent="0.15">
      <c r="B241" s="255" t="s">
        <v>122</v>
      </c>
      <c r="C241" s="421" t="s">
        <v>124</v>
      </c>
      <c r="D241" s="422"/>
      <c r="E241" s="422"/>
      <c r="F241" s="423"/>
      <c r="G241" s="217"/>
      <c r="H241" s="214"/>
      <c r="I241" s="482"/>
      <c r="J241" s="418"/>
      <c r="K241" s="419"/>
      <c r="L241" s="420"/>
      <c r="Q241" s="19" t="s">
        <v>334</v>
      </c>
    </row>
    <row r="242" spans="2:21" ht="34" customHeight="1" x14ac:dyDescent="0.15">
      <c r="B242" s="255" t="s">
        <v>122</v>
      </c>
      <c r="C242" s="421" t="s">
        <v>125</v>
      </c>
      <c r="D242" s="422"/>
      <c r="E242" s="422"/>
      <c r="F242" s="423"/>
      <c r="G242" s="217"/>
      <c r="H242" s="218"/>
      <c r="I242" s="483"/>
      <c r="J242" s="418"/>
      <c r="K242" s="419"/>
      <c r="L242" s="420"/>
      <c r="Q242" s="19" t="s">
        <v>334</v>
      </c>
    </row>
    <row r="243" spans="2:21" ht="34" customHeight="1" x14ac:dyDescent="0.15">
      <c r="B243" s="424" t="s">
        <v>122</v>
      </c>
      <c r="C243" s="393" t="s">
        <v>138</v>
      </c>
      <c r="D243" s="393"/>
      <c r="E243" s="393"/>
      <c r="F243" s="393"/>
      <c r="G243" s="478"/>
      <c r="H243" s="189"/>
      <c r="I243" s="192" t="s">
        <v>708</v>
      </c>
      <c r="J243" s="406"/>
      <c r="K243" s="407"/>
      <c r="L243" s="408"/>
      <c r="Q243" s="19" t="s">
        <v>334</v>
      </c>
    </row>
    <row r="244" spans="2:21" ht="34" customHeight="1" x14ac:dyDescent="0.15">
      <c r="B244" s="620"/>
      <c r="C244" s="396"/>
      <c r="D244" s="396"/>
      <c r="E244" s="396"/>
      <c r="F244" s="396"/>
      <c r="G244" s="480"/>
      <c r="H244" s="189"/>
      <c r="I244" s="193" t="s">
        <v>619</v>
      </c>
      <c r="J244" s="412"/>
      <c r="K244" s="413"/>
      <c r="L244" s="414"/>
    </row>
    <row r="245" spans="2:21" ht="92.25" hidden="1" customHeight="1" x14ac:dyDescent="0.15">
      <c r="B245" s="425"/>
      <c r="C245" s="399"/>
      <c r="D245" s="399"/>
      <c r="E245" s="399"/>
      <c r="F245" s="399"/>
      <c r="G245" s="219" t="str">
        <f>IF(OR(F375="Not Met",I375="Not Met",J375="Not Met",L375="Not Met",N375="Not Met",Q375="Not Met",T375="Not Met",W375="Not Met",Z375="Not Met",AC375="Not Met"),"Not Met",IF(OR(F375="Met",I375="Met",J375="Met",L375="Met",N375="Met",Q375="Met",T375="Met",W375="Met",Z375="Met",AC375="Met"),"Met",""))</f>
        <v/>
      </c>
      <c r="H245" s="401" t="str">
        <f>IF($M$346&lt;&gt;0,"  Satellite Location(s)","")</f>
        <v/>
      </c>
      <c r="I245" s="402"/>
      <c r="J245" s="513" t="str">
        <f>IF(OR(F375="Not Met",I375="Not Met",J375="Not Met",L375="Not Met",N375="Not Met",Q375="Not Met",T375="Not Met",W375="Not Met",Z375="Not Met",AC375="Not Met"),F376&amp;" 
"&amp;I376&amp;"
"&amp;J376&amp;" 
"&amp;L376&amp;" 
"&amp;N376&amp;" 
"&amp;Q376&amp;" 
"&amp;T376&amp;" 
"&amp;W376&amp;" 
"&amp;Z376&amp;" 
"&amp;AC376,"")</f>
        <v/>
      </c>
      <c r="K245" s="514"/>
      <c r="L245" s="515"/>
      <c r="Q245" s="19" t="s">
        <v>721</v>
      </c>
    </row>
    <row r="246" spans="2:21" ht="18" x14ac:dyDescent="0.15">
      <c r="B246" s="415" t="s">
        <v>133</v>
      </c>
      <c r="C246" s="416"/>
      <c r="D246" s="416"/>
      <c r="E246" s="416"/>
      <c r="F246" s="416"/>
      <c r="G246" s="416"/>
      <c r="H246" s="416"/>
      <c r="I246" s="416"/>
      <c r="J246" s="416"/>
      <c r="K246" s="416"/>
      <c r="L246" s="417"/>
    </row>
    <row r="247" spans="2:21" ht="39" customHeight="1" x14ac:dyDescent="0.15">
      <c r="B247" s="477" t="s">
        <v>134</v>
      </c>
      <c r="C247" s="392" t="s">
        <v>289</v>
      </c>
      <c r="D247" s="393"/>
      <c r="E247" s="393"/>
      <c r="F247" s="394"/>
      <c r="G247" s="478"/>
      <c r="H247" s="220"/>
      <c r="I247" s="192" t="s">
        <v>617</v>
      </c>
      <c r="J247" s="406"/>
      <c r="K247" s="407"/>
      <c r="L247" s="408"/>
      <c r="Q247" s="19" t="s">
        <v>335</v>
      </c>
    </row>
    <row r="248" spans="2:21" ht="39" customHeight="1" x14ac:dyDescent="0.15">
      <c r="B248" s="477"/>
      <c r="C248" s="395"/>
      <c r="D248" s="396"/>
      <c r="E248" s="396"/>
      <c r="F248" s="397"/>
      <c r="G248" s="479"/>
      <c r="H248" s="220"/>
      <c r="I248" s="192" t="s">
        <v>710</v>
      </c>
      <c r="J248" s="409"/>
      <c r="K248" s="410"/>
      <c r="L248" s="411"/>
    </row>
    <row r="249" spans="2:21" ht="39" customHeight="1" x14ac:dyDescent="0.15">
      <c r="B249" s="477"/>
      <c r="C249" s="395"/>
      <c r="D249" s="396"/>
      <c r="E249" s="396"/>
      <c r="F249" s="397"/>
      <c r="G249" s="479"/>
      <c r="H249" s="220"/>
      <c r="I249" s="192" t="s">
        <v>709</v>
      </c>
      <c r="J249" s="409"/>
      <c r="K249" s="410"/>
      <c r="L249" s="411"/>
    </row>
    <row r="250" spans="2:21" ht="39" customHeight="1" x14ac:dyDescent="0.15">
      <c r="B250" s="477"/>
      <c r="C250" s="398"/>
      <c r="D250" s="399"/>
      <c r="E250" s="399"/>
      <c r="F250" s="400"/>
      <c r="G250" s="480"/>
      <c r="H250" s="220"/>
      <c r="I250" s="192" t="s">
        <v>616</v>
      </c>
      <c r="J250" s="412"/>
      <c r="K250" s="413"/>
      <c r="L250" s="414"/>
    </row>
    <row r="251" spans="2:21" ht="20.25" customHeight="1" x14ac:dyDescent="0.15">
      <c r="B251" s="415" t="s">
        <v>135</v>
      </c>
      <c r="C251" s="416"/>
      <c r="D251" s="416"/>
      <c r="E251" s="416"/>
      <c r="F251" s="416"/>
      <c r="G251" s="416"/>
      <c r="H251" s="416"/>
      <c r="I251" s="416"/>
      <c r="J251" s="416"/>
      <c r="K251" s="416"/>
      <c r="L251" s="417"/>
    </row>
    <row r="252" spans="2:21" ht="83.25" customHeight="1" x14ac:dyDescent="0.15">
      <c r="B252" s="243" t="s">
        <v>136</v>
      </c>
      <c r="C252" s="421" t="s">
        <v>290</v>
      </c>
      <c r="D252" s="422"/>
      <c r="E252" s="422"/>
      <c r="F252" s="423"/>
      <c r="G252" s="253"/>
      <c r="H252" s="210"/>
      <c r="I252" s="221" t="s">
        <v>711</v>
      </c>
      <c r="J252" s="412"/>
      <c r="K252" s="413"/>
      <c r="L252" s="414"/>
      <c r="Q252" s="19" t="s">
        <v>336</v>
      </c>
    </row>
    <row r="253" spans="2:21" ht="20.25" customHeight="1" x14ac:dyDescent="0.15">
      <c r="B253" s="634" t="s">
        <v>588</v>
      </c>
      <c r="C253" s="635"/>
      <c r="D253" s="635"/>
      <c r="E253" s="635"/>
      <c r="F253" s="635"/>
      <c r="G253" s="635"/>
      <c r="H253" s="635"/>
      <c r="I253" s="635"/>
      <c r="J253" s="635"/>
      <c r="K253" s="635"/>
      <c r="L253" s="636"/>
    </row>
    <row r="254" spans="2:21" ht="38.75" customHeight="1" x14ac:dyDescent="0.15">
      <c r="B254" s="470" t="s">
        <v>713</v>
      </c>
      <c r="C254" s="637"/>
      <c r="D254" s="637"/>
      <c r="E254" s="637"/>
      <c r="F254" s="638"/>
      <c r="G254" s="269" t="s">
        <v>159</v>
      </c>
      <c r="H254" s="74"/>
      <c r="I254" s="113" t="s">
        <v>159</v>
      </c>
      <c r="J254" s="113">
        <v>1</v>
      </c>
      <c r="K254" s="113">
        <v>2</v>
      </c>
      <c r="L254" s="113">
        <v>3</v>
      </c>
      <c r="M254" s="114">
        <v>4</v>
      </c>
      <c r="N254" s="114">
        <v>5</v>
      </c>
      <c r="O254" s="114">
        <v>6</v>
      </c>
      <c r="P254" s="114">
        <v>7</v>
      </c>
      <c r="Q254" s="111">
        <v>8</v>
      </c>
      <c r="R254" s="111">
        <v>9</v>
      </c>
      <c r="S254" s="111">
        <v>10</v>
      </c>
      <c r="T254" s="111">
        <v>11</v>
      </c>
      <c r="U254" s="111">
        <v>12</v>
      </c>
    </row>
    <row r="255" spans="2:21" ht="36" customHeight="1" x14ac:dyDescent="0.15">
      <c r="B255" s="470" t="s">
        <v>714</v>
      </c>
      <c r="C255" s="471"/>
      <c r="D255" s="471"/>
      <c r="E255" s="471"/>
      <c r="F255" s="472"/>
      <c r="G255" s="269" t="s">
        <v>159</v>
      </c>
      <c r="H255" s="74"/>
      <c r="I255" s="113" t="s">
        <v>159</v>
      </c>
      <c r="J255" s="113">
        <v>1</v>
      </c>
      <c r="K255" s="113">
        <v>2</v>
      </c>
      <c r="L255" s="113">
        <v>3</v>
      </c>
      <c r="M255" s="114">
        <v>4</v>
      </c>
      <c r="N255" s="114">
        <v>5</v>
      </c>
      <c r="O255" s="114">
        <v>6</v>
      </c>
      <c r="P255" s="114">
        <v>7</v>
      </c>
      <c r="Q255" s="111">
        <v>8</v>
      </c>
      <c r="R255" s="111">
        <v>9</v>
      </c>
      <c r="S255" s="111">
        <v>10</v>
      </c>
      <c r="T255" s="111">
        <v>11</v>
      </c>
      <c r="U255" s="111">
        <v>12</v>
      </c>
    </row>
    <row r="256" spans="2:21" ht="53.25" customHeight="1" x14ac:dyDescent="0.15">
      <c r="B256" s="445" t="s">
        <v>712</v>
      </c>
      <c r="C256" s="446"/>
      <c r="D256" s="446"/>
      <c r="E256" s="446"/>
      <c r="F256" s="447"/>
      <c r="G256" s="269" t="s">
        <v>159</v>
      </c>
      <c r="H256" s="117"/>
      <c r="I256" s="118"/>
      <c r="J256" s="116"/>
      <c r="K256" s="117"/>
      <c r="L256" s="117"/>
    </row>
    <row r="257" spans="2:105" s="233" customFormat="1" ht="34.75" customHeight="1" x14ac:dyDescent="0.15">
      <c r="B257" s="639" t="str">
        <f>IF(G256&lt;&gt;"N/A", "Number of satellite locations not approved:","")</f>
        <v/>
      </c>
      <c r="C257" s="639"/>
      <c r="D257" s="639"/>
      <c r="E257" s="639"/>
      <c r="F257" s="639"/>
      <c r="G257" s="270"/>
      <c r="H257" s="271"/>
      <c r="I257" s="272"/>
      <c r="J257" s="273"/>
      <c r="K257" s="271"/>
      <c r="L257" s="271"/>
    </row>
    <row r="258" spans="2:105" s="233" customFormat="1" x14ac:dyDescent="0.15"/>
    <row r="259" spans="2:105" ht="20.25" customHeight="1" x14ac:dyDescent="0.15">
      <c r="B259" s="469" t="str">
        <f>IF(AND(M346&gt;0, B262&lt;&gt;""),"Scroll down to complete both the Consortium Addendum (row 247) and the Satellite Addendum (row 329)",IF(AND(M346&gt;0,B262=""),"Scroll down to complete the Satellite Addendum (row 329)",IF(AND(M346=0,B262&lt;&gt;""),"Scroll down to complete the Consortium Addendum (row 247)", "The Site Visit Report is Completed")))</f>
        <v>The Site Visit Report is Completed</v>
      </c>
      <c r="C259" s="469"/>
      <c r="D259" s="469"/>
      <c r="E259" s="469"/>
      <c r="F259" s="469"/>
      <c r="G259" s="469"/>
      <c r="H259" s="469"/>
      <c r="I259" s="469"/>
      <c r="J259" s="469"/>
      <c r="K259" s="469"/>
      <c r="L259" s="469"/>
    </row>
    <row r="262" spans="2:105" ht="25" x14ac:dyDescent="0.15">
      <c r="B262" s="444" t="str">
        <f>IF(LEFT(C10,3)="I.B", "Consortium Addendum (on-site checklist)","")</f>
        <v/>
      </c>
      <c r="C262" s="444"/>
      <c r="D262" s="444"/>
      <c r="E262" s="444"/>
      <c r="F262" s="444"/>
      <c r="G262" s="444"/>
      <c r="H262" s="444"/>
      <c r="I262" s="444"/>
      <c r="J262" s="444"/>
      <c r="K262" s="444"/>
      <c r="L262" s="444"/>
    </row>
    <row r="263" spans="2:105" x14ac:dyDescent="0.15">
      <c r="B263" s="148"/>
      <c r="C263" s="148"/>
      <c r="D263" s="148"/>
      <c r="E263" s="148"/>
      <c r="F263" s="148"/>
      <c r="G263" s="148"/>
      <c r="H263" s="148"/>
      <c r="I263" s="148"/>
      <c r="J263" s="148"/>
      <c r="K263" s="148"/>
      <c r="L263" s="148"/>
    </row>
    <row r="264" spans="2:105" s="7" customFormat="1" ht="42.75" customHeight="1" x14ac:dyDescent="0.15">
      <c r="B264" s="456" t="str">
        <f>IF(LEFT(C10,3)="I.B", "Does the consortium name match the name on file with the CoAEMSP?","")</f>
        <v/>
      </c>
      <c r="C264" s="456"/>
      <c r="D264" s="456"/>
      <c r="E264" s="456"/>
      <c r="F264" s="456"/>
      <c r="G264" s="156"/>
      <c r="H264" s="157"/>
      <c r="I264" s="157"/>
      <c r="J264" s="157"/>
      <c r="K264" s="157"/>
      <c r="L264" s="157"/>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3"/>
      <c r="CD264" s="53"/>
      <c r="CE264" s="53"/>
      <c r="CF264" s="53"/>
      <c r="CG264" s="53"/>
      <c r="CH264" s="53"/>
      <c r="CI264" s="53"/>
      <c r="CJ264" s="53"/>
      <c r="CK264" s="53"/>
      <c r="CL264" s="53"/>
      <c r="CM264" s="53"/>
      <c r="CN264" s="53"/>
      <c r="CO264" s="53"/>
      <c r="CP264" s="53"/>
      <c r="CQ264" s="53"/>
      <c r="CR264" s="53"/>
      <c r="CS264" s="53"/>
      <c r="CT264" s="53"/>
      <c r="CU264" s="53"/>
      <c r="CV264" s="53"/>
      <c r="CW264" s="53"/>
      <c r="CX264" s="53"/>
      <c r="CY264" s="53"/>
      <c r="CZ264" s="53"/>
      <c r="DA264" s="53"/>
    </row>
    <row r="265" spans="2:105" ht="21.75" customHeight="1" x14ac:dyDescent="0.15">
      <c r="B265" s="455" t="str">
        <f>IF(LEFT(C10,3)="I.B", "Consortium Name on file with the CoAEMSP:","")</f>
        <v/>
      </c>
      <c r="C265" s="455"/>
      <c r="D265" s="455"/>
      <c r="E265" s="455"/>
      <c r="F265" s="461" t="str">
        <f>IF(LEFT(C10,3)="I.B",'Cover Page'!D10, "")</f>
        <v/>
      </c>
      <c r="G265" s="461"/>
      <c r="H265" s="461"/>
      <c r="I265" s="461"/>
      <c r="J265" s="461"/>
      <c r="K265" s="461"/>
      <c r="L265" s="148"/>
    </row>
    <row r="266" spans="2:105" x14ac:dyDescent="0.15">
      <c r="B266" s="148"/>
      <c r="C266" s="148"/>
      <c r="D266" s="148"/>
      <c r="E266" s="148"/>
      <c r="F266" s="148"/>
      <c r="G266" s="148"/>
      <c r="H266" s="148"/>
      <c r="I266" s="148"/>
      <c r="J266" s="148"/>
      <c r="K266" s="148"/>
      <c r="L266" s="148"/>
    </row>
    <row r="267" spans="2:105" ht="21.75" customHeight="1" x14ac:dyDescent="0.15">
      <c r="B267" s="455" t="str">
        <f>IF(G264="No", "Consortium Name Program Uses:","")</f>
        <v/>
      </c>
      <c r="C267" s="455"/>
      <c r="D267" s="455"/>
      <c r="E267" s="455"/>
      <c r="F267" s="452"/>
      <c r="G267" s="452"/>
      <c r="H267" s="452"/>
      <c r="I267" s="452"/>
      <c r="J267" s="452"/>
      <c r="K267" s="452"/>
      <c r="L267" s="148"/>
      <c r="P267" s="52"/>
    </row>
    <row r="268" spans="2:105" x14ac:dyDescent="0.15">
      <c r="B268" s="148"/>
      <c r="C268" s="148"/>
      <c r="D268" s="148"/>
      <c r="E268" s="148"/>
      <c r="F268" s="148"/>
      <c r="G268" s="148"/>
      <c r="H268" s="148"/>
      <c r="I268" s="148"/>
      <c r="J268" s="148"/>
      <c r="K268" s="148"/>
      <c r="L268" s="148"/>
    </row>
    <row r="269" spans="2:105" x14ac:dyDescent="0.15">
      <c r="B269" s="148"/>
      <c r="C269" s="148"/>
      <c r="D269" s="148"/>
      <c r="E269" s="148"/>
      <c r="F269" s="148"/>
      <c r="G269" s="148"/>
      <c r="H269" s="148"/>
      <c r="I269" s="148"/>
      <c r="J269" s="148"/>
      <c r="K269" s="148"/>
      <c r="L269" s="148"/>
    </row>
    <row r="270" spans="2:105" ht="30.75" customHeight="1" x14ac:dyDescent="0.15">
      <c r="B270" s="463" t="str">
        <f>IF(LEFT(C10,3)="I.B", "List the member organizations of the consortium.  Indicate whether or not each member organization meets Standard I.A. (either paragraph 1,2,3,4,).","")</f>
        <v/>
      </c>
      <c r="C270" s="463"/>
      <c r="D270" s="463"/>
      <c r="E270" s="463"/>
      <c r="F270" s="463"/>
      <c r="G270" s="463"/>
      <c r="H270" s="463"/>
      <c r="I270" s="463"/>
      <c r="J270" s="463"/>
      <c r="K270" s="463"/>
      <c r="L270" s="463"/>
    </row>
    <row r="271" spans="2:105" ht="19.5" customHeight="1" x14ac:dyDescent="0.15">
      <c r="B271" s="148"/>
      <c r="C271" s="464" t="str">
        <f>IF(LEFT(C10,3)="I.B", "          Member Organization","")</f>
        <v/>
      </c>
      <c r="D271" s="464"/>
      <c r="E271" s="464"/>
      <c r="F271" s="464"/>
      <c r="G271" s="464"/>
      <c r="H271" s="464"/>
      <c r="I271" s="464"/>
      <c r="J271" s="158"/>
      <c r="K271" s="159" t="str">
        <f>IF(LEFT(C10,3)="I.B", "Meets Standard I.A","")</f>
        <v/>
      </c>
      <c r="L271" s="148"/>
    </row>
    <row r="272" spans="2:105" ht="20.25" customHeight="1" x14ac:dyDescent="0.15">
      <c r="B272" s="160" t="str">
        <f>IF(LEFT(C10,3)="I.B", "1)  ","")</f>
        <v/>
      </c>
      <c r="C272" s="452"/>
      <c r="D272" s="452"/>
      <c r="E272" s="452"/>
      <c r="F272" s="452"/>
      <c r="G272" s="452"/>
      <c r="H272" s="452"/>
      <c r="I272" s="452"/>
      <c r="J272" s="148"/>
      <c r="K272" s="156"/>
      <c r="L272" s="148"/>
    </row>
    <row r="273" spans="2:12" ht="20.25" customHeight="1" x14ac:dyDescent="0.15">
      <c r="B273" s="160" t="str">
        <f>IF(LEFT(C10,3)="I.B", "2)  ","")</f>
        <v/>
      </c>
      <c r="C273" s="452"/>
      <c r="D273" s="452"/>
      <c r="E273" s="452"/>
      <c r="F273" s="452"/>
      <c r="G273" s="452"/>
      <c r="H273" s="452"/>
      <c r="I273" s="452"/>
      <c r="J273" s="148"/>
      <c r="K273" s="156"/>
      <c r="L273" s="148"/>
    </row>
    <row r="274" spans="2:12" ht="20.25" customHeight="1" x14ac:dyDescent="0.15">
      <c r="B274" s="160" t="str">
        <f>IF(LEFT(C10,3)="I.B", "3)  ","")</f>
        <v/>
      </c>
      <c r="C274" s="452"/>
      <c r="D274" s="452"/>
      <c r="E274" s="452"/>
      <c r="F274" s="452"/>
      <c r="G274" s="452"/>
      <c r="H274" s="452"/>
      <c r="I274" s="452"/>
      <c r="J274" s="148"/>
      <c r="K274" s="156"/>
      <c r="L274" s="148"/>
    </row>
    <row r="275" spans="2:12" x14ac:dyDescent="0.15">
      <c r="B275" s="160"/>
      <c r="C275" s="148"/>
      <c r="D275" s="148"/>
      <c r="E275" s="148"/>
      <c r="F275" s="148"/>
      <c r="G275" s="148"/>
      <c r="H275" s="148"/>
      <c r="I275" s="148"/>
      <c r="J275" s="148"/>
      <c r="K275" s="148"/>
      <c r="L275" s="148"/>
    </row>
    <row r="276" spans="2:12" x14ac:dyDescent="0.15">
      <c r="B276" s="148"/>
      <c r="C276" s="148"/>
      <c r="D276" s="148"/>
      <c r="E276" s="148"/>
      <c r="F276" s="148"/>
      <c r="G276" s="148"/>
      <c r="H276" s="148"/>
      <c r="I276" s="148"/>
      <c r="J276" s="148"/>
      <c r="K276" s="148"/>
      <c r="L276" s="148"/>
    </row>
    <row r="277" spans="2:12" x14ac:dyDescent="0.15">
      <c r="B277" s="148"/>
      <c r="C277" s="148"/>
      <c r="D277" s="148"/>
      <c r="E277" s="148"/>
      <c r="F277" s="148"/>
      <c r="G277" s="148"/>
      <c r="H277" s="148"/>
      <c r="I277" s="148"/>
      <c r="J277" s="148"/>
      <c r="K277" s="148"/>
      <c r="L277" s="148"/>
    </row>
    <row r="278" spans="2:12" ht="25.5" customHeight="1" x14ac:dyDescent="0.15">
      <c r="B278" s="443" t="str">
        <f>IF(LEFT(C10,3)="I.B", "Decision Making Board / Governing Committee","")</f>
        <v/>
      </c>
      <c r="C278" s="443"/>
      <c r="D278" s="443"/>
      <c r="E278" s="443"/>
      <c r="F278" s="443"/>
      <c r="G278" s="443"/>
      <c r="H278" s="443"/>
      <c r="I278" s="443"/>
      <c r="J278" s="443"/>
      <c r="K278" s="443"/>
      <c r="L278" s="443"/>
    </row>
    <row r="279" spans="2:12" ht="25.5" customHeight="1" x14ac:dyDescent="0.15">
      <c r="B279" s="161"/>
      <c r="C279" s="462" t="str">
        <f>IF(LEFT(C10,3)="I.B", "Name / Title","")</f>
        <v/>
      </c>
      <c r="D279" s="462"/>
      <c r="E279" s="462"/>
      <c r="F279" s="462"/>
      <c r="G279" s="462"/>
      <c r="H279" s="462"/>
      <c r="I279" s="462" t="str">
        <f>IF(LEFT(C10,3)="I.B", "Member Organization Represented","")</f>
        <v/>
      </c>
      <c r="J279" s="462"/>
      <c r="K279" s="462"/>
      <c r="L279" s="462"/>
    </row>
    <row r="280" spans="2:12" ht="18.75" customHeight="1" x14ac:dyDescent="0.15">
      <c r="B280" s="162" t="str">
        <f>IF(LEFT(C10,3)="I.B", "CEO/Chair:","")</f>
        <v/>
      </c>
      <c r="C280" s="458"/>
      <c r="D280" s="458"/>
      <c r="E280" s="458"/>
      <c r="F280" s="458"/>
      <c r="G280" s="458"/>
      <c r="H280" s="458"/>
      <c r="I280" s="452"/>
      <c r="J280" s="452"/>
      <c r="K280" s="452"/>
      <c r="L280" s="452"/>
    </row>
    <row r="281" spans="2:12" ht="18" customHeight="1" x14ac:dyDescent="0.15">
      <c r="B281" s="162" t="str">
        <f>IF(LEFT(C10,3)="I.B", "Members:","")</f>
        <v/>
      </c>
      <c r="C281" s="458"/>
      <c r="D281" s="458"/>
      <c r="E281" s="458"/>
      <c r="F281" s="458"/>
      <c r="G281" s="458"/>
      <c r="H281" s="458"/>
      <c r="I281" s="452"/>
      <c r="J281" s="452"/>
      <c r="K281" s="452"/>
      <c r="L281" s="452"/>
    </row>
    <row r="282" spans="2:12" ht="18" customHeight="1" x14ac:dyDescent="0.15">
      <c r="B282" s="148"/>
      <c r="C282" s="458"/>
      <c r="D282" s="458"/>
      <c r="E282" s="458"/>
      <c r="F282" s="458"/>
      <c r="G282" s="458"/>
      <c r="H282" s="458"/>
      <c r="I282" s="452"/>
      <c r="J282" s="452"/>
      <c r="K282" s="452"/>
      <c r="L282" s="452"/>
    </row>
    <row r="283" spans="2:12" ht="18" customHeight="1" x14ac:dyDescent="0.15">
      <c r="B283" s="148"/>
      <c r="C283" s="458"/>
      <c r="D283" s="458"/>
      <c r="E283" s="458"/>
      <c r="F283" s="458"/>
      <c r="G283" s="458"/>
      <c r="H283" s="458"/>
      <c r="I283" s="452"/>
      <c r="J283" s="452"/>
      <c r="K283" s="452"/>
      <c r="L283" s="452"/>
    </row>
    <row r="284" spans="2:12" ht="18" customHeight="1" x14ac:dyDescent="0.15">
      <c r="B284" s="148"/>
      <c r="C284" s="458"/>
      <c r="D284" s="458"/>
      <c r="E284" s="458"/>
      <c r="F284" s="458"/>
      <c r="G284" s="458"/>
      <c r="H284" s="458"/>
      <c r="I284" s="452"/>
      <c r="J284" s="452"/>
      <c r="K284" s="452"/>
      <c r="L284" s="452"/>
    </row>
    <row r="285" spans="2:12" ht="18" customHeight="1" x14ac:dyDescent="0.15">
      <c r="B285" s="148"/>
      <c r="C285" s="458"/>
      <c r="D285" s="458"/>
      <c r="E285" s="458"/>
      <c r="F285" s="458"/>
      <c r="G285" s="458"/>
      <c r="H285" s="458"/>
      <c r="I285" s="452"/>
      <c r="J285" s="452"/>
      <c r="K285" s="452"/>
      <c r="L285" s="452"/>
    </row>
    <row r="286" spans="2:12" ht="18" customHeight="1" x14ac:dyDescent="0.15">
      <c r="B286" s="148"/>
      <c r="C286" s="458"/>
      <c r="D286" s="458"/>
      <c r="E286" s="458"/>
      <c r="F286" s="458"/>
      <c r="G286" s="458"/>
      <c r="H286" s="458"/>
      <c r="I286" s="452"/>
      <c r="J286" s="452"/>
      <c r="K286" s="452"/>
      <c r="L286" s="452"/>
    </row>
    <row r="287" spans="2:12" ht="18" customHeight="1" x14ac:dyDescent="0.15">
      <c r="B287" s="148"/>
      <c r="C287" s="458"/>
      <c r="D287" s="458"/>
      <c r="E287" s="458"/>
      <c r="F287" s="458"/>
      <c r="G287" s="458"/>
      <c r="H287" s="458"/>
      <c r="I287" s="452"/>
      <c r="J287" s="452"/>
      <c r="K287" s="452"/>
      <c r="L287" s="452"/>
    </row>
    <row r="288" spans="2:12" ht="18" customHeight="1" x14ac:dyDescent="0.15">
      <c r="B288" s="148"/>
      <c r="C288" s="458"/>
      <c r="D288" s="458"/>
      <c r="E288" s="458"/>
      <c r="F288" s="458"/>
      <c r="G288" s="458"/>
      <c r="H288" s="458"/>
      <c r="I288" s="452"/>
      <c r="J288" s="452"/>
      <c r="K288" s="452"/>
      <c r="L288" s="452"/>
    </row>
    <row r="289" spans="2:105" ht="18" customHeight="1" x14ac:dyDescent="0.15">
      <c r="B289" s="148"/>
      <c r="C289" s="458"/>
      <c r="D289" s="458"/>
      <c r="E289" s="458"/>
      <c r="F289" s="458"/>
      <c r="G289" s="458"/>
      <c r="H289" s="458"/>
      <c r="I289" s="452"/>
      <c r="J289" s="452"/>
      <c r="K289" s="452"/>
      <c r="L289" s="452"/>
    </row>
    <row r="290" spans="2:105" ht="18" customHeight="1" x14ac:dyDescent="0.15">
      <c r="B290" s="148"/>
      <c r="C290" s="458"/>
      <c r="D290" s="458"/>
      <c r="E290" s="458"/>
      <c r="F290" s="458"/>
      <c r="G290" s="458"/>
      <c r="H290" s="458"/>
      <c r="I290" s="452"/>
      <c r="J290" s="452"/>
      <c r="K290" s="452"/>
      <c r="L290" s="452"/>
    </row>
    <row r="291" spans="2:105" ht="18" customHeight="1" x14ac:dyDescent="0.15">
      <c r="B291" s="148"/>
      <c r="C291" s="458"/>
      <c r="D291" s="458"/>
      <c r="E291" s="458"/>
      <c r="F291" s="458"/>
      <c r="G291" s="458"/>
      <c r="H291" s="458"/>
      <c r="I291" s="452"/>
      <c r="J291" s="452"/>
      <c r="K291" s="452"/>
      <c r="L291" s="452"/>
    </row>
    <row r="292" spans="2:105" x14ac:dyDescent="0.15">
      <c r="B292" s="148"/>
      <c r="C292" s="148"/>
      <c r="D292" s="148"/>
      <c r="E292" s="148"/>
      <c r="F292" s="148"/>
      <c r="G292" s="148"/>
      <c r="H292" s="148"/>
      <c r="I292" s="148"/>
      <c r="J292" s="148"/>
      <c r="K292" s="148"/>
      <c r="L292" s="148"/>
    </row>
    <row r="293" spans="2:105" x14ac:dyDescent="0.15">
      <c r="B293" s="148"/>
      <c r="C293" s="148"/>
      <c r="D293" s="148"/>
      <c r="E293" s="148"/>
      <c r="F293" s="148"/>
      <c r="G293" s="148"/>
      <c r="H293" s="148"/>
      <c r="I293" s="148"/>
      <c r="J293" s="148"/>
      <c r="K293" s="148"/>
      <c r="L293" s="148"/>
    </row>
    <row r="294" spans="2:105" s="7" customFormat="1" ht="30" customHeight="1" x14ac:dyDescent="0.15">
      <c r="B294" s="456" t="str">
        <f>IF(LEFT(C10,3)="I.B", "Does the above composition match the provision in the consortium agreement?","")</f>
        <v/>
      </c>
      <c r="C294" s="456"/>
      <c r="D294" s="456"/>
      <c r="E294" s="456"/>
      <c r="F294" s="456"/>
      <c r="G294" s="456"/>
      <c r="H294" s="456"/>
      <c r="I294" s="456"/>
      <c r="J294" s="156"/>
      <c r="K294" s="157"/>
      <c r="L294" s="157"/>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row>
    <row r="295" spans="2:105" x14ac:dyDescent="0.15">
      <c r="B295" s="148" t="str">
        <f>IF(J294="No", "Explain:","")</f>
        <v/>
      </c>
      <c r="C295" s="148"/>
      <c r="D295" s="148"/>
      <c r="E295" s="148"/>
      <c r="F295" s="148"/>
      <c r="G295" s="148"/>
      <c r="H295" s="148"/>
      <c r="I295" s="148"/>
      <c r="J295" s="148"/>
      <c r="K295" s="148"/>
      <c r="L295" s="148"/>
    </row>
    <row r="296" spans="2:105" ht="70.5" customHeight="1" x14ac:dyDescent="0.15">
      <c r="B296" s="454"/>
      <c r="C296" s="454"/>
      <c r="D296" s="454"/>
      <c r="E296" s="454"/>
      <c r="F296" s="454"/>
      <c r="G296" s="454"/>
      <c r="H296" s="454"/>
      <c r="I296" s="454"/>
      <c r="J296" s="454"/>
      <c r="K296" s="454"/>
      <c r="L296" s="454"/>
    </row>
    <row r="297" spans="2:105" ht="7.5" customHeight="1" x14ac:dyDescent="0.15">
      <c r="B297" s="148"/>
      <c r="C297" s="148"/>
      <c r="D297" s="148"/>
      <c r="E297" s="148"/>
      <c r="F297" s="148"/>
      <c r="G297" s="148"/>
      <c r="H297" s="148"/>
      <c r="I297" s="148"/>
      <c r="J297" s="148"/>
      <c r="K297" s="148"/>
      <c r="L297" s="148"/>
    </row>
    <row r="298" spans="2:105" s="7" customFormat="1" ht="30" customHeight="1" x14ac:dyDescent="0.15">
      <c r="B298" s="456" t="str">
        <f>IF(LEFT(C10,3)="I.B", "Is there a separate Advisory Committee for the program?","")</f>
        <v/>
      </c>
      <c r="C298" s="456"/>
      <c r="D298" s="456"/>
      <c r="E298" s="456"/>
      <c r="F298" s="456"/>
      <c r="G298" s="456"/>
      <c r="H298" s="456"/>
      <c r="I298" s="456"/>
      <c r="J298" s="156"/>
      <c r="K298" s="157"/>
      <c r="L298" s="157"/>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c r="CH298" s="53"/>
      <c r="CI298" s="53"/>
      <c r="CJ298" s="53"/>
      <c r="CK298" s="53"/>
      <c r="CL298" s="53"/>
      <c r="CM298" s="53"/>
      <c r="CN298" s="53"/>
      <c r="CO298" s="53"/>
      <c r="CP298" s="53"/>
      <c r="CQ298" s="53"/>
      <c r="CR298" s="53"/>
      <c r="CS298" s="53"/>
      <c r="CT298" s="53"/>
      <c r="CU298" s="53"/>
      <c r="CV298" s="53"/>
      <c r="CW298" s="53"/>
      <c r="CX298" s="53"/>
      <c r="CY298" s="53"/>
      <c r="CZ298" s="53"/>
      <c r="DA298" s="53"/>
    </row>
    <row r="299" spans="2:105" ht="7.5" customHeight="1" x14ac:dyDescent="0.15">
      <c r="B299" s="148"/>
      <c r="C299" s="148"/>
      <c r="D299" s="148"/>
      <c r="E299" s="148"/>
      <c r="F299" s="148"/>
      <c r="G299" s="148"/>
      <c r="H299" s="148"/>
      <c r="I299" s="148"/>
      <c r="J299" s="148"/>
      <c r="K299" s="148"/>
      <c r="L299" s="148"/>
    </row>
    <row r="300" spans="2:105" s="7" customFormat="1" ht="30" customHeight="1" x14ac:dyDescent="0.15">
      <c r="B300" s="456" t="str">
        <f>IF(LEFT(C10,3)="I.B", "Does the organizational chart on-site match the one presented in the self-study report?","")</f>
        <v/>
      </c>
      <c r="C300" s="456"/>
      <c r="D300" s="456"/>
      <c r="E300" s="456"/>
      <c r="F300" s="456"/>
      <c r="G300" s="456"/>
      <c r="H300" s="456"/>
      <c r="I300" s="456"/>
      <c r="J300" s="156"/>
      <c r="K300" s="157"/>
      <c r="L300" s="157"/>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3"/>
      <c r="CD300" s="53"/>
      <c r="CE300" s="53"/>
      <c r="CF300" s="53"/>
      <c r="CG300" s="53"/>
      <c r="CH300" s="53"/>
      <c r="CI300" s="53"/>
      <c r="CJ300" s="53"/>
      <c r="CK300" s="53"/>
      <c r="CL300" s="53"/>
      <c r="CM300" s="53"/>
      <c r="CN300" s="53"/>
      <c r="CO300" s="53"/>
      <c r="CP300" s="53"/>
      <c r="CQ300" s="53"/>
      <c r="CR300" s="53"/>
      <c r="CS300" s="53"/>
      <c r="CT300" s="53"/>
      <c r="CU300" s="53"/>
      <c r="CV300" s="53"/>
      <c r="CW300" s="53"/>
      <c r="CX300" s="53"/>
      <c r="CY300" s="53"/>
      <c r="CZ300" s="53"/>
      <c r="DA300" s="53"/>
    </row>
    <row r="301" spans="2:105" x14ac:dyDescent="0.15">
      <c r="B301" s="148" t="str">
        <f>IF(J300="No", "Explain:","")</f>
        <v/>
      </c>
      <c r="C301" s="148"/>
      <c r="D301" s="148"/>
      <c r="E301" s="148"/>
      <c r="F301" s="148"/>
      <c r="G301" s="148"/>
      <c r="H301" s="148"/>
      <c r="I301" s="148"/>
      <c r="J301" s="148"/>
      <c r="K301" s="148"/>
      <c r="L301" s="148"/>
    </row>
    <row r="302" spans="2:105" ht="70.5" customHeight="1" x14ac:dyDescent="0.15">
      <c r="B302" s="454"/>
      <c r="C302" s="454"/>
      <c r="D302" s="454"/>
      <c r="E302" s="454"/>
      <c r="F302" s="454"/>
      <c r="G302" s="454"/>
      <c r="H302" s="454"/>
      <c r="I302" s="454"/>
      <c r="J302" s="454"/>
      <c r="K302" s="454"/>
      <c r="L302" s="454"/>
    </row>
    <row r="303" spans="2:105" ht="7.5" customHeight="1" x14ac:dyDescent="0.15">
      <c r="B303" s="148"/>
      <c r="C303" s="148"/>
      <c r="D303" s="148"/>
      <c r="E303" s="148"/>
      <c r="F303" s="148"/>
      <c r="G303" s="148"/>
      <c r="H303" s="148"/>
      <c r="I303" s="148"/>
      <c r="J303" s="148"/>
      <c r="K303" s="148"/>
      <c r="L303" s="148"/>
    </row>
    <row r="304" spans="2:105" s="7" customFormat="1" ht="30" customHeight="1" x14ac:dyDescent="0.15">
      <c r="B304" s="456" t="str">
        <f>IF(LEFT(C10,3)="I.B", "Does the actual operation of the program match the lines of authority stated in the consortium agreement and organizational chart?","")</f>
        <v/>
      </c>
      <c r="C304" s="456"/>
      <c r="D304" s="456"/>
      <c r="E304" s="456"/>
      <c r="F304" s="456"/>
      <c r="G304" s="456"/>
      <c r="H304" s="456"/>
      <c r="I304" s="456"/>
      <c r="J304" s="156"/>
      <c r="K304" s="157"/>
      <c r="L304" s="157"/>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53"/>
      <c r="BV304" s="53"/>
      <c r="BW304" s="53"/>
      <c r="BX304" s="53"/>
      <c r="BY304" s="53"/>
      <c r="BZ304" s="53"/>
      <c r="CA304" s="53"/>
      <c r="CB304" s="53"/>
      <c r="CC304" s="53"/>
      <c r="CD304" s="53"/>
      <c r="CE304" s="53"/>
      <c r="CF304" s="53"/>
      <c r="CG304" s="53"/>
      <c r="CH304" s="53"/>
      <c r="CI304" s="53"/>
      <c r="CJ304" s="53"/>
      <c r="CK304" s="53"/>
      <c r="CL304" s="53"/>
      <c r="CM304" s="53"/>
      <c r="CN304" s="53"/>
      <c r="CO304" s="53"/>
      <c r="CP304" s="53"/>
      <c r="CQ304" s="53"/>
      <c r="CR304" s="53"/>
      <c r="CS304" s="53"/>
      <c r="CT304" s="53"/>
      <c r="CU304" s="53"/>
      <c r="CV304" s="53"/>
      <c r="CW304" s="53"/>
      <c r="CX304" s="53"/>
      <c r="CY304" s="53"/>
      <c r="CZ304" s="53"/>
      <c r="DA304" s="53"/>
    </row>
    <row r="305" spans="2:105" x14ac:dyDescent="0.15">
      <c r="B305" s="148" t="str">
        <f>IF(J304="No", "Explain:","")</f>
        <v/>
      </c>
      <c r="C305" s="148"/>
      <c r="D305" s="148"/>
      <c r="E305" s="148"/>
      <c r="F305" s="148"/>
      <c r="G305" s="148"/>
      <c r="H305" s="148"/>
      <c r="I305" s="148"/>
      <c r="J305" s="148"/>
      <c r="K305" s="148"/>
      <c r="L305" s="148"/>
    </row>
    <row r="306" spans="2:105" ht="70.5" customHeight="1" x14ac:dyDescent="0.15">
      <c r="B306" s="454"/>
      <c r="C306" s="454"/>
      <c r="D306" s="454"/>
      <c r="E306" s="454"/>
      <c r="F306" s="454"/>
      <c r="G306" s="454"/>
      <c r="H306" s="454"/>
      <c r="I306" s="454"/>
      <c r="J306" s="454"/>
      <c r="K306" s="454"/>
      <c r="L306" s="454"/>
    </row>
    <row r="307" spans="2:105" ht="7.5" customHeight="1" x14ac:dyDescent="0.15">
      <c r="B307" s="148"/>
      <c r="C307" s="148"/>
      <c r="D307" s="148"/>
      <c r="E307" s="148"/>
      <c r="F307" s="148"/>
      <c r="G307" s="148"/>
      <c r="H307" s="148"/>
      <c r="I307" s="148"/>
      <c r="J307" s="148"/>
      <c r="K307" s="148"/>
      <c r="L307" s="148"/>
    </row>
    <row r="308" spans="2:105" ht="21.75" customHeight="1" x14ac:dyDescent="0.15">
      <c r="B308" s="460" t="str">
        <f>IF(LEFT(C10,3)="I.B", "To whom does the program director report on a day-to-day basis?","")</f>
        <v/>
      </c>
      <c r="C308" s="460"/>
      <c r="D308" s="460"/>
      <c r="E308" s="460"/>
      <c r="F308" s="460"/>
      <c r="G308" s="460"/>
      <c r="H308" s="454"/>
      <c r="I308" s="454"/>
      <c r="J308" s="454"/>
      <c r="K308" s="454"/>
      <c r="L308" s="148"/>
    </row>
    <row r="309" spans="2:105" ht="7.5" customHeight="1" x14ac:dyDescent="0.15">
      <c r="B309" s="148"/>
      <c r="C309" s="148"/>
      <c r="D309" s="148"/>
      <c r="E309" s="148"/>
      <c r="F309" s="148"/>
      <c r="G309" s="148"/>
      <c r="H309" s="148"/>
      <c r="I309" s="148"/>
      <c r="J309" s="148"/>
      <c r="K309" s="148"/>
      <c r="L309" s="148"/>
    </row>
    <row r="310" spans="2:105" s="7" customFormat="1" ht="30" customHeight="1" x14ac:dyDescent="0.15">
      <c r="B310" s="456" t="str">
        <f>IF(LEFT(C10,3)="I.B", "Are there written policies and procedures that the program follows?","")</f>
        <v/>
      </c>
      <c r="C310" s="456"/>
      <c r="D310" s="456"/>
      <c r="E310" s="456"/>
      <c r="F310" s="456"/>
      <c r="G310" s="456"/>
      <c r="H310" s="456"/>
      <c r="I310" s="456"/>
      <c r="J310" s="156"/>
      <c r="K310" s="157"/>
      <c r="L310" s="157"/>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3"/>
      <c r="CD310" s="53"/>
      <c r="CE310" s="53"/>
      <c r="CF310" s="53"/>
      <c r="CG310" s="53"/>
      <c r="CH310" s="53"/>
      <c r="CI310" s="53"/>
      <c r="CJ310" s="53"/>
      <c r="CK310" s="53"/>
      <c r="CL310" s="53"/>
      <c r="CM310" s="53"/>
      <c r="CN310" s="53"/>
      <c r="CO310" s="53"/>
      <c r="CP310" s="53"/>
      <c r="CQ310" s="53"/>
      <c r="CR310" s="53"/>
      <c r="CS310" s="53"/>
      <c r="CT310" s="53"/>
      <c r="CU310" s="53"/>
      <c r="CV310" s="53"/>
      <c r="CW310" s="53"/>
      <c r="CX310" s="53"/>
      <c r="CY310" s="53"/>
      <c r="CZ310" s="53"/>
      <c r="DA310" s="53"/>
    </row>
    <row r="311" spans="2:105" x14ac:dyDescent="0.15">
      <c r="B311" s="148" t="str">
        <f>IF(J310="No", "Explain:","")</f>
        <v/>
      </c>
      <c r="C311" s="148"/>
      <c r="D311" s="148"/>
      <c r="E311" s="148"/>
      <c r="F311" s="148"/>
      <c r="G311" s="148"/>
      <c r="H311" s="148"/>
      <c r="I311" s="148"/>
      <c r="J311" s="148"/>
      <c r="K311" s="148"/>
      <c r="L311" s="148"/>
    </row>
    <row r="312" spans="2:105" ht="70.5" customHeight="1" x14ac:dyDescent="0.15">
      <c r="B312" s="454"/>
      <c r="C312" s="454"/>
      <c r="D312" s="454"/>
      <c r="E312" s="454"/>
      <c r="F312" s="454"/>
      <c r="G312" s="454"/>
      <c r="H312" s="454"/>
      <c r="I312" s="454"/>
      <c r="J312" s="454"/>
      <c r="K312" s="454"/>
      <c r="L312" s="454"/>
    </row>
    <row r="313" spans="2:105" ht="7.5" customHeight="1" x14ac:dyDescent="0.15">
      <c r="B313" s="148"/>
      <c r="C313" s="148"/>
      <c r="D313" s="148"/>
      <c r="E313" s="148"/>
      <c r="F313" s="148"/>
      <c r="G313" s="148"/>
      <c r="H313" s="148"/>
      <c r="I313" s="148"/>
      <c r="J313" s="148"/>
      <c r="K313" s="148"/>
      <c r="L313" s="148"/>
    </row>
    <row r="314" spans="2:105" s="7" customFormat="1" ht="30" customHeight="1" x14ac:dyDescent="0.15">
      <c r="B314" s="456" t="str">
        <f>IF(LEFT(C10,3)="I.B", "Has the governing body met at least annually?","")</f>
        <v/>
      </c>
      <c r="C314" s="456"/>
      <c r="D314" s="456"/>
      <c r="E314" s="456"/>
      <c r="F314" s="456"/>
      <c r="G314" s="456"/>
      <c r="H314" s="456"/>
      <c r="I314" s="456"/>
      <c r="J314" s="156"/>
      <c r="K314" s="157"/>
      <c r="L314" s="157"/>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53"/>
      <c r="BV314" s="53"/>
      <c r="BW314" s="53"/>
      <c r="BX314" s="53"/>
      <c r="BY314" s="53"/>
      <c r="BZ314" s="53"/>
      <c r="CA314" s="53"/>
      <c r="CB314" s="53"/>
      <c r="CC314" s="53"/>
      <c r="CD314" s="53"/>
      <c r="CE314" s="53"/>
      <c r="CF314" s="53"/>
      <c r="CG314" s="53"/>
      <c r="CH314" s="53"/>
      <c r="CI314" s="53"/>
      <c r="CJ314" s="53"/>
      <c r="CK314" s="53"/>
      <c r="CL314" s="53"/>
      <c r="CM314" s="53"/>
      <c r="CN314" s="53"/>
      <c r="CO314" s="53"/>
      <c r="CP314" s="53"/>
      <c r="CQ314" s="53"/>
      <c r="CR314" s="53"/>
      <c r="CS314" s="53"/>
      <c r="CT314" s="53"/>
      <c r="CU314" s="53"/>
      <c r="CV314" s="53"/>
      <c r="CW314" s="53"/>
      <c r="CX314" s="53"/>
      <c r="CY314" s="53"/>
      <c r="CZ314" s="53"/>
      <c r="DA314" s="53"/>
    </row>
    <row r="315" spans="2:105" ht="7.5" customHeight="1" x14ac:dyDescent="0.15">
      <c r="B315" s="148"/>
      <c r="C315" s="148"/>
      <c r="D315" s="148"/>
      <c r="E315" s="148"/>
      <c r="F315" s="148"/>
      <c r="G315" s="148"/>
      <c r="H315" s="148"/>
      <c r="I315" s="148"/>
      <c r="J315" s="148"/>
      <c r="K315" s="148"/>
      <c r="L315" s="148"/>
    </row>
    <row r="316" spans="2:105" ht="21.75" customHeight="1" x14ac:dyDescent="0.15">
      <c r="B316" s="457" t="str">
        <f>IF(LEFT(C10,3)="I.B", "Dates (last 3-yrs):     ","")</f>
        <v/>
      </c>
      <c r="C316" s="457"/>
      <c r="D316" s="457"/>
      <c r="E316" s="457"/>
      <c r="F316" s="457"/>
      <c r="G316" s="457"/>
      <c r="H316" s="454"/>
      <c r="I316" s="454"/>
      <c r="J316" s="454"/>
      <c r="K316" s="454"/>
      <c r="L316" s="148"/>
    </row>
    <row r="317" spans="2:105" ht="7.5" customHeight="1" x14ac:dyDescent="0.15">
      <c r="B317" s="148"/>
      <c r="C317" s="148"/>
      <c r="D317" s="148"/>
      <c r="E317" s="148"/>
      <c r="F317" s="148"/>
      <c r="G317" s="148"/>
      <c r="H317" s="148"/>
      <c r="I317" s="148"/>
      <c r="J317" s="148"/>
      <c r="K317" s="148"/>
      <c r="L317" s="148"/>
    </row>
    <row r="318" spans="2:105" s="7" customFormat="1" ht="30" customHeight="1" x14ac:dyDescent="0.15">
      <c r="B318" s="456" t="str">
        <f>IF(LEFT(C10,3)="I.B", "Did you review governing body meeting minutes?","")</f>
        <v/>
      </c>
      <c r="C318" s="456"/>
      <c r="D318" s="456"/>
      <c r="E318" s="456"/>
      <c r="F318" s="456"/>
      <c r="G318" s="456"/>
      <c r="H318" s="456"/>
      <c r="I318" s="456"/>
      <c r="J318" s="156"/>
      <c r="K318" s="157"/>
      <c r="L318" s="157"/>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53"/>
      <c r="BV318" s="53"/>
      <c r="BW318" s="53"/>
      <c r="BX318" s="53"/>
      <c r="BY318" s="53"/>
      <c r="BZ318" s="53"/>
      <c r="CA318" s="53"/>
      <c r="CB318" s="53"/>
      <c r="CC318" s="53"/>
      <c r="CD318" s="53"/>
      <c r="CE318" s="53"/>
      <c r="CF318" s="53"/>
      <c r="CG318" s="53"/>
      <c r="CH318" s="53"/>
      <c r="CI318" s="53"/>
      <c r="CJ318" s="53"/>
      <c r="CK318" s="53"/>
      <c r="CL318" s="53"/>
      <c r="CM318" s="53"/>
      <c r="CN318" s="53"/>
      <c r="CO318" s="53"/>
      <c r="CP318" s="53"/>
      <c r="CQ318" s="53"/>
      <c r="CR318" s="53"/>
      <c r="CS318" s="53"/>
      <c r="CT318" s="53"/>
      <c r="CU318" s="53"/>
      <c r="CV318" s="53"/>
      <c r="CW318" s="53"/>
      <c r="CX318" s="53"/>
      <c r="CY318" s="53"/>
      <c r="CZ318" s="53"/>
      <c r="DA318" s="53"/>
    </row>
    <row r="319" spans="2:105" ht="7.5" customHeight="1" x14ac:dyDescent="0.15">
      <c r="B319" s="148"/>
      <c r="C319" s="148"/>
      <c r="D319" s="148"/>
      <c r="E319" s="148"/>
      <c r="F319" s="148"/>
      <c r="G319" s="148"/>
      <c r="H319" s="148"/>
      <c r="I319" s="148"/>
      <c r="J319" s="148"/>
      <c r="K319" s="148"/>
      <c r="L319" s="148"/>
    </row>
    <row r="320" spans="2:105" ht="21.75" customHeight="1" x14ac:dyDescent="0.15">
      <c r="B320" s="457" t="str">
        <f>IF(LEFT(C10,3)="I.B", "Which meetings?   ","")</f>
        <v/>
      </c>
      <c r="C320" s="457"/>
      <c r="D320" s="457"/>
      <c r="E320" s="457"/>
      <c r="F320" s="457"/>
      <c r="G320" s="457"/>
      <c r="H320" s="454"/>
      <c r="I320" s="454"/>
      <c r="J320" s="454"/>
      <c r="K320" s="454"/>
      <c r="L320" s="148"/>
    </row>
    <row r="321" spans="2:105" ht="7.5" customHeight="1" x14ac:dyDescent="0.15">
      <c r="B321" s="148"/>
      <c r="C321" s="148"/>
      <c r="D321" s="148"/>
      <c r="E321" s="148"/>
      <c r="F321" s="148"/>
      <c r="G321" s="148"/>
      <c r="H321" s="148"/>
      <c r="I321" s="148"/>
      <c r="J321" s="148"/>
      <c r="K321" s="148"/>
      <c r="L321" s="148"/>
    </row>
    <row r="322" spans="2:105" s="7" customFormat="1" ht="24" customHeight="1" x14ac:dyDescent="0.15">
      <c r="B322" s="459" t="str">
        <f>IF(LEFT(C10,3)="I.B", "Do the minutes of the governing body substantiate that the consortium (i.e. sponsor) is:","")</f>
        <v/>
      </c>
      <c r="C322" s="459"/>
      <c r="D322" s="459"/>
      <c r="E322" s="459"/>
      <c r="F322" s="459"/>
      <c r="G322" s="459"/>
      <c r="H322" s="459"/>
      <c r="I322" s="459"/>
      <c r="J322" s="157"/>
      <c r="K322" s="157"/>
      <c r="L322" s="157"/>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c r="BU322" s="53"/>
      <c r="BV322" s="53"/>
      <c r="BW322" s="53"/>
      <c r="BX322" s="53"/>
      <c r="BY322" s="53"/>
      <c r="BZ322" s="53"/>
      <c r="CA322" s="53"/>
      <c r="CB322" s="53"/>
      <c r="CC322" s="53"/>
      <c r="CD322" s="53"/>
      <c r="CE322" s="53"/>
      <c r="CF322" s="53"/>
      <c r="CG322" s="53"/>
      <c r="CH322" s="53"/>
      <c r="CI322" s="53"/>
      <c r="CJ322" s="53"/>
      <c r="CK322" s="53"/>
      <c r="CL322" s="53"/>
      <c r="CM322" s="53"/>
      <c r="CN322" s="53"/>
      <c r="CO322" s="53"/>
      <c r="CP322" s="53"/>
      <c r="CQ322" s="53"/>
      <c r="CR322" s="53"/>
      <c r="CS322" s="53"/>
      <c r="CT322" s="53"/>
      <c r="CU322" s="53"/>
      <c r="CV322" s="53"/>
      <c r="CW322" s="53"/>
      <c r="CX322" s="53"/>
      <c r="CY322" s="53"/>
      <c r="CZ322" s="53"/>
      <c r="DA322" s="53"/>
    </row>
    <row r="323" spans="2:105" ht="21.75" customHeight="1" x14ac:dyDescent="0.15">
      <c r="B323" s="455" t="str">
        <f>IF(LEFT(C10,3)="I.B", "(1) meeting the accreditation requirements of the Standards?       ","")</f>
        <v/>
      </c>
      <c r="C323" s="455"/>
      <c r="D323" s="455"/>
      <c r="E323" s="455"/>
      <c r="F323" s="455"/>
      <c r="G323" s="455"/>
      <c r="H323" s="455"/>
      <c r="I323" s="455"/>
      <c r="J323" s="156"/>
      <c r="K323" s="163"/>
      <c r="L323" s="148"/>
    </row>
    <row r="324" spans="2:105" ht="21.75" customHeight="1" x14ac:dyDescent="0.15">
      <c r="B324" s="455" t="str">
        <f>IF(LEFT(C10,3)="I.B", "(2) meeting the provisions of the specific consortium agreement?","")</f>
        <v/>
      </c>
      <c r="C324" s="455"/>
      <c r="D324" s="455"/>
      <c r="E324" s="455"/>
      <c r="F324" s="455"/>
      <c r="G324" s="455"/>
      <c r="H324" s="455"/>
      <c r="I324" s="455"/>
      <c r="J324" s="156"/>
      <c r="K324" s="163"/>
      <c r="L324" s="148"/>
    </row>
    <row r="325" spans="2:105" x14ac:dyDescent="0.15">
      <c r="B325" s="148"/>
      <c r="C325" s="148"/>
      <c r="D325" s="148"/>
      <c r="E325" s="148"/>
      <c r="F325" s="148"/>
      <c r="G325" s="148"/>
      <c r="H325" s="148"/>
      <c r="I325" s="148"/>
      <c r="J325" s="148"/>
      <c r="K325" s="148"/>
      <c r="L325" s="148"/>
    </row>
    <row r="326" spans="2:105" x14ac:dyDescent="0.15">
      <c r="B326" s="436" t="str">
        <f>IF(LEFT(C10,3)="I.B", "If no, please describe:","")</f>
        <v/>
      </c>
      <c r="C326" s="436"/>
      <c r="D326" s="436"/>
      <c r="E326" s="436"/>
      <c r="F326" s="436"/>
      <c r="G326" s="436"/>
      <c r="H326" s="148"/>
      <c r="I326" s="148"/>
      <c r="J326" s="148"/>
      <c r="K326" s="148"/>
      <c r="L326" s="148"/>
    </row>
    <row r="327" spans="2:105" x14ac:dyDescent="0.15">
      <c r="B327" s="454"/>
      <c r="C327" s="454"/>
      <c r="D327" s="454"/>
      <c r="E327" s="454"/>
      <c r="F327" s="454"/>
      <c r="G327" s="454"/>
      <c r="H327" s="454"/>
      <c r="I327" s="454"/>
      <c r="J327" s="454"/>
      <c r="K327" s="454"/>
      <c r="L327" s="454"/>
    </row>
    <row r="328" spans="2:105" x14ac:dyDescent="0.15">
      <c r="B328" s="454"/>
      <c r="C328" s="454"/>
      <c r="D328" s="454"/>
      <c r="E328" s="454"/>
      <c r="F328" s="454"/>
      <c r="G328" s="454"/>
      <c r="H328" s="454"/>
      <c r="I328" s="454"/>
      <c r="J328" s="454"/>
      <c r="K328" s="454"/>
      <c r="L328" s="454"/>
    </row>
    <row r="329" spans="2:105" x14ac:dyDescent="0.15">
      <c r="B329" s="454"/>
      <c r="C329" s="454"/>
      <c r="D329" s="454"/>
      <c r="E329" s="454"/>
      <c r="F329" s="454"/>
      <c r="G329" s="454"/>
      <c r="H329" s="454"/>
      <c r="I329" s="454"/>
      <c r="J329" s="454"/>
      <c r="K329" s="454"/>
      <c r="L329" s="454"/>
    </row>
    <row r="330" spans="2:105" x14ac:dyDescent="0.15">
      <c r="B330" s="454"/>
      <c r="C330" s="454"/>
      <c r="D330" s="454"/>
      <c r="E330" s="454"/>
      <c r="F330" s="454"/>
      <c r="G330" s="454"/>
      <c r="H330" s="454"/>
      <c r="I330" s="454"/>
      <c r="J330" s="454"/>
      <c r="K330" s="454"/>
      <c r="L330" s="454"/>
    </row>
    <row r="331" spans="2:105" x14ac:dyDescent="0.15">
      <c r="B331" s="454"/>
      <c r="C331" s="454"/>
      <c r="D331" s="454"/>
      <c r="E331" s="454"/>
      <c r="F331" s="454"/>
      <c r="G331" s="454"/>
      <c r="H331" s="454"/>
      <c r="I331" s="454"/>
      <c r="J331" s="454"/>
      <c r="K331" s="454"/>
      <c r="L331" s="454"/>
    </row>
    <row r="332" spans="2:105" x14ac:dyDescent="0.15">
      <c r="B332" s="454"/>
      <c r="C332" s="454"/>
      <c r="D332" s="454"/>
      <c r="E332" s="454"/>
      <c r="F332" s="454"/>
      <c r="G332" s="454"/>
      <c r="H332" s="454"/>
      <c r="I332" s="454"/>
      <c r="J332" s="454"/>
      <c r="K332" s="454"/>
      <c r="L332" s="454"/>
    </row>
    <row r="333" spans="2:105" x14ac:dyDescent="0.15">
      <c r="B333" s="454"/>
      <c r="C333" s="454"/>
      <c r="D333" s="454"/>
      <c r="E333" s="454"/>
      <c r="F333" s="454"/>
      <c r="G333" s="454"/>
      <c r="H333" s="454"/>
      <c r="I333" s="454"/>
      <c r="J333" s="454"/>
      <c r="K333" s="454"/>
      <c r="L333" s="454"/>
    </row>
    <row r="334" spans="2:105" x14ac:dyDescent="0.15">
      <c r="B334" s="454"/>
      <c r="C334" s="454"/>
      <c r="D334" s="454"/>
      <c r="E334" s="454"/>
      <c r="F334" s="454"/>
      <c r="G334" s="454"/>
      <c r="H334" s="454"/>
      <c r="I334" s="454"/>
      <c r="J334" s="454"/>
      <c r="K334" s="454"/>
      <c r="L334" s="454"/>
    </row>
    <row r="335" spans="2:105" x14ac:dyDescent="0.15">
      <c r="B335" s="454"/>
      <c r="C335" s="454"/>
      <c r="D335" s="454"/>
      <c r="E335" s="454"/>
      <c r="F335" s="454"/>
      <c r="G335" s="454"/>
      <c r="H335" s="454"/>
      <c r="I335" s="454"/>
      <c r="J335" s="454"/>
      <c r="K335" s="454"/>
      <c r="L335" s="454"/>
    </row>
    <row r="336" spans="2:105" x14ac:dyDescent="0.15">
      <c r="B336" s="454"/>
      <c r="C336" s="454"/>
      <c r="D336" s="454"/>
      <c r="E336" s="454"/>
      <c r="F336" s="454"/>
      <c r="G336" s="454"/>
      <c r="H336" s="454"/>
      <c r="I336" s="454"/>
      <c r="J336" s="454"/>
      <c r="K336" s="454"/>
      <c r="L336" s="454"/>
    </row>
    <row r="337" spans="2:105" x14ac:dyDescent="0.15">
      <c r="B337" s="454"/>
      <c r="C337" s="454"/>
      <c r="D337" s="454"/>
      <c r="E337" s="454"/>
      <c r="F337" s="454"/>
      <c r="G337" s="454"/>
      <c r="H337" s="454"/>
      <c r="I337" s="454"/>
      <c r="J337" s="454"/>
      <c r="K337" s="454"/>
      <c r="L337" s="454"/>
    </row>
    <row r="338" spans="2:105" x14ac:dyDescent="0.15">
      <c r="B338" s="454"/>
      <c r="C338" s="454"/>
      <c r="D338" s="454"/>
      <c r="E338" s="454"/>
      <c r="F338" s="454"/>
      <c r="G338" s="454"/>
      <c r="H338" s="454"/>
      <c r="I338" s="454"/>
      <c r="J338" s="454"/>
      <c r="K338" s="454"/>
      <c r="L338" s="454"/>
    </row>
    <row r="339" spans="2:105" x14ac:dyDescent="0.15">
      <c r="B339" s="454"/>
      <c r="C339" s="454"/>
      <c r="D339" s="454"/>
      <c r="E339" s="454"/>
      <c r="F339" s="454"/>
      <c r="G339" s="454"/>
      <c r="H339" s="454"/>
      <c r="I339" s="454"/>
      <c r="J339" s="454"/>
      <c r="K339" s="454"/>
      <c r="L339" s="454"/>
    </row>
    <row r="340" spans="2:105" x14ac:dyDescent="0.15">
      <c r="B340" s="148"/>
      <c r="C340" s="148"/>
      <c r="D340" s="148"/>
      <c r="E340" s="148"/>
      <c r="F340" s="148"/>
      <c r="G340" s="148"/>
      <c r="H340" s="148"/>
      <c r="I340" s="148"/>
      <c r="J340" s="148"/>
      <c r="K340" s="148"/>
      <c r="L340" s="148"/>
    </row>
    <row r="341" spans="2:105" ht="48.5" customHeight="1" x14ac:dyDescent="0.15">
      <c r="B341" s="148"/>
      <c r="C341" s="640" t="str">
        <f>IF(AND(B262&lt;&gt;"",M346=0), "This completes the Consortium Addendum",IF(AND(B262&lt;&gt;"",M346&gt;0),"This completes the Consortium Addendum. Continue to scroll down to complete the Satellite Addendum.",IF(AND(B262="",M346&gt;0),"Please complete the Satellite Addendum below.","")))</f>
        <v/>
      </c>
      <c r="D341" s="640"/>
      <c r="E341" s="640"/>
      <c r="F341" s="640"/>
      <c r="G341" s="640"/>
      <c r="H341" s="640"/>
      <c r="I341" s="640"/>
      <c r="J341" s="164"/>
      <c r="K341" s="148"/>
      <c r="L341" s="148"/>
    </row>
    <row r="344" spans="2:105" ht="37.5" customHeight="1" x14ac:dyDescent="0.15">
      <c r="B344" s="444" t="str">
        <f>IF(OR(G254&lt;&gt;"N/A",G255&lt;&gt;"N/A",G256&lt;&gt;"N/A"),"Site Visit Report Satellite(s) Addendum","")</f>
        <v/>
      </c>
      <c r="C344" s="444"/>
      <c r="D344" s="444"/>
      <c r="E344" s="444"/>
      <c r="F344" s="444"/>
      <c r="G344" s="444"/>
      <c r="H344" s="444"/>
      <c r="I344" s="444"/>
      <c r="J344" s="444"/>
      <c r="K344" s="444"/>
      <c r="L344" s="444"/>
    </row>
    <row r="346" spans="2:105" ht="70.5" customHeight="1" x14ac:dyDescent="0.15">
      <c r="B346" s="448" t="str">
        <f>IF(B344&lt;&gt;"","Program Satellite …off-campus location(s) that are advertised or otherwise made known to individuals outside the sponsor.  "&amp;"The off-campus location(s) must offer all the professional didactic (which may include any distance education delivery modality) and laboratory content of the program.  "&amp;"Satellites(s) are included in the CAAHEP accreditation of the sponsor and function under the direction of the Key Personnel of the program.  "&amp;"The CoAEMSP may establish additional requirements that are consistent with CAAHEP Standards and policies.","")</f>
        <v/>
      </c>
      <c r="C346" s="448"/>
      <c r="D346" s="448"/>
      <c r="E346" s="448"/>
      <c r="F346" s="448"/>
      <c r="G346" s="448"/>
      <c r="H346" s="448"/>
      <c r="I346" s="448"/>
      <c r="J346" s="448"/>
      <c r="K346" s="448"/>
      <c r="L346" s="448"/>
      <c r="M346" s="87">
        <f>SUM(H348,H349,H350)</f>
        <v>0</v>
      </c>
    </row>
    <row r="348" spans="2:105" s="7" customFormat="1" ht="36" customHeight="1" x14ac:dyDescent="0.15">
      <c r="B348" s="441" t="str">
        <f>IF($B$344&lt;&gt;"","Number of approved same state locations according to the EA:","")</f>
        <v/>
      </c>
      <c r="C348" s="441"/>
      <c r="D348" s="441"/>
      <c r="E348" s="441"/>
      <c r="F348" s="441"/>
      <c r="G348" s="441"/>
      <c r="H348" s="165" t="str">
        <f>IF(AND(G254&lt;&gt;"N/A",B344&lt;&gt;""),G254,IF(AND(G254="N/A",B344=""),"",0))</f>
        <v/>
      </c>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c r="BT348" s="53"/>
      <c r="BU348" s="53"/>
      <c r="BV348" s="53"/>
      <c r="BW348" s="53"/>
      <c r="BX348" s="53"/>
      <c r="BY348" s="53"/>
      <c r="BZ348" s="53"/>
      <c r="CA348" s="53"/>
      <c r="CB348" s="53"/>
      <c r="CC348" s="53"/>
      <c r="CD348" s="53"/>
      <c r="CE348" s="53"/>
      <c r="CF348" s="53"/>
      <c r="CG348" s="53"/>
      <c r="CH348" s="53"/>
      <c r="CI348" s="53"/>
      <c r="CJ348" s="53"/>
      <c r="CK348" s="53"/>
      <c r="CL348" s="53"/>
      <c r="CM348" s="53"/>
      <c r="CN348" s="53"/>
      <c r="CO348" s="53"/>
      <c r="CP348" s="53"/>
      <c r="CQ348" s="53"/>
      <c r="CR348" s="53"/>
      <c r="CS348" s="53"/>
      <c r="CT348" s="53"/>
      <c r="CU348" s="53"/>
      <c r="CV348" s="53"/>
      <c r="CW348" s="53"/>
      <c r="CX348" s="53"/>
      <c r="CY348" s="53"/>
      <c r="CZ348" s="53"/>
      <c r="DA348" s="53"/>
    </row>
    <row r="349" spans="2:105" s="7" customFormat="1" ht="36" customHeight="1" x14ac:dyDescent="0.15">
      <c r="B349" s="441" t="str">
        <f>IF(B344&lt;&gt;"","Number of approved out-of-state locations as according to the EA:","")</f>
        <v/>
      </c>
      <c r="C349" s="441"/>
      <c r="D349" s="441"/>
      <c r="E349" s="441"/>
      <c r="F349" s="441"/>
      <c r="G349" s="441"/>
      <c r="H349" s="165" t="str">
        <f>IF(AND(G255&lt;&gt;"N/A",B344&lt;&gt;""),G255,IF(B344="","",0))</f>
        <v/>
      </c>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c r="BT349" s="53"/>
      <c r="BU349" s="53"/>
      <c r="BV349" s="53"/>
      <c r="BW349" s="53"/>
      <c r="BX349" s="53"/>
      <c r="BY349" s="53"/>
      <c r="BZ349" s="53"/>
      <c r="CA349" s="53"/>
      <c r="CB349" s="53"/>
      <c r="CC349" s="53"/>
      <c r="CD349" s="53"/>
      <c r="CE349" s="53"/>
      <c r="CF349" s="53"/>
      <c r="CG349" s="53"/>
      <c r="CH349" s="53"/>
      <c r="CI349" s="53"/>
      <c r="CJ349" s="53"/>
      <c r="CK349" s="53"/>
      <c r="CL349" s="53"/>
      <c r="CM349" s="53"/>
      <c r="CN349" s="53"/>
      <c r="CO349" s="53"/>
      <c r="CP349" s="53"/>
      <c r="CQ349" s="53"/>
      <c r="CR349" s="53"/>
      <c r="CS349" s="53"/>
      <c r="CT349" s="53"/>
      <c r="CU349" s="53"/>
      <c r="CV349" s="53"/>
      <c r="CW349" s="53"/>
      <c r="CX349" s="53"/>
      <c r="CY349" s="53"/>
      <c r="CZ349" s="53"/>
      <c r="DA349" s="53"/>
    </row>
    <row r="350" spans="2:105" s="7" customFormat="1" ht="36" customHeight="1" x14ac:dyDescent="0.15">
      <c r="B350" s="441" t="str">
        <f>IF(H350&lt;&gt;"","Number of satellite locations not approved:","")</f>
        <v/>
      </c>
      <c r="C350" s="441"/>
      <c r="D350" s="441"/>
      <c r="E350" s="441"/>
      <c r="F350" s="441"/>
      <c r="G350" s="441"/>
      <c r="H350" s="165" t="str">
        <f>IF(G257&lt;&gt;"",G257,"")</f>
        <v/>
      </c>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c r="BU350" s="53"/>
      <c r="BV350" s="53"/>
      <c r="BW350" s="53"/>
      <c r="BX350" s="53"/>
      <c r="BY350" s="53"/>
      <c r="BZ350" s="53"/>
      <c r="CA350" s="53"/>
      <c r="CB350" s="53"/>
      <c r="CC350" s="53"/>
      <c r="CD350" s="53"/>
      <c r="CE350" s="53"/>
      <c r="CF350" s="53"/>
      <c r="CG350" s="53"/>
      <c r="CH350" s="53"/>
      <c r="CI350" s="53"/>
      <c r="CJ350" s="53"/>
      <c r="CK350" s="53"/>
      <c r="CL350" s="53"/>
      <c r="CM350" s="53"/>
      <c r="CN350" s="53"/>
      <c r="CO350" s="53"/>
      <c r="CP350" s="53"/>
      <c r="CQ350" s="53"/>
      <c r="CR350" s="53"/>
      <c r="CS350" s="53"/>
      <c r="CT350" s="53"/>
      <c r="CU350" s="53"/>
      <c r="CV350" s="53"/>
      <c r="CW350" s="53"/>
      <c r="CX350" s="53"/>
      <c r="CY350" s="53"/>
      <c r="CZ350" s="53"/>
      <c r="DA350" s="53"/>
    </row>
    <row r="352" spans="2:105" ht="18" x14ac:dyDescent="0.15">
      <c r="B352" s="148"/>
      <c r="C352" s="148"/>
      <c r="D352" s="148"/>
      <c r="E352" s="148"/>
      <c r="F352" s="437" t="str">
        <f>IF(M346&gt;=1,"Satellite Location #1","")</f>
        <v/>
      </c>
      <c r="G352" s="437"/>
      <c r="H352" s="437"/>
      <c r="I352" s="166" t="str">
        <f>IF(M346&gt;=2,"Satellite Location #2","")</f>
        <v/>
      </c>
      <c r="J352" s="437" t="str">
        <f>IF(M346&gt;=3,"Satellite Location #3","")</f>
        <v/>
      </c>
      <c r="K352" s="437"/>
      <c r="L352" s="437" t="str">
        <f>IF(M346&gt;=4,"Satellite Location #4","")</f>
        <v/>
      </c>
      <c r="M352" s="437"/>
      <c r="N352" s="649" t="str">
        <f>IF(M346&gt;=5,"Satellite Location #5","")</f>
        <v/>
      </c>
      <c r="O352" s="649"/>
      <c r="P352" s="649"/>
      <c r="Q352" s="649" t="str">
        <f>IF($M$346&gt;=6,"Satellite Location #6","")</f>
        <v/>
      </c>
      <c r="R352" s="649"/>
      <c r="S352" s="649"/>
      <c r="T352" s="649" t="str">
        <f>IF($M$346&gt;=7,"Satellite Location #7","")</f>
        <v/>
      </c>
      <c r="U352" s="649"/>
      <c r="V352" s="649"/>
      <c r="W352" s="649" t="str">
        <f>IF($M$346&gt;=8,"Satellite Location #8","")</f>
        <v/>
      </c>
      <c r="X352" s="649"/>
      <c r="Y352" s="649"/>
      <c r="Z352" s="649" t="str">
        <f>IF($M$346&gt;=9,"Satellite Location #9","")</f>
        <v/>
      </c>
      <c r="AA352" s="649"/>
      <c r="AB352" s="649"/>
      <c r="AC352" s="649" t="str">
        <f>IF($M$346&gt;=10,"Satellite Location #10","")</f>
        <v/>
      </c>
      <c r="AD352" s="649"/>
      <c r="AE352" s="649"/>
    </row>
    <row r="353" spans="2:31" ht="25.5" customHeight="1" x14ac:dyDescent="0.15">
      <c r="B353" s="148"/>
      <c r="C353" s="148"/>
      <c r="D353" s="157"/>
      <c r="E353" s="157"/>
      <c r="F353" s="450"/>
      <c r="G353" s="450"/>
      <c r="H353" s="450"/>
      <c r="I353" s="167"/>
      <c r="J353" s="450"/>
      <c r="K353" s="450"/>
      <c r="L353" s="450"/>
      <c r="M353" s="450"/>
      <c r="N353" s="641"/>
      <c r="O353" s="641"/>
      <c r="P353" s="641"/>
      <c r="Q353" s="641"/>
      <c r="R353" s="641"/>
      <c r="S353" s="641"/>
      <c r="T353" s="641"/>
      <c r="U353" s="641"/>
      <c r="V353" s="641"/>
      <c r="W353" s="641"/>
      <c r="X353" s="641"/>
      <c r="Y353" s="641"/>
      <c r="Z353" s="641"/>
      <c r="AA353" s="641"/>
      <c r="AB353" s="641"/>
      <c r="AC353" s="641"/>
      <c r="AD353" s="641"/>
      <c r="AE353" s="641"/>
    </row>
    <row r="354" spans="2:31" ht="39.75" customHeight="1" x14ac:dyDescent="0.15">
      <c r="B354" s="442" t="str">
        <f>IF(F352&lt;&gt;"","Satellite Name, City, State:","")</f>
        <v/>
      </c>
      <c r="C354" s="442"/>
      <c r="D354" s="442"/>
      <c r="E354" s="442"/>
      <c r="F354" s="438"/>
      <c r="G354" s="433"/>
      <c r="H354" s="433"/>
      <c r="I354" s="168"/>
      <c r="J354" s="438"/>
      <c r="K354" s="438"/>
      <c r="L354" s="438"/>
      <c r="M354" s="438"/>
      <c r="N354" s="642"/>
      <c r="O354" s="643"/>
      <c r="P354" s="643"/>
      <c r="Q354" s="642"/>
      <c r="R354" s="643"/>
      <c r="S354" s="643"/>
      <c r="T354" s="642"/>
      <c r="U354" s="643"/>
      <c r="V354" s="643"/>
      <c r="W354" s="642"/>
      <c r="X354" s="643"/>
      <c r="Y354" s="643"/>
      <c r="Z354" s="642"/>
      <c r="AA354" s="643"/>
      <c r="AB354" s="643"/>
      <c r="AC354" s="642"/>
      <c r="AD354" s="643"/>
      <c r="AE354" s="643"/>
    </row>
    <row r="355" spans="2:31" ht="30" customHeight="1" x14ac:dyDescent="0.15">
      <c r="B355" s="442" t="str">
        <f>IF(F352&lt;&gt;"","Distance from main campus:
(in miles)","")</f>
        <v/>
      </c>
      <c r="C355" s="442"/>
      <c r="D355" s="442"/>
      <c r="E355" s="442"/>
      <c r="F355" s="453"/>
      <c r="G355" s="453"/>
      <c r="H355" s="453"/>
      <c r="I355" s="169"/>
      <c r="J355" s="439"/>
      <c r="K355" s="439"/>
      <c r="L355" s="439"/>
      <c r="M355" s="439"/>
      <c r="N355" s="644"/>
      <c r="O355" s="645"/>
      <c r="P355" s="645"/>
      <c r="Q355" s="644"/>
      <c r="R355" s="645"/>
      <c r="S355" s="645"/>
      <c r="T355" s="644"/>
      <c r="U355" s="645"/>
      <c r="V355" s="645"/>
      <c r="W355" s="644"/>
      <c r="X355" s="645"/>
      <c r="Y355" s="645"/>
      <c r="Z355" s="644"/>
      <c r="AA355" s="645"/>
      <c r="AB355" s="645"/>
      <c r="AC355" s="644"/>
      <c r="AD355" s="645"/>
      <c r="AE355" s="645"/>
    </row>
    <row r="356" spans="2:31" ht="30" customHeight="1" x14ac:dyDescent="0.15">
      <c r="B356" s="442" t="str">
        <f>IF(F352&lt;&gt;"","Maximum number of students:
(per cohort)","")</f>
        <v/>
      </c>
      <c r="C356" s="442"/>
      <c r="D356" s="442"/>
      <c r="E356" s="442"/>
      <c r="F356" s="453"/>
      <c r="G356" s="453"/>
      <c r="H356" s="453"/>
      <c r="I356" s="169"/>
      <c r="J356" s="439"/>
      <c r="K356" s="439"/>
      <c r="L356" s="439"/>
      <c r="M356" s="439"/>
      <c r="N356" s="644"/>
      <c r="O356" s="645"/>
      <c r="P356" s="645"/>
      <c r="Q356" s="644"/>
      <c r="R356" s="645"/>
      <c r="S356" s="645"/>
      <c r="T356" s="644"/>
      <c r="U356" s="645"/>
      <c r="V356" s="645"/>
      <c r="W356" s="644"/>
      <c r="X356" s="645"/>
      <c r="Y356" s="645"/>
      <c r="Z356" s="644"/>
      <c r="AA356" s="645"/>
      <c r="AB356" s="645"/>
      <c r="AC356" s="644"/>
      <c r="AD356" s="645"/>
      <c r="AE356" s="645"/>
    </row>
    <row r="357" spans="2:31" ht="30" customHeight="1" x14ac:dyDescent="0.15">
      <c r="B357" s="442" t="str">
        <f>IF(F352&lt;&gt;"","Approved satellite Lead Instructor:","")</f>
        <v/>
      </c>
      <c r="C357" s="442"/>
      <c r="D357" s="442"/>
      <c r="E357" s="442"/>
      <c r="F357" s="433"/>
      <c r="G357" s="433"/>
      <c r="H357" s="433"/>
      <c r="I357" s="168"/>
      <c r="J357" s="438"/>
      <c r="K357" s="438"/>
      <c r="L357" s="438"/>
      <c r="M357" s="438"/>
      <c r="N357" s="642"/>
      <c r="O357" s="643"/>
      <c r="P357" s="643"/>
      <c r="Q357" s="642"/>
      <c r="R357" s="643"/>
      <c r="S357" s="643"/>
      <c r="T357" s="642"/>
      <c r="U357" s="643"/>
      <c r="V357" s="643"/>
      <c r="W357" s="642"/>
      <c r="X357" s="643"/>
      <c r="Y357" s="643"/>
      <c r="Z357" s="642"/>
      <c r="AA357" s="643"/>
      <c r="AB357" s="643"/>
      <c r="AC357" s="642"/>
      <c r="AD357" s="643"/>
      <c r="AE357" s="643"/>
    </row>
    <row r="358" spans="2:31" ht="30" customHeight="1" x14ac:dyDescent="0.15">
      <c r="B358" s="442" t="str">
        <f>IF(F352&lt;&gt;"","Approved satellite Medical Director:","")</f>
        <v/>
      </c>
      <c r="C358" s="442"/>
      <c r="D358" s="442"/>
      <c r="E358" s="442"/>
      <c r="F358" s="433"/>
      <c r="G358" s="433"/>
      <c r="H358" s="433"/>
      <c r="I358" s="168"/>
      <c r="J358" s="438"/>
      <c r="K358" s="438"/>
      <c r="L358" s="438"/>
      <c r="M358" s="438"/>
      <c r="N358" s="642"/>
      <c r="O358" s="643"/>
      <c r="P358" s="643"/>
      <c r="Q358" s="642"/>
      <c r="R358" s="643"/>
      <c r="S358" s="643"/>
      <c r="T358" s="642"/>
      <c r="U358" s="643"/>
      <c r="V358" s="643"/>
      <c r="W358" s="642"/>
      <c r="X358" s="643"/>
      <c r="Y358" s="643"/>
      <c r="Z358" s="642"/>
      <c r="AA358" s="643"/>
      <c r="AB358" s="643"/>
      <c r="AC358" s="642"/>
      <c r="AD358" s="643"/>
      <c r="AE358" s="643"/>
    </row>
    <row r="359" spans="2:31" ht="64.5" customHeight="1" x14ac:dyDescent="0.15">
      <c r="B359" s="442"/>
      <c r="C359" s="442"/>
      <c r="D359" s="442"/>
      <c r="E359" s="442"/>
      <c r="F359" s="440" t="str">
        <f>IF(F$352&lt;&gt;"","Site Visitors please provide the information below specifically for this satellite location:","")</f>
        <v/>
      </c>
      <c r="G359" s="440"/>
      <c r="H359" s="440"/>
      <c r="I359" s="175" t="str">
        <f>IF(I$352&lt;&gt;"","Site Visitors please provide the information below specifically for
this satellite location:","")</f>
        <v/>
      </c>
      <c r="J359" s="440" t="str">
        <f>IF(J$352&lt;&gt;"","Site Visitors please provide the information below specifically for
this satellite location:","")</f>
        <v/>
      </c>
      <c r="K359" s="440"/>
      <c r="L359" s="440" t="str">
        <f>IF(L$352&lt;&gt;"","Site Visitors please provide the information below specifically for 
this satellite location:","")</f>
        <v/>
      </c>
      <c r="M359" s="440"/>
      <c r="N359" s="646" t="str">
        <f>IF(N$352&lt;&gt;"","Site Visitors please provide the information below specifically for
this satellite location:","")</f>
        <v/>
      </c>
      <c r="O359" s="646"/>
      <c r="P359" s="646"/>
      <c r="Q359" s="646" t="str">
        <f>IF(Q$352&lt;&gt;"","Site Visitors please provide the information below specifically for
this satellite location:","")</f>
        <v/>
      </c>
      <c r="R359" s="646"/>
      <c r="S359" s="646"/>
      <c r="T359" s="646" t="str">
        <f>IF(T$352&lt;&gt;"","Site Visitors please provide the information below specifically for
this satellite location:","")</f>
        <v/>
      </c>
      <c r="U359" s="646"/>
      <c r="V359" s="646"/>
      <c r="W359" s="646" t="str">
        <f>IF(W$352&lt;&gt;"","Site Visitors please provide the information below specifically for
this satellite location:","")</f>
        <v/>
      </c>
      <c r="X359" s="646"/>
      <c r="Y359" s="646"/>
      <c r="Z359" s="646" t="str">
        <f>IF(Z$352&lt;&gt;"","Site Visitors please provide the information below specifically for
this satellite location:","")</f>
        <v/>
      </c>
      <c r="AA359" s="646"/>
      <c r="AB359" s="646"/>
      <c r="AC359" s="646" t="str">
        <f>IF(AC$352&lt;&gt;"","Site Visitors please provide the information below specifically for
this satellite location:","")</f>
        <v/>
      </c>
      <c r="AD359" s="646"/>
      <c r="AE359" s="646"/>
    </row>
    <row r="360" spans="2:31" ht="36" customHeight="1" x14ac:dyDescent="0.15">
      <c r="B360" s="442" t="str">
        <f>IF(F352&lt;&gt;"","Did the site visit team visit (phisically or virtually) the satellite location(s)?","")</f>
        <v/>
      </c>
      <c r="C360" s="442"/>
      <c r="D360" s="442"/>
      <c r="E360" s="442"/>
      <c r="F360" s="433"/>
      <c r="G360" s="433"/>
      <c r="H360" s="433"/>
      <c r="I360" s="170"/>
      <c r="J360" s="433"/>
      <c r="K360" s="433"/>
      <c r="L360" s="433"/>
      <c r="M360" s="433"/>
      <c r="N360" s="643"/>
      <c r="O360" s="643"/>
      <c r="P360" s="643"/>
      <c r="Q360" s="643"/>
      <c r="R360" s="643"/>
      <c r="S360" s="643"/>
      <c r="T360" s="643"/>
      <c r="U360" s="643"/>
      <c r="V360" s="643"/>
      <c r="W360" s="643"/>
      <c r="X360" s="643"/>
      <c r="Y360" s="643"/>
      <c r="Z360" s="643"/>
      <c r="AA360" s="643"/>
      <c r="AB360" s="643"/>
      <c r="AC360" s="643"/>
      <c r="AD360" s="643"/>
      <c r="AE360" s="643"/>
    </row>
    <row r="361" spans="2:31" ht="42" customHeight="1" x14ac:dyDescent="0.15">
      <c r="B361" s="442" t="str">
        <f>IF(F352&lt;&gt;"","Does the program utilize specific clinical or field affiliations for this location?","")</f>
        <v/>
      </c>
      <c r="C361" s="442"/>
      <c r="D361" s="442"/>
      <c r="E361" s="442"/>
      <c r="F361" s="433"/>
      <c r="G361" s="433"/>
      <c r="H361" s="433"/>
      <c r="I361" s="170"/>
      <c r="J361" s="433"/>
      <c r="K361" s="433"/>
      <c r="L361" s="433"/>
      <c r="M361" s="433"/>
      <c r="N361" s="643"/>
      <c r="O361" s="643"/>
      <c r="P361" s="643"/>
      <c r="Q361" s="643"/>
      <c r="R361" s="643"/>
      <c r="S361" s="643"/>
      <c r="T361" s="643"/>
      <c r="U361" s="643"/>
      <c r="V361" s="643"/>
      <c r="W361" s="643"/>
      <c r="X361" s="643"/>
      <c r="Y361" s="643"/>
      <c r="Z361" s="643"/>
      <c r="AA361" s="643"/>
      <c r="AB361" s="643"/>
      <c r="AC361" s="643"/>
      <c r="AD361" s="643"/>
      <c r="AE361" s="643"/>
    </row>
    <row r="362" spans="2:31" ht="36" customHeight="1" x14ac:dyDescent="0.15">
      <c r="B362" s="442" t="str">
        <f>IF(F352&lt;&gt;"","PD responsible for management:","")</f>
        <v/>
      </c>
      <c r="C362" s="442"/>
      <c r="D362" s="442"/>
      <c r="E362" s="442"/>
      <c r="F362" s="433"/>
      <c r="G362" s="433"/>
      <c r="H362" s="433"/>
      <c r="I362" s="170"/>
      <c r="J362" s="433"/>
      <c r="K362" s="433"/>
      <c r="L362" s="433"/>
      <c r="M362" s="433"/>
      <c r="N362" s="643"/>
      <c r="O362" s="643"/>
      <c r="P362" s="643"/>
      <c r="Q362" s="643"/>
      <c r="R362" s="643"/>
      <c r="S362" s="643"/>
      <c r="T362" s="643"/>
      <c r="U362" s="643"/>
      <c r="V362" s="643"/>
      <c r="W362" s="643"/>
      <c r="X362" s="643"/>
      <c r="Y362" s="643"/>
      <c r="Z362" s="643"/>
      <c r="AA362" s="643"/>
      <c r="AB362" s="643"/>
      <c r="AC362" s="643"/>
      <c r="AD362" s="643"/>
      <c r="AE362" s="643"/>
    </row>
    <row r="363" spans="2:31" ht="52.5" customHeight="1" x14ac:dyDescent="0.15">
      <c r="B363" s="442" t="str">
        <f>IF(F352&lt;&gt;"","Resources Assessment Matrix (RAM) 
completed in conjunction with the main campus?","")</f>
        <v/>
      </c>
      <c r="C363" s="442"/>
      <c r="D363" s="442"/>
      <c r="E363" s="442"/>
      <c r="F363" s="433"/>
      <c r="G363" s="433"/>
      <c r="H363" s="433"/>
      <c r="I363" s="170"/>
      <c r="J363" s="433"/>
      <c r="K363" s="433"/>
      <c r="L363" s="433"/>
      <c r="M363" s="433"/>
      <c r="N363" s="643"/>
      <c r="O363" s="643"/>
      <c r="P363" s="643"/>
      <c r="Q363" s="643"/>
      <c r="R363" s="643"/>
      <c r="S363" s="643"/>
      <c r="T363" s="643"/>
      <c r="U363" s="643"/>
      <c r="V363" s="643"/>
      <c r="W363" s="643"/>
      <c r="X363" s="643"/>
      <c r="Y363" s="643"/>
      <c r="Z363" s="643"/>
      <c r="AA363" s="643"/>
      <c r="AB363" s="643"/>
      <c r="AC363" s="643"/>
      <c r="AD363" s="643"/>
      <c r="AE363" s="643"/>
    </row>
    <row r="364" spans="2:31" ht="39" customHeight="1" x14ac:dyDescent="0.15">
      <c r="B364" s="442" t="str">
        <f>IF(F352&lt;&gt;"","Were the equipment &amp; supplies sufficient?","")</f>
        <v/>
      </c>
      <c r="C364" s="442"/>
      <c r="D364" s="442"/>
      <c r="E364" s="442"/>
      <c r="F364" s="433"/>
      <c r="G364" s="433"/>
      <c r="H364" s="433"/>
      <c r="I364" s="170"/>
      <c r="J364" s="433"/>
      <c r="K364" s="433"/>
      <c r="L364" s="433"/>
      <c r="M364" s="433"/>
      <c r="N364" s="643"/>
      <c r="O364" s="643"/>
      <c r="P364" s="643"/>
      <c r="Q364" s="643"/>
      <c r="R364" s="643"/>
      <c r="S364" s="643"/>
      <c r="T364" s="643"/>
      <c r="U364" s="643"/>
      <c r="V364" s="643"/>
      <c r="W364" s="643"/>
      <c r="X364" s="643"/>
      <c r="Y364" s="643"/>
      <c r="Z364" s="643"/>
      <c r="AA364" s="643"/>
      <c r="AB364" s="643"/>
      <c r="AC364" s="643"/>
      <c r="AD364" s="643"/>
      <c r="AE364" s="643"/>
    </row>
    <row r="365" spans="2:31" ht="42" customHeight="1" x14ac:dyDescent="0.15">
      <c r="B365" s="442" t="str">
        <f>IF(F352&lt;&gt;"","Were the facilities sufficient?","")</f>
        <v/>
      </c>
      <c r="C365" s="442"/>
      <c r="D365" s="442"/>
      <c r="E365" s="442"/>
      <c r="F365" s="433"/>
      <c r="G365" s="433"/>
      <c r="H365" s="433"/>
      <c r="I365" s="170"/>
      <c r="J365" s="433"/>
      <c r="K365" s="433"/>
      <c r="L365" s="433"/>
      <c r="M365" s="433"/>
      <c r="N365" s="643"/>
      <c r="O365" s="643"/>
      <c r="P365" s="643"/>
      <c r="Q365" s="643"/>
      <c r="R365" s="643"/>
      <c r="S365" s="643"/>
      <c r="T365" s="643"/>
      <c r="U365" s="643"/>
      <c r="V365" s="643"/>
      <c r="W365" s="643"/>
      <c r="X365" s="643"/>
      <c r="Y365" s="643"/>
      <c r="Z365" s="643"/>
      <c r="AA365" s="643"/>
      <c r="AB365" s="643"/>
      <c r="AC365" s="643"/>
      <c r="AD365" s="643"/>
      <c r="AE365" s="643"/>
    </row>
    <row r="366" spans="2:31" ht="62.25" customHeight="1" x14ac:dyDescent="0.15">
      <c r="B366" s="442" t="str">
        <f>IF(OR(F$365="Not Met",I$365="Not Met",J$365="Not Met",L$365="Not Met",N$365="Not Met"),"Rationale for 'Not Met' OR 
Clarification Needed for Facilities:","")</f>
        <v/>
      </c>
      <c r="C366" s="442"/>
      <c r="D366" s="442"/>
      <c r="E366" s="442"/>
      <c r="F366" s="435"/>
      <c r="G366" s="435"/>
      <c r="H366" s="435"/>
      <c r="I366" s="171"/>
      <c r="J366" s="435"/>
      <c r="K366" s="435"/>
      <c r="L366" s="435"/>
      <c r="M366" s="435"/>
      <c r="N366" s="647"/>
      <c r="O366" s="647"/>
      <c r="P366" s="647"/>
      <c r="Q366" s="647"/>
      <c r="R366" s="647"/>
      <c r="S366" s="647"/>
      <c r="T366" s="647"/>
      <c r="U366" s="647"/>
      <c r="V366" s="647"/>
      <c r="W366" s="647"/>
      <c r="X366" s="647"/>
      <c r="Y366" s="647"/>
      <c r="Z366" s="647"/>
      <c r="AA366" s="647"/>
      <c r="AB366" s="647"/>
      <c r="AC366" s="647"/>
      <c r="AD366" s="647"/>
      <c r="AE366" s="647"/>
    </row>
    <row r="367" spans="2:31" ht="68.25" customHeight="1" x14ac:dyDescent="0.15">
      <c r="B367" s="442" t="str">
        <f>IF(F352&lt;&gt;"","Program materials apply 
to the satellite course:
(program catalog, student handbook, policy manual, &amp; clinical/field internship materials)","")</f>
        <v/>
      </c>
      <c r="C367" s="442"/>
      <c r="D367" s="442"/>
      <c r="E367" s="442"/>
      <c r="F367" s="433"/>
      <c r="G367" s="433"/>
      <c r="H367" s="433"/>
      <c r="I367" s="170"/>
      <c r="J367" s="433"/>
      <c r="K367" s="433"/>
      <c r="L367" s="433"/>
      <c r="M367" s="433"/>
      <c r="N367" s="643"/>
      <c r="O367" s="643"/>
      <c r="P367" s="643"/>
      <c r="Q367" s="643"/>
      <c r="R367" s="643"/>
      <c r="S367" s="643"/>
      <c r="T367" s="643"/>
      <c r="U367" s="643"/>
      <c r="V367" s="643"/>
      <c r="W367" s="643"/>
      <c r="X367" s="643"/>
      <c r="Y367" s="643"/>
      <c r="Z367" s="643"/>
      <c r="AA367" s="643"/>
      <c r="AB367" s="643"/>
      <c r="AC367" s="643"/>
      <c r="AD367" s="643"/>
      <c r="AE367" s="643"/>
    </row>
    <row r="368" spans="2:31" ht="45" customHeight="1" x14ac:dyDescent="0.15">
      <c r="B368" s="442" t="str">
        <f>IF(OR(F$367="Not Met",I$367="Not Met",J$367="Not Met",L$367="Not Met",N$367="Not Met"),"Rationale for 'Not Met' OR Clarification 
Needed for Satellite Program Materials:","")</f>
        <v/>
      </c>
      <c r="C368" s="442"/>
      <c r="D368" s="442"/>
      <c r="E368" s="442"/>
      <c r="F368" s="435"/>
      <c r="G368" s="435"/>
      <c r="H368" s="435"/>
      <c r="I368" s="172"/>
      <c r="J368" s="434"/>
      <c r="K368" s="434"/>
      <c r="L368" s="434"/>
      <c r="M368" s="434"/>
      <c r="N368" s="647"/>
      <c r="O368" s="647"/>
      <c r="P368" s="647"/>
      <c r="Q368" s="647"/>
      <c r="R368" s="647"/>
      <c r="S368" s="647"/>
      <c r="T368" s="647"/>
      <c r="U368" s="647"/>
      <c r="V368" s="647"/>
      <c r="W368" s="647"/>
      <c r="X368" s="647"/>
      <c r="Y368" s="647"/>
      <c r="Z368" s="647"/>
      <c r="AA368" s="647"/>
      <c r="AB368" s="647"/>
      <c r="AC368" s="647"/>
      <c r="AD368" s="647"/>
      <c r="AE368" s="647"/>
    </row>
    <row r="369" spans="2:31" ht="42" customHeight="1" x14ac:dyDescent="0.15">
      <c r="B369" s="442" t="str">
        <f>IF(F352&lt;&gt;"","Were students interviewed?","")</f>
        <v/>
      </c>
      <c r="C369" s="442"/>
      <c r="D369" s="442"/>
      <c r="E369" s="442"/>
      <c r="F369" s="433"/>
      <c r="G369" s="433"/>
      <c r="H369" s="433"/>
      <c r="I369" s="170"/>
      <c r="J369" s="433"/>
      <c r="K369" s="433"/>
      <c r="L369" s="433"/>
      <c r="M369" s="433"/>
      <c r="N369" s="643"/>
      <c r="O369" s="643"/>
      <c r="P369" s="643"/>
      <c r="Q369" s="643"/>
      <c r="R369" s="643"/>
      <c r="S369" s="643"/>
      <c r="T369" s="643"/>
      <c r="U369" s="643"/>
      <c r="V369" s="643"/>
      <c r="W369" s="643"/>
      <c r="X369" s="643"/>
      <c r="Y369" s="643"/>
      <c r="Z369" s="643"/>
      <c r="AA369" s="643"/>
      <c r="AB369" s="643"/>
      <c r="AC369" s="643"/>
      <c r="AD369" s="643"/>
      <c r="AE369" s="643"/>
    </row>
    <row r="370" spans="2:31" ht="45" customHeight="1" x14ac:dyDescent="0.15">
      <c r="B370" s="442" t="str">
        <f>IF(OR(F$369="Not Met",I$369="Not Met",J$369="Not Met",L$369="Not Met",N$369="Not Met"),"Rationale for 'Not Met' OR Clarification 
Needed for interviewing Students:","")</f>
        <v/>
      </c>
      <c r="C370" s="442"/>
      <c r="D370" s="442"/>
      <c r="E370" s="442"/>
      <c r="F370" s="435"/>
      <c r="G370" s="435"/>
      <c r="H370" s="435"/>
      <c r="I370" s="172"/>
      <c r="J370" s="434"/>
      <c r="K370" s="434"/>
      <c r="L370" s="434"/>
      <c r="M370" s="434"/>
      <c r="N370" s="647"/>
      <c r="O370" s="647"/>
      <c r="P370" s="647"/>
      <c r="Q370" s="647"/>
      <c r="R370" s="647"/>
      <c r="S370" s="647"/>
      <c r="T370" s="647"/>
      <c r="U370" s="647"/>
      <c r="V370" s="647"/>
      <c r="W370" s="647"/>
      <c r="X370" s="647"/>
      <c r="Y370" s="647"/>
      <c r="Z370" s="647"/>
      <c r="AA370" s="647"/>
      <c r="AB370" s="647"/>
      <c r="AC370" s="647"/>
      <c r="AD370" s="647"/>
      <c r="AE370" s="647"/>
    </row>
    <row r="371" spans="2:31" ht="42" customHeight="1" x14ac:dyDescent="0.15">
      <c r="B371" s="442" t="str">
        <f>IF(F352&lt;&gt;"","Were graduates interviewed?","")</f>
        <v/>
      </c>
      <c r="C371" s="442"/>
      <c r="D371" s="442"/>
      <c r="E371" s="442"/>
      <c r="F371" s="433"/>
      <c r="G371" s="433"/>
      <c r="H371" s="433"/>
      <c r="I371" s="170"/>
      <c r="J371" s="433"/>
      <c r="K371" s="433"/>
      <c r="L371" s="433"/>
      <c r="M371" s="433"/>
      <c r="N371" s="643"/>
      <c r="O371" s="643"/>
      <c r="P371" s="643"/>
      <c r="Q371" s="643"/>
      <c r="R371" s="643"/>
      <c r="S371" s="643"/>
      <c r="T371" s="643"/>
      <c r="U371" s="643"/>
      <c r="V371" s="643"/>
      <c r="W371" s="643"/>
      <c r="X371" s="643"/>
      <c r="Y371" s="643"/>
      <c r="Z371" s="643"/>
      <c r="AA371" s="643"/>
      <c r="AB371" s="643"/>
      <c r="AC371" s="643"/>
      <c r="AD371" s="643"/>
      <c r="AE371" s="643"/>
    </row>
    <row r="372" spans="2:31" ht="45" customHeight="1" x14ac:dyDescent="0.15">
      <c r="B372" s="442" t="str">
        <f>IF(OR(F$371="Not Met",I$371="Not Met",J$371="Not Met",L$371="Not Met",N$371="Not Met"),"Rationale for 'Not Met' OR Clarification 
Needed for interviewing Graduates:","")</f>
        <v/>
      </c>
      <c r="C372" s="442"/>
      <c r="D372" s="442"/>
      <c r="E372" s="442"/>
      <c r="F372" s="435"/>
      <c r="G372" s="435"/>
      <c r="H372" s="435"/>
      <c r="I372" s="172"/>
      <c r="J372" s="434"/>
      <c r="K372" s="434"/>
      <c r="L372" s="434"/>
      <c r="M372" s="434"/>
      <c r="N372" s="647"/>
      <c r="O372" s="647"/>
      <c r="P372" s="647"/>
      <c r="Q372" s="647"/>
      <c r="R372" s="647"/>
      <c r="S372" s="647"/>
      <c r="T372" s="647"/>
      <c r="U372" s="647"/>
      <c r="V372" s="647"/>
      <c r="W372" s="647"/>
      <c r="X372" s="647"/>
      <c r="Y372" s="647"/>
      <c r="Z372" s="647"/>
      <c r="AA372" s="647"/>
      <c r="AB372" s="647"/>
      <c r="AC372" s="647"/>
      <c r="AD372" s="647"/>
      <c r="AE372" s="647"/>
    </row>
    <row r="373" spans="2:31" ht="57" customHeight="1" x14ac:dyDescent="0.15">
      <c r="B373" s="442" t="str">
        <f>IF(F352&lt;&gt;"","If distant technology is used to deliver content, describe the tools used and the schedule:","")</f>
        <v/>
      </c>
      <c r="C373" s="442"/>
      <c r="D373" s="442"/>
      <c r="E373" s="442"/>
      <c r="F373" s="433"/>
      <c r="G373" s="433"/>
      <c r="H373" s="433"/>
      <c r="I373" s="170"/>
      <c r="J373" s="433"/>
      <c r="K373" s="433"/>
      <c r="L373" s="433"/>
      <c r="M373" s="433"/>
      <c r="N373" s="643"/>
      <c r="O373" s="643"/>
      <c r="P373" s="643"/>
      <c r="Q373" s="643"/>
      <c r="R373" s="643"/>
      <c r="S373" s="643"/>
      <c r="T373" s="643"/>
      <c r="U373" s="643"/>
      <c r="V373" s="643"/>
      <c r="W373" s="643"/>
      <c r="X373" s="643"/>
      <c r="Y373" s="643"/>
      <c r="Z373" s="643"/>
      <c r="AA373" s="643"/>
      <c r="AB373" s="643"/>
      <c r="AC373" s="643"/>
      <c r="AD373" s="643"/>
      <c r="AE373" s="643"/>
    </row>
    <row r="374" spans="2:31" ht="45" customHeight="1" x14ac:dyDescent="0.15">
      <c r="B374" s="442" t="str">
        <f>IF(OR(F$373="Not Met",I$373="Not Met",J$373="Not Met",L$373="Not Met",N$373="Not Met"),"Rationale for 'Not Met' OR Clarification 
Needed for Distant Technology:","")</f>
        <v/>
      </c>
      <c r="C374" s="442"/>
      <c r="D374" s="442"/>
      <c r="E374" s="442"/>
      <c r="F374" s="435"/>
      <c r="G374" s="435"/>
      <c r="H374" s="435"/>
      <c r="I374" s="172"/>
      <c r="J374" s="434"/>
      <c r="K374" s="434"/>
      <c r="L374" s="434"/>
      <c r="M374" s="434"/>
      <c r="N374" s="647"/>
      <c r="O374" s="647"/>
      <c r="P374" s="647"/>
      <c r="Q374" s="647"/>
      <c r="R374" s="647"/>
      <c r="S374" s="647"/>
      <c r="T374" s="647"/>
      <c r="U374" s="647"/>
      <c r="V374" s="647"/>
      <c r="W374" s="647"/>
      <c r="X374" s="647"/>
      <c r="Y374" s="647"/>
      <c r="Z374" s="647"/>
      <c r="AA374" s="647"/>
      <c r="AB374" s="647"/>
      <c r="AC374" s="647"/>
      <c r="AD374" s="647"/>
      <c r="AE374" s="647"/>
    </row>
    <row r="375" spans="2:31" ht="42" customHeight="1" x14ac:dyDescent="0.15">
      <c r="B375" s="442" t="str">
        <f>IF(F352&lt;&gt;"","Is there a permanent location where
student records are maintained?","")</f>
        <v/>
      </c>
      <c r="C375" s="442"/>
      <c r="D375" s="442"/>
      <c r="E375" s="442"/>
      <c r="F375" s="433"/>
      <c r="G375" s="433"/>
      <c r="H375" s="433"/>
      <c r="I375" s="170"/>
      <c r="J375" s="433"/>
      <c r="K375" s="433"/>
      <c r="L375" s="433"/>
      <c r="M375" s="433"/>
      <c r="N375" s="643"/>
      <c r="O375" s="643"/>
      <c r="P375" s="643"/>
      <c r="Q375" s="643"/>
      <c r="R375" s="643"/>
      <c r="S375" s="643"/>
      <c r="T375" s="643"/>
      <c r="U375" s="643"/>
      <c r="V375" s="643"/>
      <c r="W375" s="643"/>
      <c r="X375" s="643"/>
      <c r="Y375" s="643"/>
      <c r="Z375" s="643"/>
      <c r="AA375" s="643"/>
      <c r="AB375" s="643"/>
      <c r="AC375" s="643"/>
      <c r="AD375" s="643"/>
      <c r="AE375" s="643"/>
    </row>
    <row r="376" spans="2:31" ht="98.25" customHeight="1" x14ac:dyDescent="0.15">
      <c r="B376" s="442" t="str">
        <f>IF(OR(F$375&lt;&gt;"",I$375&lt;&gt;"",J$375&lt;&gt;"",L$375&lt;&gt;"",N$375&lt;&gt;""),"If 'Met', place location (address) where the permanent student records are maintained.   
If 'Not Met', place rationale OR clarification needed for permanent student records location.","")</f>
        <v/>
      </c>
      <c r="C376" s="442"/>
      <c r="D376" s="442"/>
      <c r="E376" s="442"/>
      <c r="F376" s="435"/>
      <c r="G376" s="435"/>
      <c r="H376" s="435"/>
      <c r="I376" s="172"/>
      <c r="J376" s="434"/>
      <c r="K376" s="434"/>
      <c r="L376" s="434"/>
      <c r="M376" s="434"/>
      <c r="N376" s="647"/>
      <c r="O376" s="647"/>
      <c r="P376" s="647"/>
      <c r="Q376" s="647"/>
      <c r="R376" s="647"/>
      <c r="S376" s="647"/>
      <c r="T376" s="647"/>
      <c r="U376" s="647"/>
      <c r="V376" s="647"/>
      <c r="W376" s="647"/>
      <c r="X376" s="647"/>
      <c r="Y376" s="647"/>
      <c r="Z376" s="647"/>
      <c r="AA376" s="647"/>
      <c r="AB376" s="647"/>
      <c r="AC376" s="647"/>
      <c r="AD376" s="647"/>
      <c r="AE376" s="647"/>
    </row>
    <row r="377" spans="2:31" ht="38" customHeight="1" x14ac:dyDescent="0.15">
      <c r="B377" s="449" t="str">
        <f>IF(F352&lt;&gt;"","There is evidence the following items are consistent with the main campus:","")</f>
        <v/>
      </c>
      <c r="C377" s="449"/>
      <c r="D377" s="449"/>
      <c r="E377" s="449"/>
      <c r="F377" s="451"/>
      <c r="G377" s="451"/>
      <c r="H377" s="451"/>
      <c r="I377" s="173"/>
      <c r="J377" s="436"/>
      <c r="K377" s="436"/>
      <c r="L377" s="436"/>
      <c r="M377" s="436"/>
      <c r="N377" s="648"/>
      <c r="O377" s="648"/>
      <c r="P377" s="648"/>
      <c r="Q377" s="648"/>
      <c r="R377" s="648"/>
      <c r="S377" s="648"/>
      <c r="T377" s="648"/>
      <c r="U377" s="648"/>
      <c r="V377" s="648"/>
      <c r="W377" s="648"/>
      <c r="X377" s="648"/>
      <c r="Y377" s="648"/>
      <c r="Z377" s="648"/>
      <c r="AA377" s="648"/>
      <c r="AB377" s="648"/>
      <c r="AC377" s="648"/>
      <c r="AD377" s="648"/>
      <c r="AE377" s="648"/>
    </row>
    <row r="378" spans="2:31" ht="42" customHeight="1" x14ac:dyDescent="0.15">
      <c r="B378" s="442" t="str">
        <f>IF(F352&lt;&gt;"","Curricula:","")</f>
        <v/>
      </c>
      <c r="C378" s="442"/>
      <c r="D378" s="442"/>
      <c r="E378" s="442"/>
      <c r="F378" s="433"/>
      <c r="G378" s="433"/>
      <c r="H378" s="433"/>
      <c r="I378" s="170"/>
      <c r="J378" s="433"/>
      <c r="K378" s="433"/>
      <c r="L378" s="433"/>
      <c r="M378" s="433"/>
      <c r="N378" s="643"/>
      <c r="O378" s="643"/>
      <c r="P378" s="643"/>
      <c r="Q378" s="643"/>
      <c r="R378" s="643"/>
      <c r="S378" s="643"/>
      <c r="T378" s="643"/>
      <c r="U378" s="643"/>
      <c r="V378" s="643"/>
      <c r="W378" s="643"/>
      <c r="X378" s="643"/>
      <c r="Y378" s="643"/>
      <c r="Z378" s="643"/>
      <c r="AA378" s="643"/>
      <c r="AB378" s="643"/>
      <c r="AC378" s="643"/>
      <c r="AD378" s="643"/>
      <c r="AE378" s="643"/>
    </row>
    <row r="379" spans="2:31" ht="45" customHeight="1" x14ac:dyDescent="0.15">
      <c r="B379" s="442" t="str">
        <f>IF(OR(F$378="Not Met",I$378="Not Met",J$378="Not Met",L$378="Not Met",N$378="Not Met"),"Rationale for 'Not Met' OR 
Clarification Needed for Curricula:","")</f>
        <v/>
      </c>
      <c r="C379" s="442"/>
      <c r="D379" s="442"/>
      <c r="E379" s="442"/>
      <c r="F379" s="435"/>
      <c r="G379" s="435"/>
      <c r="H379" s="435"/>
      <c r="I379" s="172"/>
      <c r="J379" s="434"/>
      <c r="K379" s="434"/>
      <c r="L379" s="434"/>
      <c r="M379" s="434"/>
      <c r="N379" s="647"/>
      <c r="O379" s="647"/>
      <c r="P379" s="647"/>
      <c r="Q379" s="647"/>
      <c r="R379" s="647"/>
      <c r="S379" s="647"/>
      <c r="T379" s="647"/>
      <c r="U379" s="647"/>
      <c r="V379" s="647"/>
      <c r="W379" s="647"/>
      <c r="X379" s="647"/>
      <c r="Y379" s="647"/>
      <c r="Z379" s="647"/>
      <c r="AA379" s="647"/>
      <c r="AB379" s="647"/>
      <c r="AC379" s="647"/>
      <c r="AD379" s="647"/>
      <c r="AE379" s="647"/>
    </row>
    <row r="380" spans="2:31" ht="42" customHeight="1" x14ac:dyDescent="0.15">
      <c r="B380" s="442" t="str">
        <f>IF(F352&lt;&gt;"","Course Syllabi:","")</f>
        <v/>
      </c>
      <c r="C380" s="442"/>
      <c r="D380" s="442"/>
      <c r="E380" s="442"/>
      <c r="F380" s="433"/>
      <c r="G380" s="433"/>
      <c r="H380" s="433"/>
      <c r="I380" s="170"/>
      <c r="J380" s="433"/>
      <c r="K380" s="433"/>
      <c r="L380" s="433"/>
      <c r="M380" s="433"/>
      <c r="N380" s="643"/>
      <c r="O380" s="643"/>
      <c r="P380" s="643"/>
      <c r="Q380" s="643"/>
      <c r="R380" s="643"/>
      <c r="S380" s="643"/>
      <c r="T380" s="643"/>
      <c r="U380" s="643"/>
      <c r="V380" s="643"/>
      <c r="W380" s="643"/>
      <c r="X380" s="643"/>
      <c r="Y380" s="643"/>
      <c r="Z380" s="643"/>
      <c r="AA380" s="643"/>
      <c r="AB380" s="643"/>
      <c r="AC380" s="643"/>
      <c r="AD380" s="643"/>
      <c r="AE380" s="643"/>
    </row>
    <row r="381" spans="2:31" ht="45.75" customHeight="1" x14ac:dyDescent="0.15">
      <c r="B381" s="442" t="str">
        <f>IF(OR(F$380="Not Met",I$380="Not Met",J$380="Not Met",L$380="Not Met",N$380="Not Met"),"Rationale for 'Not Met' OR 
Clarification Needed for Course Syllabi:","")</f>
        <v/>
      </c>
      <c r="C381" s="442"/>
      <c r="D381" s="442"/>
      <c r="E381" s="442"/>
      <c r="F381" s="435"/>
      <c r="G381" s="435"/>
      <c r="H381" s="435"/>
      <c r="I381" s="172"/>
      <c r="J381" s="434"/>
      <c r="K381" s="434"/>
      <c r="L381" s="434"/>
      <c r="M381" s="434"/>
      <c r="N381" s="647"/>
      <c r="O381" s="647"/>
      <c r="P381" s="647"/>
      <c r="Q381" s="647"/>
      <c r="R381" s="647"/>
      <c r="S381" s="647"/>
      <c r="T381" s="647"/>
      <c r="U381" s="647"/>
      <c r="V381" s="647"/>
      <c r="W381" s="647"/>
      <c r="X381" s="647"/>
      <c r="Y381" s="647"/>
      <c r="Z381" s="647"/>
      <c r="AA381" s="647"/>
      <c r="AB381" s="647"/>
      <c r="AC381" s="647"/>
      <c r="AD381" s="647"/>
      <c r="AE381" s="647"/>
    </row>
    <row r="382" spans="2:31" ht="57" customHeight="1" x14ac:dyDescent="0.15">
      <c r="B382" s="442" t="str">
        <f>IF(F352&lt;&gt;"","Faculty Monitoring &amp; Oversight of Sites:
(clinical, field exp. &amp; capstone field internship)","")</f>
        <v/>
      </c>
      <c r="C382" s="442"/>
      <c r="D382" s="442"/>
      <c r="E382" s="442"/>
      <c r="F382" s="433"/>
      <c r="G382" s="433"/>
      <c r="H382" s="433"/>
      <c r="I382" s="170"/>
      <c r="J382" s="433"/>
      <c r="K382" s="433"/>
      <c r="L382" s="433"/>
      <c r="M382" s="433"/>
      <c r="N382" s="643"/>
      <c r="O382" s="643"/>
      <c r="P382" s="643"/>
      <c r="Q382" s="643"/>
      <c r="R382" s="643"/>
      <c r="S382" s="643"/>
      <c r="T382" s="643"/>
      <c r="U382" s="643"/>
      <c r="V382" s="643"/>
      <c r="W382" s="643"/>
      <c r="X382" s="643"/>
      <c r="Y382" s="643"/>
      <c r="Z382" s="643"/>
      <c r="AA382" s="643"/>
      <c r="AB382" s="643"/>
      <c r="AC382" s="643"/>
      <c r="AD382" s="643"/>
      <c r="AE382" s="643"/>
    </row>
    <row r="383" spans="2:31" ht="49.5" customHeight="1" x14ac:dyDescent="0.15">
      <c r="B383" s="442" t="str">
        <f>IF(OR(F$382="Not Met",I$382="Not Met",J$382="Not Met",L$382="Not Met",N$382="Not Met"),"Rationale for 'Not Met' OR Clarification 
Needed for Monitoring &amp; Oversight of Sites:","")</f>
        <v/>
      </c>
      <c r="C383" s="442"/>
      <c r="D383" s="442"/>
      <c r="E383" s="442"/>
      <c r="F383" s="435"/>
      <c r="G383" s="435"/>
      <c r="H383" s="435"/>
      <c r="I383" s="172"/>
      <c r="J383" s="434"/>
      <c r="K383" s="434"/>
      <c r="L383" s="434"/>
      <c r="M383" s="434"/>
      <c r="N383" s="647"/>
      <c r="O383" s="647"/>
      <c r="P383" s="647"/>
      <c r="Q383" s="647"/>
      <c r="R383" s="647"/>
      <c r="S383" s="647"/>
      <c r="T383" s="647"/>
      <c r="U383" s="647"/>
      <c r="V383" s="647"/>
      <c r="W383" s="647"/>
      <c r="X383" s="647"/>
      <c r="Y383" s="647"/>
      <c r="Z383" s="647"/>
      <c r="AA383" s="647"/>
      <c r="AB383" s="647"/>
      <c r="AC383" s="647"/>
      <c r="AD383" s="647"/>
      <c r="AE383" s="647"/>
    </row>
    <row r="384" spans="2:31" ht="42" customHeight="1" x14ac:dyDescent="0.15">
      <c r="B384" s="442" t="str">
        <f>IF(F352&lt;&gt;"","Scheduled Course Hours &amp; Sequencing:","")</f>
        <v/>
      </c>
      <c r="C384" s="442"/>
      <c r="D384" s="442"/>
      <c r="E384" s="442"/>
      <c r="F384" s="433"/>
      <c r="G384" s="433"/>
      <c r="H384" s="433"/>
      <c r="I384" s="170"/>
      <c r="J384" s="433"/>
      <c r="K384" s="433"/>
      <c r="L384" s="433"/>
      <c r="M384" s="433"/>
      <c r="N384" s="643"/>
      <c r="O384" s="643"/>
      <c r="P384" s="643"/>
      <c r="Q384" s="643"/>
      <c r="R384" s="643"/>
      <c r="S384" s="643"/>
      <c r="T384" s="643"/>
      <c r="U384" s="643"/>
      <c r="V384" s="643"/>
      <c r="W384" s="643"/>
      <c r="X384" s="643"/>
      <c r="Y384" s="643"/>
      <c r="Z384" s="643"/>
      <c r="AA384" s="643"/>
      <c r="AB384" s="643"/>
      <c r="AC384" s="643"/>
      <c r="AD384" s="643"/>
      <c r="AE384" s="643"/>
    </row>
    <row r="385" spans="2:31" ht="52.5" customHeight="1" x14ac:dyDescent="0.15">
      <c r="B385" s="442" t="str">
        <f>IF(OR(F$384="Not Met",I$384="Not Met",J$384="Not Met",L$384="Not Met",N$384="Not Met"),"Rationale for 'Not Met' OR Clarification 
Needed for Course Hours &amp; Sequencing:","")</f>
        <v/>
      </c>
      <c r="C385" s="442"/>
      <c r="D385" s="442"/>
      <c r="E385" s="442"/>
      <c r="F385" s="435"/>
      <c r="G385" s="435"/>
      <c r="H385" s="435"/>
      <c r="I385" s="172"/>
      <c r="J385" s="434"/>
      <c r="K385" s="434"/>
      <c r="L385" s="434"/>
      <c r="M385" s="434"/>
      <c r="N385" s="647"/>
      <c r="O385" s="647"/>
      <c r="P385" s="647"/>
      <c r="Q385" s="647"/>
      <c r="R385" s="647"/>
      <c r="S385" s="647"/>
      <c r="T385" s="647"/>
      <c r="U385" s="647"/>
      <c r="V385" s="647"/>
      <c r="W385" s="647"/>
      <c r="X385" s="647"/>
      <c r="Y385" s="647"/>
      <c r="Z385" s="647"/>
      <c r="AA385" s="647"/>
      <c r="AB385" s="647"/>
      <c r="AC385" s="647"/>
      <c r="AD385" s="647"/>
      <c r="AE385" s="647"/>
    </row>
    <row r="386" spans="2:31" ht="42" customHeight="1" x14ac:dyDescent="0.15">
      <c r="B386" s="442" t="str">
        <f>IF(F352&lt;&gt;"","Texts, Assignments, &amp; Learning
Management Platform:","")</f>
        <v/>
      </c>
      <c r="C386" s="442"/>
      <c r="D386" s="442"/>
      <c r="E386" s="442"/>
      <c r="F386" s="433"/>
      <c r="G386" s="433"/>
      <c r="H386" s="433"/>
      <c r="I386" s="170"/>
      <c r="J386" s="433"/>
      <c r="K386" s="433"/>
      <c r="L386" s="433"/>
      <c r="M386" s="433"/>
      <c r="N386" s="643"/>
      <c r="O386" s="643"/>
      <c r="P386" s="643"/>
      <c r="Q386" s="643"/>
      <c r="R386" s="643"/>
      <c r="S386" s="643"/>
      <c r="T386" s="643"/>
      <c r="U386" s="643"/>
      <c r="V386" s="643"/>
      <c r="W386" s="643"/>
      <c r="X386" s="643"/>
      <c r="Y386" s="643"/>
      <c r="Z386" s="643"/>
      <c r="AA386" s="643"/>
      <c r="AB386" s="643"/>
      <c r="AC386" s="643"/>
      <c r="AD386" s="643"/>
      <c r="AE386" s="643"/>
    </row>
    <row r="387" spans="2:31" ht="56.25" customHeight="1" x14ac:dyDescent="0.15">
      <c r="B387" s="442" t="str">
        <f>IF(OR(F$386="Not Met",I$386="Not Met",J$386="Not Met",L$386="Not Met",N$386="Not Met"),"Rationale for 'Not Met' OR Clarification 
Needed for Texts, Assignments &amp; Learning Mgmt Platform:","")</f>
        <v/>
      </c>
      <c r="C387" s="442"/>
      <c r="D387" s="442"/>
      <c r="E387" s="442"/>
      <c r="F387" s="435"/>
      <c r="G387" s="435"/>
      <c r="H387" s="435"/>
      <c r="I387" s="172"/>
      <c r="J387" s="434"/>
      <c r="K387" s="434"/>
      <c r="L387" s="434"/>
      <c r="M387" s="434"/>
      <c r="N387" s="647"/>
      <c r="O387" s="647"/>
      <c r="P387" s="647"/>
      <c r="Q387" s="647"/>
      <c r="R387" s="647"/>
      <c r="S387" s="647"/>
      <c r="T387" s="647"/>
      <c r="U387" s="647"/>
      <c r="V387" s="647"/>
      <c r="W387" s="647"/>
      <c r="X387" s="647"/>
      <c r="Y387" s="647"/>
      <c r="Z387" s="647"/>
      <c r="AA387" s="647"/>
      <c r="AB387" s="647"/>
      <c r="AC387" s="647"/>
      <c r="AD387" s="647"/>
      <c r="AE387" s="647"/>
    </row>
    <row r="388" spans="2:31" ht="42" customHeight="1" x14ac:dyDescent="0.15">
      <c r="B388" s="449" t="str">
        <f>IF(F352&lt;&gt;"","   Student Evaluation Tools: 
(cognitive, psychomotor, &amp; affective domains)","")</f>
        <v/>
      </c>
      <c r="C388" s="449"/>
      <c r="D388" s="449"/>
      <c r="E388" s="449"/>
      <c r="F388" s="433"/>
      <c r="G388" s="433"/>
      <c r="H388" s="433"/>
      <c r="I388" s="170"/>
      <c r="J388" s="433"/>
      <c r="K388" s="433"/>
      <c r="L388" s="433"/>
      <c r="M388" s="433"/>
      <c r="N388" s="643"/>
      <c r="O388" s="643"/>
      <c r="P388" s="643"/>
      <c r="Q388" s="643"/>
      <c r="R388" s="643"/>
      <c r="S388" s="643"/>
      <c r="T388" s="643"/>
      <c r="U388" s="643"/>
      <c r="V388" s="643"/>
      <c r="W388" s="643"/>
      <c r="X388" s="643"/>
      <c r="Y388" s="643"/>
      <c r="Z388" s="643"/>
      <c r="AA388" s="643"/>
      <c r="AB388" s="643"/>
      <c r="AC388" s="643"/>
      <c r="AD388" s="643"/>
      <c r="AE388" s="643"/>
    </row>
    <row r="389" spans="2:31" ht="51.75" customHeight="1" x14ac:dyDescent="0.15">
      <c r="B389" s="442" t="str">
        <f>IF(OR(F$388="Not Met",I$388="Not Met",J$388="Not Met",L$388="Not Met",N$388="Not Met"),"Rationale for 'Not Met' OR Clarification 
Needed for Student Evaluation Tools:","")</f>
        <v/>
      </c>
      <c r="C389" s="442"/>
      <c r="D389" s="442"/>
      <c r="E389" s="442"/>
      <c r="F389" s="435"/>
      <c r="G389" s="435"/>
      <c r="H389" s="435"/>
      <c r="I389" s="172"/>
      <c r="J389" s="434"/>
      <c r="K389" s="434"/>
      <c r="L389" s="434"/>
      <c r="M389" s="434"/>
      <c r="N389" s="647"/>
      <c r="O389" s="647"/>
      <c r="P389" s="647"/>
      <c r="Q389" s="647"/>
      <c r="R389" s="647"/>
      <c r="S389" s="647"/>
      <c r="T389" s="647"/>
      <c r="U389" s="647"/>
      <c r="V389" s="647"/>
      <c r="W389" s="647"/>
      <c r="X389" s="647"/>
      <c r="Y389" s="647"/>
      <c r="Z389" s="647"/>
      <c r="AA389" s="647"/>
      <c r="AB389" s="647"/>
      <c r="AC389" s="647"/>
      <c r="AD389" s="647"/>
      <c r="AE389" s="647"/>
    </row>
    <row r="390" spans="2:31" ht="55.5" customHeight="1" x14ac:dyDescent="0.15">
      <c r="B390" s="449" t="str">
        <f>IF(F352&lt;&gt;"","      Competencies &amp; 
Required Minimum Numbers: 
     (Student Minimum Competency [SMC])","")</f>
        <v/>
      </c>
      <c r="C390" s="449"/>
      <c r="D390" s="449"/>
      <c r="E390" s="449"/>
      <c r="F390" s="433"/>
      <c r="G390" s="433"/>
      <c r="H390" s="433"/>
      <c r="I390" s="170"/>
      <c r="J390" s="433"/>
      <c r="K390" s="433"/>
      <c r="L390" s="433"/>
      <c r="M390" s="433"/>
      <c r="N390" s="643"/>
      <c r="O390" s="643"/>
      <c r="P390" s="643"/>
      <c r="Q390" s="643"/>
      <c r="R390" s="643"/>
      <c r="S390" s="643"/>
      <c r="T390" s="643"/>
      <c r="U390" s="643"/>
      <c r="V390" s="643"/>
      <c r="W390" s="643"/>
      <c r="X390" s="643"/>
      <c r="Y390" s="643"/>
      <c r="Z390" s="643"/>
      <c r="AA390" s="643"/>
      <c r="AB390" s="643"/>
      <c r="AC390" s="643"/>
      <c r="AD390" s="643"/>
      <c r="AE390" s="643"/>
    </row>
    <row r="391" spans="2:31" ht="51.75" customHeight="1" x14ac:dyDescent="0.15">
      <c r="B391" s="442" t="str">
        <f>IF(OR(F$390="Not Met",I$390="Not Met",J$390="Not Met",L$390="Not Met",N$390="Not Met"),"Rationale for 'Not Met' OR Clarification 
Needed for Required Minimum Numbers (SMC):","")</f>
        <v/>
      </c>
      <c r="C391" s="442"/>
      <c r="D391" s="442"/>
      <c r="E391" s="442"/>
      <c r="F391" s="435"/>
      <c r="G391" s="435"/>
      <c r="H391" s="435"/>
      <c r="I391" s="172"/>
      <c r="J391" s="434"/>
      <c r="K391" s="434"/>
      <c r="L391" s="434"/>
      <c r="M391" s="434"/>
      <c r="N391" s="647"/>
      <c r="O391" s="647"/>
      <c r="P391" s="647"/>
      <c r="Q391" s="647"/>
      <c r="R391" s="647"/>
      <c r="S391" s="647"/>
      <c r="T391" s="647"/>
      <c r="U391" s="647"/>
      <c r="V391" s="647"/>
      <c r="W391" s="647"/>
      <c r="X391" s="647"/>
      <c r="Y391" s="647"/>
      <c r="Z391" s="647"/>
      <c r="AA391" s="647"/>
      <c r="AB391" s="647"/>
      <c r="AC391" s="647"/>
      <c r="AD391" s="647"/>
      <c r="AE391" s="647"/>
    </row>
    <row r="392" spans="2:31" ht="42" customHeight="1" x14ac:dyDescent="0.15">
      <c r="B392" s="442" t="str">
        <f>IF(F352&lt;&gt;"","Clinical &amp; Capstone Field Internship Sites:
(similar in opportunity &amp; patient volume)","")</f>
        <v/>
      </c>
      <c r="C392" s="442"/>
      <c r="D392" s="442"/>
      <c r="E392" s="442"/>
      <c r="F392" s="433"/>
      <c r="G392" s="433"/>
      <c r="H392" s="433"/>
      <c r="I392" s="170"/>
      <c r="J392" s="433"/>
      <c r="K392" s="433"/>
      <c r="L392" s="433"/>
      <c r="M392" s="433"/>
      <c r="N392" s="643"/>
      <c r="O392" s="643"/>
      <c r="P392" s="643"/>
      <c r="Q392" s="643"/>
      <c r="R392" s="643"/>
      <c r="S392" s="643"/>
      <c r="T392" s="643"/>
      <c r="U392" s="643"/>
      <c r="V392" s="643"/>
      <c r="W392" s="643"/>
      <c r="X392" s="643"/>
      <c r="Y392" s="643"/>
      <c r="Z392" s="643"/>
      <c r="AA392" s="643"/>
      <c r="AB392" s="643"/>
      <c r="AC392" s="643"/>
      <c r="AD392" s="643"/>
      <c r="AE392" s="643"/>
    </row>
    <row r="393" spans="2:31" ht="48.75" customHeight="1" x14ac:dyDescent="0.15">
      <c r="B393" s="442" t="str">
        <f>IF(OR(F$392="Not Met",I$392="Not Met",J$392="Not Met",L$392="Not Met",N$392="Not Met"),"Rationale for 'Not Met' OR 
Clarification Needed for Affiliate Sites:","")</f>
        <v/>
      </c>
      <c r="C393" s="442"/>
      <c r="D393" s="442"/>
      <c r="E393" s="442"/>
      <c r="F393" s="435"/>
      <c r="G393" s="435"/>
      <c r="H393" s="435"/>
      <c r="I393" s="172"/>
      <c r="J393" s="434"/>
      <c r="K393" s="434"/>
      <c r="L393" s="434"/>
      <c r="M393" s="434"/>
      <c r="N393" s="647"/>
      <c r="O393" s="647"/>
      <c r="P393" s="647"/>
      <c r="Q393" s="647"/>
      <c r="R393" s="647"/>
      <c r="S393" s="647"/>
      <c r="T393" s="647"/>
      <c r="U393" s="647"/>
      <c r="V393" s="647"/>
      <c r="W393" s="647"/>
      <c r="X393" s="647"/>
      <c r="Y393" s="647"/>
      <c r="Z393" s="647"/>
      <c r="AA393" s="647"/>
      <c r="AB393" s="647"/>
      <c r="AC393" s="647"/>
      <c r="AD393" s="647"/>
      <c r="AE393" s="647"/>
    </row>
    <row r="394" spans="2:31" ht="42" customHeight="1" x14ac:dyDescent="0.15">
      <c r="B394" s="442" t="str">
        <f>IF(F352&lt;&gt;"","On-Site Liaison Orientation/
Capstone Field Internship Training:","")</f>
        <v/>
      </c>
      <c r="C394" s="442"/>
      <c r="D394" s="442"/>
      <c r="E394" s="442"/>
      <c r="F394" s="433"/>
      <c r="G394" s="433"/>
      <c r="H394" s="433"/>
      <c r="I394" s="170"/>
      <c r="J394" s="433"/>
      <c r="K394" s="433"/>
      <c r="L394" s="433"/>
      <c r="M394" s="433"/>
      <c r="N394" s="643"/>
      <c r="O394" s="643"/>
      <c r="P394" s="643"/>
      <c r="Q394" s="643"/>
      <c r="R394" s="643"/>
      <c r="S394" s="643"/>
      <c r="T394" s="643"/>
      <c r="U394" s="643"/>
      <c r="V394" s="643"/>
      <c r="W394" s="643"/>
      <c r="X394" s="643"/>
      <c r="Y394" s="643"/>
      <c r="Z394" s="643"/>
      <c r="AA394" s="643"/>
      <c r="AB394" s="643"/>
      <c r="AC394" s="643"/>
      <c r="AD394" s="643"/>
      <c r="AE394" s="643"/>
    </row>
    <row r="395" spans="2:31" ht="48" customHeight="1" x14ac:dyDescent="0.15">
      <c r="B395" s="442" t="str">
        <f>IF(OR(F$394="Not Met",I$394="Not Met",J$394="Not Met",L$394="Not Met",N$394="Not Met"),"Rationale for 'Not Met' OR Clarification 
Needed for On-Site Liaison Orientation/
Capstone Field Internship Training:","")</f>
        <v/>
      </c>
      <c r="C395" s="442"/>
      <c r="D395" s="442"/>
      <c r="E395" s="442"/>
      <c r="F395" s="435"/>
      <c r="G395" s="435"/>
      <c r="H395" s="435"/>
      <c r="I395" s="172"/>
      <c r="J395" s="434"/>
      <c r="K395" s="434"/>
      <c r="L395" s="434"/>
      <c r="M395" s="434"/>
      <c r="N395" s="647"/>
      <c r="O395" s="647"/>
      <c r="P395" s="647"/>
      <c r="Q395" s="647"/>
      <c r="R395" s="647"/>
      <c r="S395" s="647"/>
      <c r="T395" s="647"/>
      <c r="U395" s="647"/>
      <c r="V395" s="647"/>
      <c r="W395" s="647"/>
      <c r="X395" s="647"/>
      <c r="Y395" s="647"/>
      <c r="Z395" s="647"/>
      <c r="AA395" s="647"/>
      <c r="AB395" s="647"/>
      <c r="AC395" s="647"/>
      <c r="AD395" s="647"/>
      <c r="AE395" s="647"/>
    </row>
    <row r="398" spans="2:31" ht="40.5" customHeight="1" x14ac:dyDescent="0.15">
      <c r="E398" s="443" t="str">
        <f>IF(M346&lt;&gt;0, "This completes the Satellite Addendum","")</f>
        <v/>
      </c>
      <c r="F398" s="443"/>
      <c r="G398" s="443"/>
      <c r="H398" s="443"/>
      <c r="I398" s="443"/>
      <c r="L398" s="650"/>
      <c r="M398" s="650"/>
      <c r="N398" s="650"/>
      <c r="O398" s="650"/>
      <c r="P398" s="650"/>
    </row>
  </sheetData>
  <sheetProtection algorithmName="SHA-512" hashValue="A0NJcgm7MO1juoEdqgZYzk5NZhfKvNw296KAJ8VpZMpc5dTx1wU+L191Z7lauvlATi17+QiMsseTs9pVkutiCA==" saltValue="2OFB2my65n+Lr7rt1hMNUg==" spinCount="100000" sheet="1" formatRows="0" selectLockedCells="1"/>
  <customSheetViews>
    <customSheetView guid="{6FDBC1BF-99FD-492F-9A38-B1FC9531BD14}" showGridLines="0">
      <pane ySplit="6" topLeftCell="A22" activePane="bottomLeft" state="frozen"/>
      <selection pane="bottomLeft" activeCell="J24" sqref="J24:L24"/>
      <pageMargins left="0.45" right="0.45" top="0.5" bottom="0.5" header="0.3" footer="0.3"/>
      <pageSetup scale="79" fitToHeight="0" orientation="landscape" r:id="rId1"/>
    </customSheetView>
    <customSheetView guid="{C17C9B4A-0866-4AA0-BC6D-B2274E9D30D3}" showGridLines="0">
      <pane ySplit="6" topLeftCell="A22" activePane="bottomLeft" state="frozen"/>
      <selection pane="bottomLeft" activeCell="J24" sqref="J24:L24"/>
      <pageMargins left="0.45" right="0.45" top="0.5" bottom="0.5" header="0.3" footer="0.3"/>
      <pageSetup scale="79" fitToHeight="0" orientation="landscape" r:id="rId2"/>
    </customSheetView>
  </customSheetViews>
  <mergeCells count="946">
    <mergeCell ref="B243:B245"/>
    <mergeCell ref="C243:F245"/>
    <mergeCell ref="H245:I245"/>
    <mergeCell ref="J245:L245"/>
    <mergeCell ref="B190:B192"/>
    <mergeCell ref="G185:G188"/>
    <mergeCell ref="B201:B202"/>
    <mergeCell ref="C201:F202"/>
    <mergeCell ref="J208:L208"/>
    <mergeCell ref="G201:G202"/>
    <mergeCell ref="J201:L202"/>
    <mergeCell ref="J198:L199"/>
    <mergeCell ref="J204:L205"/>
    <mergeCell ref="B204:B205"/>
    <mergeCell ref="C204:F205"/>
    <mergeCell ref="G204:G205"/>
    <mergeCell ref="H204:I204"/>
    <mergeCell ref="C223:F223"/>
    <mergeCell ref="H208:I208"/>
    <mergeCell ref="B198:B199"/>
    <mergeCell ref="C198:F199"/>
    <mergeCell ref="J200:L200"/>
    <mergeCell ref="C200:F200"/>
    <mergeCell ref="B206:L206"/>
    <mergeCell ref="B156:B158"/>
    <mergeCell ref="C156:F158"/>
    <mergeCell ref="H158:I158"/>
    <mergeCell ref="J158:L158"/>
    <mergeCell ref="C172:F173"/>
    <mergeCell ref="J156:L157"/>
    <mergeCell ref="B185:B189"/>
    <mergeCell ref="C185:F189"/>
    <mergeCell ref="H189:I189"/>
    <mergeCell ref="J189:L189"/>
    <mergeCell ref="B168:B170"/>
    <mergeCell ref="C168:F170"/>
    <mergeCell ref="H170:I170"/>
    <mergeCell ref="J170:L170"/>
    <mergeCell ref="C163:F166"/>
    <mergeCell ref="H166:I166"/>
    <mergeCell ref="J166:L166"/>
    <mergeCell ref="B163:B166"/>
    <mergeCell ref="G160:G161"/>
    <mergeCell ref="H162:I162"/>
    <mergeCell ref="J162:L162"/>
    <mergeCell ref="J160:L161"/>
    <mergeCell ref="W363:Y363"/>
    <mergeCell ref="J220:L220"/>
    <mergeCell ref="J221:L222"/>
    <mergeCell ref="C215:F215"/>
    <mergeCell ref="C214:F214"/>
    <mergeCell ref="C213:F213"/>
    <mergeCell ref="C212:F212"/>
    <mergeCell ref="C211:F211"/>
    <mergeCell ref="C218:F218"/>
    <mergeCell ref="B363:E363"/>
    <mergeCell ref="F363:H363"/>
    <mergeCell ref="J363:K363"/>
    <mergeCell ref="L363:M363"/>
    <mergeCell ref="B360:E360"/>
    <mergeCell ref="F360:H360"/>
    <mergeCell ref="B221:B222"/>
    <mergeCell ref="C221:F222"/>
    <mergeCell ref="J227:L229"/>
    <mergeCell ref="B226:L226"/>
    <mergeCell ref="J230:L231"/>
    <mergeCell ref="J212:L212"/>
    <mergeCell ref="J213:L213"/>
    <mergeCell ref="J214:L214"/>
    <mergeCell ref="C225:F225"/>
    <mergeCell ref="Z363:AB363"/>
    <mergeCell ref="AC389:AE389"/>
    <mergeCell ref="AC390:AE390"/>
    <mergeCell ref="AC391:AE391"/>
    <mergeCell ref="AC392:AE392"/>
    <mergeCell ref="AC393:AE393"/>
    <mergeCell ref="AC394:AE394"/>
    <mergeCell ref="AC395:AE395"/>
    <mergeCell ref="AC380:AE380"/>
    <mergeCell ref="AC381:AE381"/>
    <mergeCell ref="AC382:AE382"/>
    <mergeCell ref="AC383:AE383"/>
    <mergeCell ref="AC384:AE384"/>
    <mergeCell ref="AC385:AE385"/>
    <mergeCell ref="AC386:AE386"/>
    <mergeCell ref="AC387:AE387"/>
    <mergeCell ref="AC388:AE388"/>
    <mergeCell ref="AC371:AE371"/>
    <mergeCell ref="AC372:AE372"/>
    <mergeCell ref="AC373:AE373"/>
    <mergeCell ref="AC374:AE374"/>
    <mergeCell ref="AC375:AE375"/>
    <mergeCell ref="AC376:AE376"/>
    <mergeCell ref="AC377:AE377"/>
    <mergeCell ref="AC378:AE378"/>
    <mergeCell ref="AC379:AE379"/>
    <mergeCell ref="AC361:AE361"/>
    <mergeCell ref="AC362:AE362"/>
    <mergeCell ref="AC364:AE364"/>
    <mergeCell ref="AC365:AE365"/>
    <mergeCell ref="AC366:AE366"/>
    <mergeCell ref="AC367:AE367"/>
    <mergeCell ref="AC368:AE368"/>
    <mergeCell ref="AC369:AE369"/>
    <mergeCell ref="AC370:AE370"/>
    <mergeCell ref="AC363:AE363"/>
    <mergeCell ref="AC352:AE352"/>
    <mergeCell ref="AC353:AE353"/>
    <mergeCell ref="AC354:AE354"/>
    <mergeCell ref="AC355:AE355"/>
    <mergeCell ref="AC356:AE356"/>
    <mergeCell ref="AC357:AE357"/>
    <mergeCell ref="AC358:AE358"/>
    <mergeCell ref="AC359:AE359"/>
    <mergeCell ref="AC360:AE360"/>
    <mergeCell ref="Z387:AB387"/>
    <mergeCell ref="Z388:AB388"/>
    <mergeCell ref="Z389:AB389"/>
    <mergeCell ref="Z390:AB390"/>
    <mergeCell ref="Z391:AB391"/>
    <mergeCell ref="Z392:AB392"/>
    <mergeCell ref="Z393:AB393"/>
    <mergeCell ref="Z394:AB394"/>
    <mergeCell ref="Z395:AB395"/>
    <mergeCell ref="Z378:AB378"/>
    <mergeCell ref="Z379:AB379"/>
    <mergeCell ref="Z380:AB380"/>
    <mergeCell ref="Z381:AB381"/>
    <mergeCell ref="Z382:AB382"/>
    <mergeCell ref="Z383:AB383"/>
    <mergeCell ref="Z384:AB384"/>
    <mergeCell ref="Z385:AB385"/>
    <mergeCell ref="Z386:AB386"/>
    <mergeCell ref="Z369:AB369"/>
    <mergeCell ref="Z370:AB370"/>
    <mergeCell ref="Z371:AB371"/>
    <mergeCell ref="Z372:AB372"/>
    <mergeCell ref="Z373:AB373"/>
    <mergeCell ref="Z374:AB374"/>
    <mergeCell ref="Z375:AB375"/>
    <mergeCell ref="Z376:AB376"/>
    <mergeCell ref="Z377:AB377"/>
    <mergeCell ref="W388:Y388"/>
    <mergeCell ref="W389:Y389"/>
    <mergeCell ref="W390:Y390"/>
    <mergeCell ref="W391:Y391"/>
    <mergeCell ref="W392:Y392"/>
    <mergeCell ref="W393:Y393"/>
    <mergeCell ref="W394:Y394"/>
    <mergeCell ref="W395:Y395"/>
    <mergeCell ref="Z352:AB352"/>
    <mergeCell ref="Z353:AB353"/>
    <mergeCell ref="Z354:AB354"/>
    <mergeCell ref="Z355:AB355"/>
    <mergeCell ref="Z356:AB356"/>
    <mergeCell ref="Z357:AB357"/>
    <mergeCell ref="Z358:AB358"/>
    <mergeCell ref="Z359:AB359"/>
    <mergeCell ref="Z360:AB360"/>
    <mergeCell ref="Z361:AB361"/>
    <mergeCell ref="Z362:AB362"/>
    <mergeCell ref="Z364:AB364"/>
    <mergeCell ref="Z365:AB365"/>
    <mergeCell ref="Z366:AB366"/>
    <mergeCell ref="Z367:AB367"/>
    <mergeCell ref="Z368:AB368"/>
    <mergeCell ref="W379:Y379"/>
    <mergeCell ref="W380:Y380"/>
    <mergeCell ref="W381:Y381"/>
    <mergeCell ref="W382:Y382"/>
    <mergeCell ref="W383:Y383"/>
    <mergeCell ref="W384:Y384"/>
    <mergeCell ref="W385:Y385"/>
    <mergeCell ref="W386:Y386"/>
    <mergeCell ref="W387:Y387"/>
    <mergeCell ref="W370:Y370"/>
    <mergeCell ref="W371:Y371"/>
    <mergeCell ref="W372:Y372"/>
    <mergeCell ref="W373:Y373"/>
    <mergeCell ref="W374:Y374"/>
    <mergeCell ref="W375:Y375"/>
    <mergeCell ref="W376:Y376"/>
    <mergeCell ref="W377:Y377"/>
    <mergeCell ref="W378:Y378"/>
    <mergeCell ref="T389:V389"/>
    <mergeCell ref="T390:V390"/>
    <mergeCell ref="T391:V391"/>
    <mergeCell ref="T392:V392"/>
    <mergeCell ref="T393:V393"/>
    <mergeCell ref="T394:V394"/>
    <mergeCell ref="T395:V395"/>
    <mergeCell ref="W352:Y352"/>
    <mergeCell ref="W353:Y353"/>
    <mergeCell ref="W354:Y354"/>
    <mergeCell ref="W355:Y355"/>
    <mergeCell ref="W356:Y356"/>
    <mergeCell ref="W357:Y357"/>
    <mergeCell ref="W358:Y358"/>
    <mergeCell ref="W359:Y359"/>
    <mergeCell ref="W360:Y360"/>
    <mergeCell ref="W361:Y361"/>
    <mergeCell ref="W362:Y362"/>
    <mergeCell ref="W364:Y364"/>
    <mergeCell ref="W365:Y365"/>
    <mergeCell ref="W366:Y366"/>
    <mergeCell ref="W367:Y367"/>
    <mergeCell ref="W368:Y368"/>
    <mergeCell ref="W369:Y369"/>
    <mergeCell ref="T380:V380"/>
    <mergeCell ref="T381:V381"/>
    <mergeCell ref="T382:V382"/>
    <mergeCell ref="T383:V383"/>
    <mergeCell ref="T384:V384"/>
    <mergeCell ref="T385:V385"/>
    <mergeCell ref="T386:V386"/>
    <mergeCell ref="T387:V387"/>
    <mergeCell ref="T388:V388"/>
    <mergeCell ref="T371:V371"/>
    <mergeCell ref="T372:V372"/>
    <mergeCell ref="T373:V373"/>
    <mergeCell ref="T374:V374"/>
    <mergeCell ref="T375:V375"/>
    <mergeCell ref="T376:V376"/>
    <mergeCell ref="T377:V377"/>
    <mergeCell ref="T378:V378"/>
    <mergeCell ref="T379:V379"/>
    <mergeCell ref="T364:V364"/>
    <mergeCell ref="T365:V365"/>
    <mergeCell ref="T366:V366"/>
    <mergeCell ref="T367:V367"/>
    <mergeCell ref="T368:V368"/>
    <mergeCell ref="T369:V369"/>
    <mergeCell ref="T370:V370"/>
    <mergeCell ref="T353:V353"/>
    <mergeCell ref="T352:V352"/>
    <mergeCell ref="T354:V354"/>
    <mergeCell ref="T355:V355"/>
    <mergeCell ref="T356:V356"/>
    <mergeCell ref="T357:V357"/>
    <mergeCell ref="T358:V358"/>
    <mergeCell ref="T359:V359"/>
    <mergeCell ref="T360:V360"/>
    <mergeCell ref="T363:V363"/>
    <mergeCell ref="T361:V361"/>
    <mergeCell ref="T362:V362"/>
    <mergeCell ref="Q389:S389"/>
    <mergeCell ref="Q390:S390"/>
    <mergeCell ref="Q391:S391"/>
    <mergeCell ref="Q392:S392"/>
    <mergeCell ref="Q393:S393"/>
    <mergeCell ref="Q394:S394"/>
    <mergeCell ref="Q395:S395"/>
    <mergeCell ref="L398:P398"/>
    <mergeCell ref="Q380:S380"/>
    <mergeCell ref="Q381:S381"/>
    <mergeCell ref="Q382:S382"/>
    <mergeCell ref="Q383:S383"/>
    <mergeCell ref="Q384:S384"/>
    <mergeCell ref="Q385:S385"/>
    <mergeCell ref="Q386:S386"/>
    <mergeCell ref="Q387:S387"/>
    <mergeCell ref="Q388:S388"/>
    <mergeCell ref="N389:P389"/>
    <mergeCell ref="N390:P390"/>
    <mergeCell ref="N391:P391"/>
    <mergeCell ref="N392:P392"/>
    <mergeCell ref="N393:P393"/>
    <mergeCell ref="N394:P394"/>
    <mergeCell ref="N395:P395"/>
    <mergeCell ref="Q371:S371"/>
    <mergeCell ref="Q372:S372"/>
    <mergeCell ref="Q373:S373"/>
    <mergeCell ref="Q374:S374"/>
    <mergeCell ref="Q375:S375"/>
    <mergeCell ref="Q376:S376"/>
    <mergeCell ref="Q377:S377"/>
    <mergeCell ref="Q378:S378"/>
    <mergeCell ref="Q379:S379"/>
    <mergeCell ref="Q364:S364"/>
    <mergeCell ref="Q365:S365"/>
    <mergeCell ref="Q366:S366"/>
    <mergeCell ref="Q367:S367"/>
    <mergeCell ref="Q368:S368"/>
    <mergeCell ref="Q369:S369"/>
    <mergeCell ref="Q370:S370"/>
    <mergeCell ref="Q352:S352"/>
    <mergeCell ref="Q353:S353"/>
    <mergeCell ref="Q354:S354"/>
    <mergeCell ref="Q355:S355"/>
    <mergeCell ref="Q356:S356"/>
    <mergeCell ref="Q357:S357"/>
    <mergeCell ref="Q358:S358"/>
    <mergeCell ref="Q359:S359"/>
    <mergeCell ref="Q360:S360"/>
    <mergeCell ref="Q363:S363"/>
    <mergeCell ref="Q361:S361"/>
    <mergeCell ref="Q362:S362"/>
    <mergeCell ref="N380:P380"/>
    <mergeCell ref="N381:P381"/>
    <mergeCell ref="N382:P382"/>
    <mergeCell ref="N383:P383"/>
    <mergeCell ref="N384:P384"/>
    <mergeCell ref="N385:P385"/>
    <mergeCell ref="N386:P386"/>
    <mergeCell ref="N387:P387"/>
    <mergeCell ref="N388:P388"/>
    <mergeCell ref="N372:P372"/>
    <mergeCell ref="N373:P373"/>
    <mergeCell ref="N374:P374"/>
    <mergeCell ref="N375:P375"/>
    <mergeCell ref="N376:P376"/>
    <mergeCell ref="N377:P377"/>
    <mergeCell ref="N378:P378"/>
    <mergeCell ref="N379:P379"/>
    <mergeCell ref="N352:P352"/>
    <mergeCell ref="N363:P363"/>
    <mergeCell ref="L390:M390"/>
    <mergeCell ref="L391:M391"/>
    <mergeCell ref="L392:M392"/>
    <mergeCell ref="L393:M393"/>
    <mergeCell ref="L394:M394"/>
    <mergeCell ref="L395:M395"/>
    <mergeCell ref="N353:P353"/>
    <mergeCell ref="N354:P354"/>
    <mergeCell ref="N355:P355"/>
    <mergeCell ref="N356:P356"/>
    <mergeCell ref="N357:P357"/>
    <mergeCell ref="N358:P358"/>
    <mergeCell ref="N359:P359"/>
    <mergeCell ref="N360:P360"/>
    <mergeCell ref="N361:P361"/>
    <mergeCell ref="N362:P362"/>
    <mergeCell ref="N364:P364"/>
    <mergeCell ref="N365:P365"/>
    <mergeCell ref="N366:P366"/>
    <mergeCell ref="N367:P367"/>
    <mergeCell ref="N368:P368"/>
    <mergeCell ref="N369:P369"/>
    <mergeCell ref="N370:P370"/>
    <mergeCell ref="N371:P371"/>
    <mergeCell ref="L381:M381"/>
    <mergeCell ref="L382:M382"/>
    <mergeCell ref="L383:M383"/>
    <mergeCell ref="L384:M384"/>
    <mergeCell ref="L385:M385"/>
    <mergeCell ref="L386:M386"/>
    <mergeCell ref="L387:M387"/>
    <mergeCell ref="L388:M388"/>
    <mergeCell ref="L389:M389"/>
    <mergeCell ref="L372:M372"/>
    <mergeCell ref="L373:M373"/>
    <mergeCell ref="L374:M374"/>
    <mergeCell ref="L375:M375"/>
    <mergeCell ref="L376:M376"/>
    <mergeCell ref="L377:M377"/>
    <mergeCell ref="L378:M378"/>
    <mergeCell ref="L379:M379"/>
    <mergeCell ref="L380:M380"/>
    <mergeCell ref="B391:E391"/>
    <mergeCell ref="F391:H391"/>
    <mergeCell ref="J353:K353"/>
    <mergeCell ref="L353:M353"/>
    <mergeCell ref="F382:H382"/>
    <mergeCell ref="B375:E375"/>
    <mergeCell ref="F375:H375"/>
    <mergeCell ref="B382:E382"/>
    <mergeCell ref="B370:E370"/>
    <mergeCell ref="F370:H370"/>
    <mergeCell ref="B372:E372"/>
    <mergeCell ref="F372:H372"/>
    <mergeCell ref="B374:E374"/>
    <mergeCell ref="F374:H374"/>
    <mergeCell ref="F378:H378"/>
    <mergeCell ref="B365:E365"/>
    <mergeCell ref="F365:H365"/>
    <mergeCell ref="F380:H380"/>
    <mergeCell ref="F384:H384"/>
    <mergeCell ref="F381:H381"/>
    <mergeCell ref="B376:E376"/>
    <mergeCell ref="F376:H376"/>
    <mergeCell ref="B359:E359"/>
    <mergeCell ref="F359:H359"/>
    <mergeCell ref="F389:H389"/>
    <mergeCell ref="B253:L253"/>
    <mergeCell ref="B254:F254"/>
    <mergeCell ref="B393:E393"/>
    <mergeCell ref="F393:H393"/>
    <mergeCell ref="B395:E395"/>
    <mergeCell ref="F395:H395"/>
    <mergeCell ref="B257:F257"/>
    <mergeCell ref="C341:I341"/>
    <mergeCell ref="F386:H386"/>
    <mergeCell ref="F388:H388"/>
    <mergeCell ref="F390:H390"/>
    <mergeCell ref="F392:H392"/>
    <mergeCell ref="F394:H394"/>
    <mergeCell ref="B392:E392"/>
    <mergeCell ref="B394:E394"/>
    <mergeCell ref="B385:E385"/>
    <mergeCell ref="F385:H385"/>
    <mergeCell ref="B387:E387"/>
    <mergeCell ref="F387:H387"/>
    <mergeCell ref="B389:E389"/>
    <mergeCell ref="B364:E364"/>
    <mergeCell ref="F364:H364"/>
    <mergeCell ref="B368:E368"/>
    <mergeCell ref="B383:E383"/>
    <mergeCell ref="F383:H383"/>
    <mergeCell ref="B379:E379"/>
    <mergeCell ref="F379:H379"/>
    <mergeCell ref="B381:E381"/>
    <mergeCell ref="F361:H361"/>
    <mergeCell ref="H219:H223"/>
    <mergeCell ref="C252:F252"/>
    <mergeCell ref="B251:L251"/>
    <mergeCell ref="J252:L252"/>
    <mergeCell ref="B246:L246"/>
    <mergeCell ref="G243:G244"/>
    <mergeCell ref="J243:L244"/>
    <mergeCell ref="C247:F250"/>
    <mergeCell ref="L364:M364"/>
    <mergeCell ref="L365:M365"/>
    <mergeCell ref="L366:M366"/>
    <mergeCell ref="L367:M367"/>
    <mergeCell ref="L368:M368"/>
    <mergeCell ref="L369:M369"/>
    <mergeCell ref="L370:M370"/>
    <mergeCell ref="L371:M371"/>
    <mergeCell ref="L352:M352"/>
    <mergeCell ref="L354:M354"/>
    <mergeCell ref="F368:H368"/>
    <mergeCell ref="C85:F87"/>
    <mergeCell ref="G85:G87"/>
    <mergeCell ref="C105:F105"/>
    <mergeCell ref="J105:L105"/>
    <mergeCell ref="L355:M355"/>
    <mergeCell ref="L356:M356"/>
    <mergeCell ref="L357:M357"/>
    <mergeCell ref="L358:M358"/>
    <mergeCell ref="L359:M359"/>
    <mergeCell ref="L360:M360"/>
    <mergeCell ref="L361:M361"/>
    <mergeCell ref="L362:M362"/>
    <mergeCell ref="H155:I155"/>
    <mergeCell ref="J155:L155"/>
    <mergeCell ref="C154:F155"/>
    <mergeCell ref="G175:G177"/>
    <mergeCell ref="H178:I178"/>
    <mergeCell ref="J175:L177"/>
    <mergeCell ref="J178:L178"/>
    <mergeCell ref="C224:F224"/>
    <mergeCell ref="J224:L224"/>
    <mergeCell ref="H224:I224"/>
    <mergeCell ref="H209:H218"/>
    <mergeCell ref="C132:F132"/>
    <mergeCell ref="J132:L132"/>
    <mergeCell ref="C127:F127"/>
    <mergeCell ref="H110:I110"/>
    <mergeCell ref="C110:F110"/>
    <mergeCell ref="B134:L134"/>
    <mergeCell ref="B119:L119"/>
    <mergeCell ref="J123:L123"/>
    <mergeCell ref="B114:L114"/>
    <mergeCell ref="B116:L116"/>
    <mergeCell ref="J120:L120"/>
    <mergeCell ref="J121:L121"/>
    <mergeCell ref="C122:F122"/>
    <mergeCell ref="G117:G118"/>
    <mergeCell ref="J117:L118"/>
    <mergeCell ref="B115:F115"/>
    <mergeCell ref="B117:B118"/>
    <mergeCell ref="J111:L111"/>
    <mergeCell ref="J112:L112"/>
    <mergeCell ref="C111:F111"/>
    <mergeCell ref="B124:L124"/>
    <mergeCell ref="B126:L126"/>
    <mergeCell ref="C129:F129"/>
    <mergeCell ref="J129:L129"/>
    <mergeCell ref="B153:L153"/>
    <mergeCell ref="C145:F146"/>
    <mergeCell ref="B133:L133"/>
    <mergeCell ref="C131:F131"/>
    <mergeCell ref="J131:L131"/>
    <mergeCell ref="C150:F150"/>
    <mergeCell ref="B143:F143"/>
    <mergeCell ref="G156:G157"/>
    <mergeCell ref="C151:F151"/>
    <mergeCell ref="J151:L151"/>
    <mergeCell ref="J141:L141"/>
    <mergeCell ref="J154:L154"/>
    <mergeCell ref="B147:L147"/>
    <mergeCell ref="C140:F140"/>
    <mergeCell ref="C141:F141"/>
    <mergeCell ref="J140:L140"/>
    <mergeCell ref="G145:G146"/>
    <mergeCell ref="B154:B155"/>
    <mergeCell ref="B139:L139"/>
    <mergeCell ref="J148:L148"/>
    <mergeCell ref="C149:F149"/>
    <mergeCell ref="J149:L149"/>
    <mergeCell ref="J145:L146"/>
    <mergeCell ref="B144:L144"/>
    <mergeCell ref="B145:B146"/>
    <mergeCell ref="C232:F233"/>
    <mergeCell ref="J223:L223"/>
    <mergeCell ref="J219:L219"/>
    <mergeCell ref="J209:L209"/>
    <mergeCell ref="C209:F209"/>
    <mergeCell ref="J225:L225"/>
    <mergeCell ref="I219:I223"/>
    <mergeCell ref="J240:L240"/>
    <mergeCell ref="C239:F239"/>
    <mergeCell ref="C240:F240"/>
    <mergeCell ref="G221:G222"/>
    <mergeCell ref="C217:F217"/>
    <mergeCell ref="C216:F216"/>
    <mergeCell ref="C219:F219"/>
    <mergeCell ref="C210:F210"/>
    <mergeCell ref="I232:I233"/>
    <mergeCell ref="H232:H233"/>
    <mergeCell ref="J232:L233"/>
    <mergeCell ref="J215:L215"/>
    <mergeCell ref="J218:L218"/>
    <mergeCell ref="J210:L210"/>
    <mergeCell ref="J217:L217"/>
    <mergeCell ref="C220:F220"/>
    <mergeCell ref="J88:L88"/>
    <mergeCell ref="B85:B87"/>
    <mergeCell ref="B91:L91"/>
    <mergeCell ref="J85:L87"/>
    <mergeCell ref="C93:F93"/>
    <mergeCell ref="F3:K3"/>
    <mergeCell ref="C88:F88"/>
    <mergeCell ref="C27:F27"/>
    <mergeCell ref="J27:L27"/>
    <mergeCell ref="C28:F28"/>
    <mergeCell ref="J28:L28"/>
    <mergeCell ref="C38:F38"/>
    <mergeCell ref="J33:L33"/>
    <mergeCell ref="C78:F80"/>
    <mergeCell ref="G58:G62"/>
    <mergeCell ref="C6:F6"/>
    <mergeCell ref="H6:I6"/>
    <mergeCell ref="J54:L54"/>
    <mergeCell ref="C55:F56"/>
    <mergeCell ref="B55:B56"/>
    <mergeCell ref="C82:F82"/>
    <mergeCell ref="G83:G84"/>
    <mergeCell ref="J83:L84"/>
    <mergeCell ref="C83:F84"/>
    <mergeCell ref="B83:B84"/>
    <mergeCell ref="B26:L26"/>
    <mergeCell ref="C46:F46"/>
    <mergeCell ref="J45:L45"/>
    <mergeCell ref="J46:L46"/>
    <mergeCell ref="J15:L15"/>
    <mergeCell ref="H44:I44"/>
    <mergeCell ref="J44:L44"/>
    <mergeCell ref="B43:B44"/>
    <mergeCell ref="C43:F44"/>
    <mergeCell ref="H53:I53"/>
    <mergeCell ref="J53:L53"/>
    <mergeCell ref="B51:B53"/>
    <mergeCell ref="C51:F53"/>
    <mergeCell ref="G51:G52"/>
    <mergeCell ref="B19:L19"/>
    <mergeCell ref="B18:L18"/>
    <mergeCell ref="J23:L23"/>
    <mergeCell ref="C20:F20"/>
    <mergeCell ref="C23:F23"/>
    <mergeCell ref="C21:F21"/>
    <mergeCell ref="J21:L21"/>
    <mergeCell ref="B32:L32"/>
    <mergeCell ref="C47:F47"/>
    <mergeCell ref="C22:F22"/>
    <mergeCell ref="J22:L22"/>
    <mergeCell ref="B4:L4"/>
    <mergeCell ref="J6:L6"/>
    <mergeCell ref="B12:B13"/>
    <mergeCell ref="C12:F12"/>
    <mergeCell ref="J12:L13"/>
    <mergeCell ref="G12:G13"/>
    <mergeCell ref="C17:F17"/>
    <mergeCell ref="J17:L17"/>
    <mergeCell ref="B16:L16"/>
    <mergeCell ref="J14:L14"/>
    <mergeCell ref="C14:F15"/>
    <mergeCell ref="B14:B15"/>
    <mergeCell ref="J20:L20"/>
    <mergeCell ref="J31:L31"/>
    <mergeCell ref="C5:D5"/>
    <mergeCell ref="E5:F5"/>
    <mergeCell ref="G5:H5"/>
    <mergeCell ref="B7:L7"/>
    <mergeCell ref="B8:L8"/>
    <mergeCell ref="B29:B30"/>
    <mergeCell ref="C10:F10"/>
    <mergeCell ref="C13:F13"/>
    <mergeCell ref="C9:F9"/>
    <mergeCell ref="B11:L11"/>
    <mergeCell ref="C25:F25"/>
    <mergeCell ref="C24:F24"/>
    <mergeCell ref="J24:L24"/>
    <mergeCell ref="J25:L25"/>
    <mergeCell ref="J10:L10"/>
    <mergeCell ref="J9:L9"/>
    <mergeCell ref="J93:L93"/>
    <mergeCell ref="B106:B107"/>
    <mergeCell ref="C121:F121"/>
    <mergeCell ref="C100:F100"/>
    <mergeCell ref="B98:L98"/>
    <mergeCell ref="B99:L99"/>
    <mergeCell ref="J100:L100"/>
    <mergeCell ref="H92:I93"/>
    <mergeCell ref="H96:I96"/>
    <mergeCell ref="J95:L95"/>
    <mergeCell ref="C117:F118"/>
    <mergeCell ref="J113:L113"/>
    <mergeCell ref="J94:L94"/>
    <mergeCell ref="J92:L92"/>
    <mergeCell ref="G106:G107"/>
    <mergeCell ref="J106:L107"/>
    <mergeCell ref="J102:L102"/>
    <mergeCell ref="J103:L103"/>
    <mergeCell ref="J97:L97"/>
    <mergeCell ref="C106:F107"/>
    <mergeCell ref="J101:L101"/>
    <mergeCell ref="J29:L30"/>
    <mergeCell ref="B160:B162"/>
    <mergeCell ref="C160:F162"/>
    <mergeCell ref="C159:F159"/>
    <mergeCell ref="G75:G77"/>
    <mergeCell ref="J81:L81"/>
    <mergeCell ref="C75:F77"/>
    <mergeCell ref="J38:L38"/>
    <mergeCell ref="C42:F42"/>
    <mergeCell ref="J42:L42"/>
    <mergeCell ref="C62:F62"/>
    <mergeCell ref="B57:L57"/>
    <mergeCell ref="C54:F54"/>
    <mergeCell ref="C112:F112"/>
    <mergeCell ref="J122:L122"/>
    <mergeCell ref="C123:F123"/>
    <mergeCell ref="J159:L159"/>
    <mergeCell ref="C31:F31"/>
    <mergeCell ref="C58:F61"/>
    <mergeCell ref="J82:L82"/>
    <mergeCell ref="C94:F94"/>
    <mergeCell ref="G48:G49"/>
    <mergeCell ref="H50:I50"/>
    <mergeCell ref="J50:L50"/>
    <mergeCell ref="B65:L65"/>
    <mergeCell ref="B66:B72"/>
    <mergeCell ref="C66:F72"/>
    <mergeCell ref="H66:I66"/>
    <mergeCell ref="J47:L47"/>
    <mergeCell ref="J43:L43"/>
    <mergeCell ref="J41:L41"/>
    <mergeCell ref="G55:G56"/>
    <mergeCell ref="B35:L35"/>
    <mergeCell ref="C37:F37"/>
    <mergeCell ref="C39:F40"/>
    <mergeCell ref="B39:B40"/>
    <mergeCell ref="G39:G40"/>
    <mergeCell ref="J39:L40"/>
    <mergeCell ref="C48:F50"/>
    <mergeCell ref="B48:B50"/>
    <mergeCell ref="B34:L34"/>
    <mergeCell ref="J51:L52"/>
    <mergeCell ref="J48:L49"/>
    <mergeCell ref="B58:B62"/>
    <mergeCell ref="B36:L36"/>
    <mergeCell ref="K5:L5"/>
    <mergeCell ref="J194:L194"/>
    <mergeCell ref="B182:L182"/>
    <mergeCell ref="C181:F181"/>
    <mergeCell ref="J181:L181"/>
    <mergeCell ref="C179:F179"/>
    <mergeCell ref="C180:F180"/>
    <mergeCell ref="J180:L180"/>
    <mergeCell ref="J179:L179"/>
    <mergeCell ref="C104:F104"/>
    <mergeCell ref="J104:L104"/>
    <mergeCell ref="C29:F30"/>
    <mergeCell ref="G29:G30"/>
    <mergeCell ref="C41:F41"/>
    <mergeCell ref="G78:G80"/>
    <mergeCell ref="C45:F45"/>
    <mergeCell ref="B193:L193"/>
    <mergeCell ref="G163:G165"/>
    <mergeCell ref="J37:L37"/>
    <mergeCell ref="C33:F33"/>
    <mergeCell ref="J63:L63"/>
    <mergeCell ref="G66:G72"/>
    <mergeCell ref="J66:L72"/>
    <mergeCell ref="B197:L197"/>
    <mergeCell ref="C195:F195"/>
    <mergeCell ref="B75:B77"/>
    <mergeCell ref="B78:B80"/>
    <mergeCell ref="J55:L56"/>
    <mergeCell ref="H89:I89"/>
    <mergeCell ref="C90:F90"/>
    <mergeCell ref="H90:I90"/>
    <mergeCell ref="J90:L90"/>
    <mergeCell ref="H138:I138"/>
    <mergeCell ref="G135:G137"/>
    <mergeCell ref="J135:L137"/>
    <mergeCell ref="J138:L138"/>
    <mergeCell ref="C120:F120"/>
    <mergeCell ref="J150:L150"/>
    <mergeCell ref="C152:F152"/>
    <mergeCell ref="J152:L152"/>
    <mergeCell ref="C148:F148"/>
    <mergeCell ref="B142:L142"/>
    <mergeCell ref="B135:B138"/>
    <mergeCell ref="B207:L207"/>
    <mergeCell ref="I148:I152"/>
    <mergeCell ref="H148:H152"/>
    <mergeCell ref="C81:F81"/>
    <mergeCell ref="C194:F194"/>
    <mergeCell ref="J163:L165"/>
    <mergeCell ref="B171:L171"/>
    <mergeCell ref="B167:L167"/>
    <mergeCell ref="J185:L188"/>
    <mergeCell ref="J190:L192"/>
    <mergeCell ref="B183:L183"/>
    <mergeCell ref="B174:L174"/>
    <mergeCell ref="C175:F178"/>
    <mergeCell ref="B175:B178"/>
    <mergeCell ref="B125:F125"/>
    <mergeCell ref="C113:F113"/>
    <mergeCell ref="C190:F192"/>
    <mergeCell ref="B184:L184"/>
    <mergeCell ref="G190:G192"/>
    <mergeCell ref="G172:G173"/>
    <mergeCell ref="J172:L173"/>
    <mergeCell ref="B172:B173"/>
    <mergeCell ref="C89:F89"/>
    <mergeCell ref="J89:L89"/>
    <mergeCell ref="B262:L262"/>
    <mergeCell ref="I209:I218"/>
    <mergeCell ref="B74:L74"/>
    <mergeCell ref="J75:L77"/>
    <mergeCell ref="B234:L234"/>
    <mergeCell ref="J235:L236"/>
    <mergeCell ref="J237:L237"/>
    <mergeCell ref="B238:L238"/>
    <mergeCell ref="B235:B236"/>
    <mergeCell ref="C235:F236"/>
    <mergeCell ref="G235:G236"/>
    <mergeCell ref="C237:F237"/>
    <mergeCell ref="I239:I242"/>
    <mergeCell ref="J239:L239"/>
    <mergeCell ref="C208:F208"/>
    <mergeCell ref="J195:L195"/>
    <mergeCell ref="G198:G199"/>
    <mergeCell ref="H198:I198"/>
    <mergeCell ref="J211:L211"/>
    <mergeCell ref="J216:L216"/>
    <mergeCell ref="B203:L203"/>
    <mergeCell ref="B196:L196"/>
    <mergeCell ref="G168:G169"/>
    <mergeCell ref="J168:L169"/>
    <mergeCell ref="C279:H279"/>
    <mergeCell ref="I279:L279"/>
    <mergeCell ref="B270:L270"/>
    <mergeCell ref="C272:I272"/>
    <mergeCell ref="C273:I273"/>
    <mergeCell ref="C274:I274"/>
    <mergeCell ref="C271:I271"/>
    <mergeCell ref="G227:G229"/>
    <mergeCell ref="G230:G231"/>
    <mergeCell ref="B259:L259"/>
    <mergeCell ref="G232:G233"/>
    <mergeCell ref="J241:L241"/>
    <mergeCell ref="J242:L242"/>
    <mergeCell ref="C241:F241"/>
    <mergeCell ref="C242:F242"/>
    <mergeCell ref="B255:F255"/>
    <mergeCell ref="B227:B229"/>
    <mergeCell ref="B230:B231"/>
    <mergeCell ref="C227:F229"/>
    <mergeCell ref="C230:F231"/>
    <mergeCell ref="B247:B250"/>
    <mergeCell ref="G247:G250"/>
    <mergeCell ref="J247:L250"/>
    <mergeCell ref="B232:B233"/>
    <mergeCell ref="I281:L281"/>
    <mergeCell ref="I282:L282"/>
    <mergeCell ref="B264:F264"/>
    <mergeCell ref="I283:L283"/>
    <mergeCell ref="I284:L284"/>
    <mergeCell ref="I285:L285"/>
    <mergeCell ref="B310:I310"/>
    <mergeCell ref="B314:I314"/>
    <mergeCell ref="B316:G316"/>
    <mergeCell ref="H316:K316"/>
    <mergeCell ref="B294:I294"/>
    <mergeCell ref="B298:I298"/>
    <mergeCell ref="B300:I300"/>
    <mergeCell ref="B304:I304"/>
    <mergeCell ref="H308:K308"/>
    <mergeCell ref="B308:G308"/>
    <mergeCell ref="B312:L312"/>
    <mergeCell ref="B296:L296"/>
    <mergeCell ref="C288:H288"/>
    <mergeCell ref="B278:L278"/>
    <mergeCell ref="B265:E265"/>
    <mergeCell ref="F265:K265"/>
    <mergeCell ref="B267:E267"/>
    <mergeCell ref="F267:K267"/>
    <mergeCell ref="H320:K320"/>
    <mergeCell ref="B322:I322"/>
    <mergeCell ref="B323:I323"/>
    <mergeCell ref="I286:L286"/>
    <mergeCell ref="I287:L287"/>
    <mergeCell ref="I288:L288"/>
    <mergeCell ref="I289:L289"/>
    <mergeCell ref="I290:L290"/>
    <mergeCell ref="I291:L291"/>
    <mergeCell ref="C290:H290"/>
    <mergeCell ref="C291:H291"/>
    <mergeCell ref="C280:H280"/>
    <mergeCell ref="C281:H281"/>
    <mergeCell ref="C282:H282"/>
    <mergeCell ref="C283:H283"/>
    <mergeCell ref="C284:H284"/>
    <mergeCell ref="C285:H285"/>
    <mergeCell ref="C286:H286"/>
    <mergeCell ref="C287:H287"/>
    <mergeCell ref="C289:H289"/>
    <mergeCell ref="F354:H354"/>
    <mergeCell ref="F355:H355"/>
    <mergeCell ref="B354:E354"/>
    <mergeCell ref="B373:E373"/>
    <mergeCell ref="B306:L306"/>
    <mergeCell ref="B302:L302"/>
    <mergeCell ref="F373:H373"/>
    <mergeCell ref="F356:H356"/>
    <mergeCell ref="F357:H357"/>
    <mergeCell ref="F358:H358"/>
    <mergeCell ref="F362:H362"/>
    <mergeCell ref="B324:I324"/>
    <mergeCell ref="B326:G326"/>
    <mergeCell ref="B327:L339"/>
    <mergeCell ref="B318:I318"/>
    <mergeCell ref="B369:E369"/>
    <mergeCell ref="F369:H369"/>
    <mergeCell ref="B371:E371"/>
    <mergeCell ref="B358:E358"/>
    <mergeCell ref="F352:H352"/>
    <mergeCell ref="F371:H371"/>
    <mergeCell ref="B367:E367"/>
    <mergeCell ref="F367:H367"/>
    <mergeCell ref="B320:G320"/>
    <mergeCell ref="B350:G350"/>
    <mergeCell ref="B361:E361"/>
    <mergeCell ref="B366:E366"/>
    <mergeCell ref="F366:H366"/>
    <mergeCell ref="E398:I398"/>
    <mergeCell ref="B344:L344"/>
    <mergeCell ref="B256:F256"/>
    <mergeCell ref="B346:L346"/>
    <mergeCell ref="B390:E390"/>
    <mergeCell ref="B388:E388"/>
    <mergeCell ref="B384:E384"/>
    <mergeCell ref="B380:E380"/>
    <mergeCell ref="B378:E378"/>
    <mergeCell ref="B377:E377"/>
    <mergeCell ref="B386:E386"/>
    <mergeCell ref="F353:H353"/>
    <mergeCell ref="B355:E355"/>
    <mergeCell ref="B356:E356"/>
    <mergeCell ref="B362:E362"/>
    <mergeCell ref="B348:G348"/>
    <mergeCell ref="B349:G349"/>
    <mergeCell ref="F377:H377"/>
    <mergeCell ref="B357:E357"/>
    <mergeCell ref="I280:L280"/>
    <mergeCell ref="J352:K352"/>
    <mergeCell ref="J354:K354"/>
    <mergeCell ref="J355:K355"/>
    <mergeCell ref="J356:K356"/>
    <mergeCell ref="J357:K357"/>
    <mergeCell ref="J358:K358"/>
    <mergeCell ref="J359:K359"/>
    <mergeCell ref="J360:K360"/>
    <mergeCell ref="J361:K361"/>
    <mergeCell ref="J379:K379"/>
    <mergeCell ref="J368:K368"/>
    <mergeCell ref="J369:K369"/>
    <mergeCell ref="J370:K370"/>
    <mergeCell ref="J371:K371"/>
    <mergeCell ref="J372:K372"/>
    <mergeCell ref="J373:K373"/>
    <mergeCell ref="J374:K374"/>
    <mergeCell ref="J375:K375"/>
    <mergeCell ref="J376:K376"/>
    <mergeCell ref="C96:F96"/>
    <mergeCell ref="J390:K390"/>
    <mergeCell ref="J391:K391"/>
    <mergeCell ref="J392:K392"/>
    <mergeCell ref="J393:K393"/>
    <mergeCell ref="J394:K394"/>
    <mergeCell ref="J395:K395"/>
    <mergeCell ref="J381:K381"/>
    <mergeCell ref="J382:K382"/>
    <mergeCell ref="J383:K383"/>
    <mergeCell ref="J384:K384"/>
    <mergeCell ref="J385:K385"/>
    <mergeCell ref="J386:K386"/>
    <mergeCell ref="J387:K387"/>
    <mergeCell ref="J388:K388"/>
    <mergeCell ref="J389:K389"/>
    <mergeCell ref="J380:K380"/>
    <mergeCell ref="J362:K362"/>
    <mergeCell ref="J364:K364"/>
    <mergeCell ref="J365:K365"/>
    <mergeCell ref="J366:K366"/>
    <mergeCell ref="J367:K367"/>
    <mergeCell ref="J377:K377"/>
    <mergeCell ref="J378:K378"/>
    <mergeCell ref="B2:L2"/>
    <mergeCell ref="C135:F138"/>
    <mergeCell ref="H64:I64"/>
    <mergeCell ref="J64:L64"/>
    <mergeCell ref="J58:L62"/>
    <mergeCell ref="J127:L127"/>
    <mergeCell ref="B128:L128"/>
    <mergeCell ref="B73:L73"/>
    <mergeCell ref="J96:L96"/>
    <mergeCell ref="C130:F130"/>
    <mergeCell ref="J130:L130"/>
    <mergeCell ref="J78:L80"/>
    <mergeCell ref="B63:B64"/>
    <mergeCell ref="C63:F64"/>
    <mergeCell ref="C101:F101"/>
    <mergeCell ref="J110:L110"/>
    <mergeCell ref="C102:F102"/>
    <mergeCell ref="C92:F92"/>
    <mergeCell ref="C97:F97"/>
    <mergeCell ref="C108:F108"/>
    <mergeCell ref="J108:L108"/>
    <mergeCell ref="B109:L109"/>
    <mergeCell ref="C103:F103"/>
    <mergeCell ref="C95:F95"/>
  </mergeCells>
  <conditionalFormatting sqref="B2 B3:L3">
    <cfRule type="expression" dxfId="777" priority="2565">
      <formula>$B$2="PRELIMINARY SITE VISIT REPORT FINDINGS"</formula>
    </cfRule>
  </conditionalFormatting>
  <conditionalFormatting sqref="B12:B14">
    <cfRule type="expression" dxfId="776" priority="2112">
      <formula>B12="N/A"</formula>
    </cfRule>
  </conditionalFormatting>
  <conditionalFormatting sqref="B117:B118">
    <cfRule type="expression" dxfId="775" priority="1887">
      <formula>G115="N/A"</formula>
    </cfRule>
  </conditionalFormatting>
  <conditionalFormatting sqref="B120">
    <cfRule type="expression" dxfId="774" priority="1877">
      <formula>G115="N/A"</formula>
    </cfRule>
  </conditionalFormatting>
  <conditionalFormatting sqref="B121">
    <cfRule type="expression" dxfId="773" priority="1872">
      <formula>G115="N/A"</formula>
    </cfRule>
  </conditionalFormatting>
  <conditionalFormatting sqref="B122">
    <cfRule type="expression" dxfId="772" priority="1866">
      <formula>G115="N/A"</formula>
    </cfRule>
  </conditionalFormatting>
  <conditionalFormatting sqref="B123">
    <cfRule type="expression" dxfId="771" priority="1860">
      <formula>G115="N/A"</formula>
    </cfRule>
  </conditionalFormatting>
  <conditionalFormatting sqref="B127">
    <cfRule type="expression" dxfId="770" priority="1852">
      <formula>G125="N/A"</formula>
    </cfRule>
  </conditionalFormatting>
  <conditionalFormatting sqref="B129">
    <cfRule type="expression" dxfId="769" priority="1843">
      <formula>G125="N/A"</formula>
    </cfRule>
  </conditionalFormatting>
  <conditionalFormatting sqref="B130">
    <cfRule type="expression" dxfId="768" priority="1838">
      <formula>G125="N/A"</formula>
    </cfRule>
  </conditionalFormatting>
  <conditionalFormatting sqref="B131">
    <cfRule type="expression" dxfId="767" priority="1832">
      <formula>G125="N/A"</formula>
    </cfRule>
  </conditionalFormatting>
  <conditionalFormatting sqref="B132">
    <cfRule type="expression" dxfId="766" priority="1826">
      <formula>G125="N/A"</formula>
    </cfRule>
  </conditionalFormatting>
  <conditionalFormatting sqref="B145:B146">
    <cfRule type="expression" dxfId="765" priority="1818">
      <formula>G143="N/A"</formula>
    </cfRule>
  </conditionalFormatting>
  <conditionalFormatting sqref="B148">
    <cfRule type="expression" dxfId="764" priority="1807">
      <formula>G143="N/A"</formula>
    </cfRule>
  </conditionalFormatting>
  <conditionalFormatting sqref="B149">
    <cfRule type="expression" dxfId="763" priority="1802">
      <formula>G143="N/A"</formula>
    </cfRule>
  </conditionalFormatting>
  <conditionalFormatting sqref="B150">
    <cfRule type="expression" dxfId="762" priority="1797">
      <formula>G143="N/A"</formula>
    </cfRule>
  </conditionalFormatting>
  <conditionalFormatting sqref="B151">
    <cfRule type="expression" dxfId="761" priority="1792">
      <formula>G143="N/A"</formula>
    </cfRule>
  </conditionalFormatting>
  <conditionalFormatting sqref="B152">
    <cfRule type="expression" dxfId="760" priority="1787">
      <formula>G143="N/A"</formula>
    </cfRule>
  </conditionalFormatting>
  <conditionalFormatting sqref="B259">
    <cfRule type="expression" dxfId="759" priority="1530">
      <formula>G256="N/A"</formula>
    </cfRule>
    <cfRule type="expression" dxfId="758" priority="1491">
      <formula>(OR(G254&lt;&gt;"N/A", G255&lt;&gt;"N/A", G256&lt;&gt;"N/A"))</formula>
    </cfRule>
  </conditionalFormatting>
  <conditionalFormatting sqref="B279">
    <cfRule type="expression" dxfId="757" priority="1713">
      <formula>$B$262&lt;&gt;""</formula>
    </cfRule>
  </conditionalFormatting>
  <conditionalFormatting sqref="B346">
    <cfRule type="expression" dxfId="756" priority="1659">
      <formula>$B$344&lt;&gt;""</formula>
    </cfRule>
  </conditionalFormatting>
  <conditionalFormatting sqref="B354:E354">
    <cfRule type="expression" dxfId="755" priority="1581">
      <formula>F352&lt;&gt;""</formula>
    </cfRule>
  </conditionalFormatting>
  <conditionalFormatting sqref="B355:E355">
    <cfRule type="expression" dxfId="754" priority="1565">
      <formula>F352&lt;&gt;""</formula>
    </cfRule>
  </conditionalFormatting>
  <conditionalFormatting sqref="B356:E356">
    <cfRule type="expression" dxfId="753" priority="1564">
      <formula>F352&lt;&gt;""</formula>
    </cfRule>
  </conditionalFormatting>
  <conditionalFormatting sqref="B357:E357">
    <cfRule type="expression" dxfId="752" priority="1563">
      <formula>F352&lt;&gt;""</formula>
    </cfRule>
  </conditionalFormatting>
  <conditionalFormatting sqref="B358:E358">
    <cfRule type="expression" dxfId="751" priority="1562">
      <formula>$B$358&lt;&gt;""</formula>
    </cfRule>
  </conditionalFormatting>
  <conditionalFormatting sqref="B360:E360">
    <cfRule type="expression" dxfId="750" priority="1578">
      <formula>B360&lt;&gt;""</formula>
    </cfRule>
  </conditionalFormatting>
  <conditionalFormatting sqref="B361:E361">
    <cfRule type="expression" dxfId="749" priority="1566">
      <formula>$B$361&lt;&gt;""</formula>
    </cfRule>
  </conditionalFormatting>
  <conditionalFormatting sqref="B362:E365">
    <cfRule type="expression" dxfId="748" priority="303">
      <formula>$B362&lt;&gt;""</formula>
    </cfRule>
  </conditionalFormatting>
  <conditionalFormatting sqref="B366:E366">
    <cfRule type="expression" dxfId="747" priority="1531">
      <formula>B366&lt;&gt;""</formula>
    </cfRule>
  </conditionalFormatting>
  <conditionalFormatting sqref="B367:E367">
    <cfRule type="expression" dxfId="746" priority="1568">
      <formula>$B367&lt;&gt;""</formula>
    </cfRule>
  </conditionalFormatting>
  <conditionalFormatting sqref="B368:E368">
    <cfRule type="expression" dxfId="745" priority="1518">
      <formula>B368&lt;&gt;""</formula>
    </cfRule>
  </conditionalFormatting>
  <conditionalFormatting sqref="B369:E369">
    <cfRule type="expression" dxfId="744" priority="1572">
      <formula>$B369&lt;&gt;""</formula>
    </cfRule>
  </conditionalFormatting>
  <conditionalFormatting sqref="B370:E370">
    <cfRule type="expression" dxfId="743" priority="1516">
      <formula>B370&lt;&gt;""</formula>
    </cfRule>
  </conditionalFormatting>
  <conditionalFormatting sqref="B371:E371">
    <cfRule type="expression" dxfId="742" priority="1570">
      <formula>$B371&lt;&gt;""</formula>
    </cfRule>
  </conditionalFormatting>
  <conditionalFormatting sqref="B372:E372">
    <cfRule type="expression" dxfId="741" priority="1419">
      <formula>$B$372&lt;&gt;""</formula>
    </cfRule>
  </conditionalFormatting>
  <conditionalFormatting sqref="B373:E373">
    <cfRule type="expression" dxfId="740" priority="1559">
      <formula>$B$373&lt;&gt;""</formula>
    </cfRule>
  </conditionalFormatting>
  <conditionalFormatting sqref="B374:E374">
    <cfRule type="expression" dxfId="739" priority="1297">
      <formula>B374&lt;&gt;""</formula>
    </cfRule>
  </conditionalFormatting>
  <conditionalFormatting sqref="B375:E375">
    <cfRule type="expression" dxfId="738" priority="1546">
      <formula>$B375&lt;&gt;""</formula>
    </cfRule>
  </conditionalFormatting>
  <conditionalFormatting sqref="B377:E377">
    <cfRule type="expression" dxfId="737" priority="1580">
      <formula>B377&lt;&gt;""</formula>
    </cfRule>
  </conditionalFormatting>
  <conditionalFormatting sqref="B378:E378">
    <cfRule type="expression" dxfId="736" priority="1556">
      <formula>$B378&lt;&gt;""</formula>
    </cfRule>
  </conditionalFormatting>
  <conditionalFormatting sqref="B379:E379">
    <cfRule type="expression" dxfId="735" priority="1475">
      <formula>$B$379&lt;&gt;""</formula>
    </cfRule>
  </conditionalFormatting>
  <conditionalFormatting sqref="B380:E380">
    <cfRule type="expression" dxfId="734" priority="1555">
      <formula>$B$380&lt;&gt;""</formula>
    </cfRule>
  </conditionalFormatting>
  <conditionalFormatting sqref="B381:E381">
    <cfRule type="expression" dxfId="733" priority="1472">
      <formula>$B$381&lt;&gt;""</formula>
    </cfRule>
  </conditionalFormatting>
  <conditionalFormatting sqref="B382:E382">
    <cfRule type="expression" dxfId="732" priority="1549">
      <formula>$B$382&lt;&gt;""</formula>
    </cfRule>
  </conditionalFormatting>
  <conditionalFormatting sqref="B383:E383">
    <cfRule type="expression" dxfId="731" priority="1478">
      <formula>$B$383&lt;&gt;""</formula>
    </cfRule>
  </conditionalFormatting>
  <conditionalFormatting sqref="B384:E384">
    <cfRule type="expression" dxfId="730" priority="1554">
      <formula>$B$384&lt;&gt;""</formula>
    </cfRule>
  </conditionalFormatting>
  <conditionalFormatting sqref="B385:E385">
    <cfRule type="expression" dxfId="729" priority="1510">
      <formula>$B$385&lt;&gt;""</formula>
    </cfRule>
  </conditionalFormatting>
  <conditionalFormatting sqref="B386:E386">
    <cfRule type="expression" dxfId="728" priority="1553">
      <formula>$B$386&lt;&gt;""</formula>
    </cfRule>
  </conditionalFormatting>
  <conditionalFormatting sqref="B387:E387">
    <cfRule type="expression" dxfId="727" priority="1508">
      <formula>$B$387&lt;&gt;""</formula>
    </cfRule>
  </conditionalFormatting>
  <conditionalFormatting sqref="B388:E388">
    <cfRule type="expression" dxfId="726" priority="1552">
      <formula>$B$388&lt;&gt;""</formula>
    </cfRule>
  </conditionalFormatting>
  <conditionalFormatting sqref="B389:E389">
    <cfRule type="expression" dxfId="725" priority="1506">
      <formula>$B$389&lt;&gt;""</formula>
    </cfRule>
  </conditionalFormatting>
  <conditionalFormatting sqref="B390:E390">
    <cfRule type="expression" dxfId="724" priority="1551">
      <formula>$B$390&lt;&gt;""</formula>
    </cfRule>
  </conditionalFormatting>
  <conditionalFormatting sqref="B391:E391">
    <cfRule type="expression" dxfId="723" priority="1504">
      <formula>$B$391&lt;&gt;""</formula>
    </cfRule>
  </conditionalFormatting>
  <conditionalFormatting sqref="B392:E392">
    <cfRule type="expression" dxfId="722" priority="1550">
      <formula>$B$392&lt;&gt;""</formula>
    </cfRule>
  </conditionalFormatting>
  <conditionalFormatting sqref="B393:E393">
    <cfRule type="expression" dxfId="721" priority="1502">
      <formula>$B$393&lt;&gt;""</formula>
    </cfRule>
  </conditionalFormatting>
  <conditionalFormatting sqref="B394:E394">
    <cfRule type="expression" dxfId="720" priority="1548">
      <formula>$B$394&lt;&gt;""</formula>
    </cfRule>
  </conditionalFormatting>
  <conditionalFormatting sqref="B395:E395">
    <cfRule type="expression" dxfId="719" priority="1500">
      <formula>$B$395&lt;&gt;""</formula>
    </cfRule>
  </conditionalFormatting>
  <conditionalFormatting sqref="B257:F257">
    <cfRule type="expression" dxfId="718" priority="1494">
      <formula>$G$256="Yes"</formula>
    </cfRule>
  </conditionalFormatting>
  <conditionalFormatting sqref="B376:H376">
    <cfRule type="expression" dxfId="717" priority="1426">
      <formula>$B$376&lt;&gt;""</formula>
    </cfRule>
  </conditionalFormatting>
  <conditionalFormatting sqref="B4:L4 B6:L6">
    <cfRule type="expression" dxfId="716" priority="2568">
      <formula>$B$2="PRELIMINARY SITE VISIT REPORT FINDINGS"</formula>
    </cfRule>
  </conditionalFormatting>
  <conditionalFormatting sqref="B5:L5">
    <cfRule type="expression" dxfId="715" priority="2569">
      <formula>$B$2="PRELIMINARY SITE VISIT REPORT FINDINGS"</formula>
    </cfRule>
  </conditionalFormatting>
  <conditionalFormatting sqref="B7:L7 B18:L18 B34:L34 B182:L182 B206:L206">
    <cfRule type="expression" dxfId="714" priority="2572">
      <formula>$B$2="PRELIMINARY SITE VISIT REPORT FINDINGS"</formula>
    </cfRule>
  </conditionalFormatting>
  <conditionalFormatting sqref="B8:L8 B11:L11 B16:L16 B19:L19 B26:L26 B32:L32 B35:L36 B57:L57 B65:L65 B73:L74 B91:L91 B98:L99 B109:L109 B114:L114 B115:F115 B116:L116 B119:L119 B124:L124 B126:L126 B128:L128 B133:L134 B139:L139 B142:L142 B144:L144 B147:L147 B153:L153 B167:L167 B171:L171 B174:L174 B183:L184 B193:L193 B196:L197 B203:L203 B207:L207 B226:L226 B234:L234 B238:L238 B246:L246 B251:L251">
    <cfRule type="expression" dxfId="713" priority="2571">
      <formula>$B$2="PRELIMINARY SITE VISIT REPORT FINDINGS"</formula>
    </cfRule>
  </conditionalFormatting>
  <conditionalFormatting sqref="B262:L262">
    <cfRule type="expression" dxfId="712" priority="1725">
      <formula>$B$262&lt;&gt;""</formula>
    </cfRule>
  </conditionalFormatting>
  <conditionalFormatting sqref="B270:L270">
    <cfRule type="expression" dxfId="711" priority="1719">
      <formula>$B$262&lt;&gt;""</formula>
    </cfRule>
  </conditionalFormatting>
  <conditionalFormatting sqref="B278:L278">
    <cfRule type="expression" dxfId="710" priority="1714">
      <formula>$B$262&lt;&gt;""</formula>
    </cfRule>
  </conditionalFormatting>
  <conditionalFormatting sqref="B296:L296">
    <cfRule type="expression" dxfId="709" priority="1666">
      <formula>$J$294="No"</formula>
    </cfRule>
  </conditionalFormatting>
  <conditionalFormatting sqref="B302:L302">
    <cfRule type="expression" dxfId="708" priority="1668">
      <formula>$J$300="No"</formula>
    </cfRule>
  </conditionalFormatting>
  <conditionalFormatting sqref="B306:L306">
    <cfRule type="expression" dxfId="707" priority="1669">
      <formula>$J$304="No"</formula>
    </cfRule>
  </conditionalFormatting>
  <conditionalFormatting sqref="B312:L312">
    <cfRule type="expression" dxfId="706" priority="1670">
      <formula>$J$310="No"</formula>
    </cfRule>
  </conditionalFormatting>
  <conditionalFormatting sqref="B327:L339">
    <cfRule type="expression" dxfId="705" priority="1708">
      <formula>$B$262&lt;&gt;""</formula>
    </cfRule>
  </conditionalFormatting>
  <conditionalFormatting sqref="B344:L344">
    <cfRule type="expression" dxfId="704" priority="1661">
      <formula>$B$344&lt;&gt;""</formula>
    </cfRule>
  </conditionalFormatting>
  <conditionalFormatting sqref="C341">
    <cfRule type="expression" dxfId="703" priority="1667">
      <formula>$C$341&lt;&gt;""</formula>
    </cfRule>
  </conditionalFormatting>
  <conditionalFormatting sqref="C12:F13 C14">
    <cfRule type="expression" dxfId="702" priority="2110">
      <formula>B12="N/A"</formula>
    </cfRule>
  </conditionalFormatting>
  <conditionalFormatting sqref="C13:F13">
    <cfRule type="expression" dxfId="701" priority="2174">
      <formula>LEFT($C10, 4)="I.B."</formula>
    </cfRule>
    <cfRule type="expression" dxfId="700" priority="2109">
      <formula>B12="N/A"</formula>
    </cfRule>
  </conditionalFormatting>
  <conditionalFormatting sqref="C117:F118">
    <cfRule type="expression" dxfId="699" priority="1886">
      <formula>G115="N/A"</formula>
    </cfRule>
  </conditionalFormatting>
  <conditionalFormatting sqref="C120:F120">
    <cfRule type="expression" dxfId="698" priority="1876">
      <formula>G115="N/A"</formula>
    </cfRule>
  </conditionalFormatting>
  <conditionalFormatting sqref="C121:F121">
    <cfRule type="expression" dxfId="697" priority="1871">
      <formula>G115="N/A"</formula>
    </cfRule>
  </conditionalFormatting>
  <conditionalFormatting sqref="C122:F122">
    <cfRule type="expression" dxfId="696" priority="1865">
      <formula>G115="N/A"</formula>
    </cfRule>
  </conditionalFormatting>
  <conditionalFormatting sqref="C123:F123">
    <cfRule type="expression" dxfId="695" priority="1859">
      <formula>G115="N/A"</formula>
    </cfRule>
  </conditionalFormatting>
  <conditionalFormatting sqref="C127:F127">
    <cfRule type="expression" dxfId="694" priority="1851">
      <formula>G125="N/A"</formula>
    </cfRule>
  </conditionalFormatting>
  <conditionalFormatting sqref="C129:F129">
    <cfRule type="expression" dxfId="693" priority="1842">
      <formula>G125="N/A"</formula>
    </cfRule>
  </conditionalFormatting>
  <conditionalFormatting sqref="C130:F130">
    <cfRule type="expression" dxfId="692" priority="1837">
      <formula>G125="N/A"</formula>
    </cfRule>
  </conditionalFormatting>
  <conditionalFormatting sqref="C131:F131">
    <cfRule type="expression" dxfId="691" priority="1831">
      <formula>G125="N/A"</formula>
    </cfRule>
  </conditionalFormatting>
  <conditionalFormatting sqref="C132:F132">
    <cfRule type="expression" dxfId="690" priority="1825">
      <formula>G125="N/A"</formula>
    </cfRule>
  </conditionalFormatting>
  <conditionalFormatting sqref="C145:F146">
    <cfRule type="expression" dxfId="689" priority="1817">
      <formula>G143="N/A"</formula>
    </cfRule>
  </conditionalFormatting>
  <conditionalFormatting sqref="C148:F148">
    <cfRule type="expression" dxfId="688" priority="1806">
      <formula>G143="N/A"</formula>
    </cfRule>
  </conditionalFormatting>
  <conditionalFormatting sqref="C149:F149">
    <cfRule type="expression" dxfId="687" priority="1801">
      <formula>G143="N/A"</formula>
    </cfRule>
  </conditionalFormatting>
  <conditionalFormatting sqref="C150:F150">
    <cfRule type="expression" dxfId="686" priority="1796">
      <formula>G143="N/A"</formula>
    </cfRule>
  </conditionalFormatting>
  <conditionalFormatting sqref="C151:F151">
    <cfRule type="expression" dxfId="685" priority="1791">
      <formula>G143="N/A"</formula>
    </cfRule>
  </conditionalFormatting>
  <conditionalFormatting sqref="C152:F152">
    <cfRule type="expression" dxfId="684" priority="1786">
      <formula>G143="N/A"</formula>
    </cfRule>
  </conditionalFormatting>
  <conditionalFormatting sqref="C279:H279">
    <cfRule type="expression" dxfId="683" priority="1712">
      <formula>$B$262&lt;&gt;""</formula>
    </cfRule>
  </conditionalFormatting>
  <conditionalFormatting sqref="C280:H280">
    <cfRule type="expression" dxfId="682" priority="1709">
      <formula>$B$262&lt;&gt;""</formula>
    </cfRule>
  </conditionalFormatting>
  <conditionalFormatting sqref="C281:H291">
    <cfRule type="expression" dxfId="681" priority="1697">
      <formula>$B$262&lt;&gt;""</formula>
    </cfRule>
  </conditionalFormatting>
  <conditionalFormatting sqref="C272:I274">
    <cfRule type="expression" dxfId="680" priority="1716">
      <formula>$B$262&lt;&gt;""</formula>
    </cfRule>
  </conditionalFormatting>
  <conditionalFormatting sqref="D353:E353">
    <cfRule type="expression" dxfId="679" priority="1600">
      <formula>$D$353="Same State"</formula>
    </cfRule>
    <cfRule type="expression" dxfId="678" priority="1601">
      <formula>$D$353="Out of State"</formula>
    </cfRule>
  </conditionalFormatting>
  <conditionalFormatting sqref="E398:I398">
    <cfRule type="expression" dxfId="677" priority="1606">
      <formula>$M346&lt;&gt;0</formula>
    </cfRule>
  </conditionalFormatting>
  <conditionalFormatting sqref="F353:H353">
    <cfRule type="expression" dxfId="676" priority="1587">
      <formula>$F353="Same State"</formula>
    </cfRule>
    <cfRule type="expression" dxfId="675" priority="1585">
      <formula>$F353="NOT APPROVED"</formula>
    </cfRule>
    <cfRule type="expression" dxfId="674" priority="1588">
      <formula>$F353="Out of State"</formula>
    </cfRule>
  </conditionalFormatting>
  <conditionalFormatting sqref="F354:H355">
    <cfRule type="expression" dxfId="673" priority="1497">
      <formula>$F$353="Same State"</formula>
    </cfRule>
  </conditionalFormatting>
  <conditionalFormatting sqref="F354:H357">
    <cfRule type="expression" dxfId="672" priority="1387">
      <formula>$F$353="Not Approved"</formula>
    </cfRule>
  </conditionalFormatting>
  <conditionalFormatting sqref="F354:H358">
    <cfRule type="expression" dxfId="671" priority="1482">
      <formula>$F$353="Out of State"</formula>
    </cfRule>
  </conditionalFormatting>
  <conditionalFormatting sqref="F356:H358">
    <cfRule type="expression" dxfId="670" priority="1391">
      <formula>$F$353="Same State"</formula>
    </cfRule>
  </conditionalFormatting>
  <conditionalFormatting sqref="F358:H358">
    <cfRule type="expression" dxfId="669" priority="1386">
      <formula>$F$353="Not Approved"</formula>
    </cfRule>
  </conditionalFormatting>
  <conditionalFormatting sqref="F362:H365">
    <cfRule type="expression" dxfId="668" priority="301">
      <formula>F362="Met"</formula>
    </cfRule>
    <cfRule type="expression" dxfId="667" priority="302">
      <formula>F362="Not Met"</formula>
    </cfRule>
  </conditionalFormatting>
  <conditionalFormatting sqref="F366:H366">
    <cfRule type="expression" dxfId="666" priority="1489">
      <formula>F365="Not Met"</formula>
    </cfRule>
    <cfRule type="expression" dxfId="665" priority="1411">
      <formula>F366&lt;&gt;""</formula>
    </cfRule>
  </conditionalFormatting>
  <conditionalFormatting sqref="F367:H367">
    <cfRule type="expression" dxfId="664" priority="1292">
      <formula>F367="Met"</formula>
    </cfRule>
    <cfRule type="expression" dxfId="663" priority="1293">
      <formula>F367="Not Met"</formula>
    </cfRule>
  </conditionalFormatting>
  <conditionalFormatting sqref="F368:H368">
    <cfRule type="expression" dxfId="662" priority="1319">
      <formula>F367="Not Met"</formula>
    </cfRule>
  </conditionalFormatting>
  <conditionalFormatting sqref="F369:H369">
    <cfRule type="expression" dxfId="661" priority="1290">
      <formula>F369="Not Met"</formula>
    </cfRule>
    <cfRule type="expression" dxfId="660" priority="1289">
      <formula>F369="Met"</formula>
    </cfRule>
  </conditionalFormatting>
  <conditionalFormatting sqref="F371:H371">
    <cfRule type="expression" dxfId="659" priority="1287">
      <formula>F371="Not Met"</formula>
    </cfRule>
    <cfRule type="expression" dxfId="658" priority="1286">
      <formula>F371="Met"</formula>
    </cfRule>
  </conditionalFormatting>
  <conditionalFormatting sqref="F372:H372">
    <cfRule type="expression" dxfId="657" priority="1422">
      <formula>$F$372&lt;&gt;""</formula>
    </cfRule>
    <cfRule type="expression" dxfId="656" priority="1423">
      <formula>$F$371="Not Met"</formula>
    </cfRule>
  </conditionalFormatting>
  <conditionalFormatting sqref="F373:H373">
    <cfRule type="expression" dxfId="655" priority="1283">
      <formula>F373="Met"</formula>
    </cfRule>
    <cfRule type="expression" dxfId="654" priority="1284">
      <formula>F373="Not Met"</formula>
    </cfRule>
  </conditionalFormatting>
  <conditionalFormatting sqref="F374:H374">
    <cfRule type="expression" dxfId="653" priority="1487">
      <formula>$F$373="Not Met"</formula>
    </cfRule>
    <cfRule type="expression" dxfId="652" priority="1431">
      <formula>$F$374&lt;&gt;""</formula>
    </cfRule>
  </conditionalFormatting>
  <conditionalFormatting sqref="F375:H375">
    <cfRule type="expression" dxfId="651" priority="1280">
      <formula>F375="Met"</formula>
    </cfRule>
    <cfRule type="expression" dxfId="650" priority="1281">
      <formula>F375="Not Met"</formula>
    </cfRule>
  </conditionalFormatting>
  <conditionalFormatting sqref="F376:H376">
    <cfRule type="expression" dxfId="649" priority="1427">
      <formula>$F$376&lt;&gt;""</formula>
    </cfRule>
    <cfRule type="expression" dxfId="648" priority="1428">
      <formula>$F$375&lt;&gt;""</formula>
    </cfRule>
  </conditionalFormatting>
  <conditionalFormatting sqref="F377:H377">
    <cfRule type="expression" dxfId="647" priority="1468">
      <formula>$B$377&lt;&gt;""</formula>
    </cfRule>
  </conditionalFormatting>
  <conditionalFormatting sqref="F378:H378">
    <cfRule type="expression" dxfId="646" priority="1278">
      <formula>F378="Not Met"</formula>
    </cfRule>
    <cfRule type="expression" dxfId="645" priority="1277">
      <formula>F378="Met"</formula>
    </cfRule>
  </conditionalFormatting>
  <conditionalFormatting sqref="F379:H379">
    <cfRule type="expression" dxfId="644" priority="1470">
      <formula>$F$378="Not Met"</formula>
    </cfRule>
    <cfRule type="expression" dxfId="643" priority="1434">
      <formula>$F$379&lt;&gt;""</formula>
    </cfRule>
  </conditionalFormatting>
  <conditionalFormatting sqref="F380:H380">
    <cfRule type="expression" dxfId="642" priority="1275">
      <formula>F380="Not Met"</formula>
    </cfRule>
    <cfRule type="expression" dxfId="641" priority="1274">
      <formula>F380="Met"</formula>
    </cfRule>
  </conditionalFormatting>
  <conditionalFormatting sqref="F381:H381">
    <cfRule type="expression" dxfId="640" priority="1469">
      <formula>$F$380="Not Met"</formula>
    </cfRule>
    <cfRule type="expression" dxfId="639" priority="1437">
      <formula>$F$381&lt;&gt;""</formula>
    </cfRule>
  </conditionalFormatting>
  <conditionalFormatting sqref="F382:H382">
    <cfRule type="expression" dxfId="638" priority="1271">
      <formula>F382="Met"</formula>
    </cfRule>
    <cfRule type="expression" dxfId="637" priority="1272">
      <formula>F382="Not Met"</formula>
    </cfRule>
  </conditionalFormatting>
  <conditionalFormatting sqref="F383:H383">
    <cfRule type="expression" dxfId="636" priority="1477">
      <formula>$F$382="Not Met"</formula>
    </cfRule>
    <cfRule type="expression" dxfId="635" priority="1440">
      <formula>$F$383&lt;&gt;""</formula>
    </cfRule>
  </conditionalFormatting>
  <conditionalFormatting sqref="F384:H384">
    <cfRule type="expression" dxfId="634" priority="1269">
      <formula>F384="Not Met"</formula>
    </cfRule>
    <cfRule type="expression" dxfId="633" priority="1268">
      <formula>F384="Met"</formula>
    </cfRule>
  </conditionalFormatting>
  <conditionalFormatting sqref="F385:H385">
    <cfRule type="expression" dxfId="632" priority="1467">
      <formula>$F$384="Not Met"</formula>
    </cfRule>
    <cfRule type="expression" dxfId="631" priority="1443">
      <formula>$F$385&lt;&gt;""</formula>
    </cfRule>
  </conditionalFormatting>
  <conditionalFormatting sqref="F386:H386">
    <cfRule type="expression" dxfId="630" priority="1266">
      <formula>F386="Not Met"</formula>
    </cfRule>
    <cfRule type="expression" dxfId="629" priority="1265">
      <formula>F386="Met"</formula>
    </cfRule>
  </conditionalFormatting>
  <conditionalFormatting sqref="F387:H387">
    <cfRule type="expression" dxfId="628" priority="1446">
      <formula>$F$387&lt;&gt;""</formula>
    </cfRule>
    <cfRule type="expression" dxfId="627" priority="1466">
      <formula>$F$386="Not Met"</formula>
    </cfRule>
  </conditionalFormatting>
  <conditionalFormatting sqref="F388:H388">
    <cfRule type="expression" dxfId="626" priority="1263">
      <formula>F388="Not Met"</formula>
    </cfRule>
    <cfRule type="expression" dxfId="625" priority="1262">
      <formula>F388="Met"</formula>
    </cfRule>
  </conditionalFormatting>
  <conditionalFormatting sqref="F389:H389">
    <cfRule type="expression" dxfId="624" priority="1449">
      <formula>$F$389&lt;&gt;""</formula>
    </cfRule>
    <cfRule type="expression" dxfId="623" priority="1463">
      <formula>$F$388="Not Met"</formula>
    </cfRule>
  </conditionalFormatting>
  <conditionalFormatting sqref="F390:H390">
    <cfRule type="expression" dxfId="622" priority="1260">
      <formula>F390="Not Met"</formula>
    </cfRule>
    <cfRule type="expression" dxfId="621" priority="1259">
      <formula>F390="Met"</formula>
    </cfRule>
  </conditionalFormatting>
  <conditionalFormatting sqref="F391:H391">
    <cfRule type="expression" dxfId="620" priority="1454">
      <formula>$F$391&lt;&gt;""</formula>
    </cfRule>
    <cfRule type="expression" dxfId="619" priority="1465">
      <formula>$F$390="Not Met"</formula>
    </cfRule>
  </conditionalFormatting>
  <conditionalFormatting sqref="F392:H392">
    <cfRule type="expression" dxfId="618" priority="1257">
      <formula>F392="Not Met"</formula>
    </cfRule>
    <cfRule type="expression" dxfId="617" priority="1256">
      <formula>F392="Met"</formula>
    </cfRule>
  </conditionalFormatting>
  <conditionalFormatting sqref="F393:H393">
    <cfRule type="expression" dxfId="616" priority="1484">
      <formula>$F$392="Not Met"</formula>
    </cfRule>
    <cfRule type="expression" dxfId="615" priority="1457">
      <formula>$F$393&lt;&gt;""</formula>
    </cfRule>
  </conditionalFormatting>
  <conditionalFormatting sqref="F394:H394">
    <cfRule type="expression" dxfId="614" priority="1254">
      <formula>F394="Not Met"</formula>
    </cfRule>
    <cfRule type="expression" dxfId="613" priority="1253">
      <formula>F394="Met"</formula>
    </cfRule>
  </conditionalFormatting>
  <conditionalFormatting sqref="F395:H395">
    <cfRule type="expression" dxfId="612" priority="1480">
      <formula>AND($F$394="Not Met",$F$395="")</formula>
    </cfRule>
    <cfRule type="expression" dxfId="611" priority="1458">
      <formula>$F$395&lt;&gt;""</formula>
    </cfRule>
  </conditionalFormatting>
  <conditionalFormatting sqref="F265:K265">
    <cfRule type="expression" dxfId="610" priority="1723">
      <formula>$B$262&lt;&gt;""</formula>
    </cfRule>
  </conditionalFormatting>
  <conditionalFormatting sqref="F267:K267">
    <cfRule type="expression" dxfId="609" priority="1722">
      <formula>$G$264="No"</formula>
    </cfRule>
  </conditionalFormatting>
  <conditionalFormatting sqref="F354:AE358">
    <cfRule type="expression" dxfId="608" priority="391">
      <formula>F$352&lt;&gt;""</formula>
    </cfRule>
  </conditionalFormatting>
  <conditionalFormatting sqref="F359:AE359">
    <cfRule type="expression" dxfId="607" priority="389">
      <formula>F$352&lt;&gt;""</formula>
    </cfRule>
  </conditionalFormatting>
  <conditionalFormatting sqref="F360:AE365">
    <cfRule type="expression" dxfId="606" priority="273">
      <formula>F$352&lt;&gt;""</formula>
    </cfRule>
  </conditionalFormatting>
  <conditionalFormatting sqref="F367:AE367">
    <cfRule type="expression" dxfId="605" priority="373">
      <formula>F$352&lt;&gt;""</formula>
    </cfRule>
  </conditionalFormatting>
  <conditionalFormatting sqref="F368:AE368">
    <cfRule type="expression" dxfId="604" priority="371">
      <formula>F368&lt;&gt;""</formula>
    </cfRule>
  </conditionalFormatting>
  <conditionalFormatting sqref="F369:AE369">
    <cfRule type="expression" dxfId="603" priority="368">
      <formula>F$352&lt;&gt;""</formula>
    </cfRule>
  </conditionalFormatting>
  <conditionalFormatting sqref="F370:AE370">
    <cfRule type="expression" dxfId="602" priority="366">
      <formula>F370&lt;&gt;""</formula>
    </cfRule>
    <cfRule type="expression" dxfId="601" priority="367">
      <formula>F369="Not Met"</formula>
    </cfRule>
  </conditionalFormatting>
  <conditionalFormatting sqref="F371:AE371">
    <cfRule type="expression" dxfId="600" priority="363">
      <formula>F$352&lt;&gt;""</formula>
    </cfRule>
  </conditionalFormatting>
  <conditionalFormatting sqref="F373:AE373">
    <cfRule type="expression" dxfId="599" priority="358">
      <formula>F$352&lt;&gt;""</formula>
    </cfRule>
  </conditionalFormatting>
  <conditionalFormatting sqref="F375:AE375">
    <cfRule type="expression" dxfId="598" priority="353">
      <formula>F$352&lt;&gt;""</formula>
    </cfRule>
  </conditionalFormatting>
  <conditionalFormatting sqref="F378:AE378">
    <cfRule type="expression" dxfId="597" priority="346">
      <formula>F$352&lt;&gt;""</formula>
    </cfRule>
  </conditionalFormatting>
  <conditionalFormatting sqref="F380:AE380">
    <cfRule type="expression" dxfId="596" priority="341">
      <formula>F$352&lt;&gt;""</formula>
    </cfRule>
  </conditionalFormatting>
  <conditionalFormatting sqref="F382:AE382">
    <cfRule type="expression" dxfId="595" priority="336">
      <formula>F$352&lt;&gt;""</formula>
    </cfRule>
  </conditionalFormatting>
  <conditionalFormatting sqref="F384:AE384">
    <cfRule type="expression" dxfId="594" priority="331">
      <formula>F$352&lt;&gt;""</formula>
    </cfRule>
  </conditionalFormatting>
  <conditionalFormatting sqref="F386:AE386">
    <cfRule type="expression" dxfId="593" priority="326">
      <formula>F$352&lt;&gt;""</formula>
    </cfRule>
  </conditionalFormatting>
  <conditionalFormatting sqref="F388:AE388">
    <cfRule type="expression" dxfId="592" priority="321">
      <formula>F$352&lt;&gt;""</formula>
    </cfRule>
  </conditionalFormatting>
  <conditionalFormatting sqref="F390:AE390">
    <cfRule type="expression" dxfId="591" priority="316">
      <formula>F$352&lt;&gt;""</formula>
    </cfRule>
  </conditionalFormatting>
  <conditionalFormatting sqref="F392:AE392">
    <cfRule type="expression" dxfId="590" priority="311">
      <formula>F$352&lt;&gt;""</formula>
    </cfRule>
  </conditionalFormatting>
  <conditionalFormatting sqref="F394:AE394">
    <cfRule type="expression" dxfId="589" priority="306">
      <formula>F$352&lt;&gt;""</formula>
    </cfRule>
  </conditionalFormatting>
  <conditionalFormatting sqref="G9:G10">
    <cfRule type="cellIs" dxfId="588" priority="2430" operator="equal">
      <formula>"Not Met"</formula>
    </cfRule>
  </conditionalFormatting>
  <conditionalFormatting sqref="G10">
    <cfRule type="cellIs" dxfId="587" priority="2429" operator="equal">
      <formula>"Met"</formula>
    </cfRule>
  </conditionalFormatting>
  <conditionalFormatting sqref="G12 G14">
    <cfRule type="cellIs" dxfId="586" priority="2428" operator="equal">
      <formula>"Not Met"</formula>
    </cfRule>
    <cfRule type="cellIs" dxfId="585" priority="2427" operator="equal">
      <formula>"Met"</formula>
    </cfRule>
  </conditionalFormatting>
  <conditionalFormatting sqref="G12:G14">
    <cfRule type="expression" dxfId="584" priority="2108">
      <formula>B12="N/A"</formula>
    </cfRule>
  </conditionalFormatting>
  <conditionalFormatting sqref="G15">
    <cfRule type="cellIs" dxfId="583" priority="1748" operator="equal">
      <formula>"Met"</formula>
    </cfRule>
    <cfRule type="expression" dxfId="582" priority="1741">
      <formula>B12="N/A"</formula>
    </cfRule>
  </conditionalFormatting>
  <conditionalFormatting sqref="G17">
    <cfRule type="cellIs" dxfId="581" priority="2425" operator="equal">
      <formula>"Met"</formula>
    </cfRule>
  </conditionalFormatting>
  <conditionalFormatting sqref="G20:G25">
    <cfRule type="cellIs" dxfId="580" priority="2417" operator="equal">
      <formula>"Met"</formula>
    </cfRule>
  </conditionalFormatting>
  <conditionalFormatting sqref="G27:G29">
    <cfRule type="cellIs" dxfId="579" priority="2003" operator="equal">
      <formula>"Met"</formula>
    </cfRule>
  </conditionalFormatting>
  <conditionalFormatting sqref="G28:G29">
    <cfRule type="cellIs" dxfId="578" priority="2004" operator="equal">
      <formula>"Not Met"</formula>
    </cfRule>
  </conditionalFormatting>
  <conditionalFormatting sqref="G31">
    <cfRule type="cellIs" dxfId="577" priority="2419" operator="equal">
      <formula>"Met"</formula>
    </cfRule>
  </conditionalFormatting>
  <conditionalFormatting sqref="G33">
    <cfRule type="cellIs" dxfId="576" priority="2415" operator="equal">
      <formula>"Met"</formula>
    </cfRule>
  </conditionalFormatting>
  <conditionalFormatting sqref="G37:G39">
    <cfRule type="cellIs" dxfId="575" priority="2410" operator="equal">
      <formula>"Not Met"</formula>
    </cfRule>
    <cfRule type="cellIs" dxfId="574" priority="2409" operator="equal">
      <formula>"Met"</formula>
    </cfRule>
  </conditionalFormatting>
  <conditionalFormatting sqref="G41:G42">
    <cfRule type="cellIs" dxfId="573" priority="1997" operator="equal">
      <formula>"Not Met"</formula>
    </cfRule>
  </conditionalFormatting>
  <conditionalFormatting sqref="G41:G48">
    <cfRule type="cellIs" dxfId="572" priority="100" operator="equal">
      <formula>"Met"</formula>
    </cfRule>
  </conditionalFormatting>
  <conditionalFormatting sqref="G44">
    <cfRule type="cellIs" dxfId="571" priority="101" operator="equal">
      <formula>"Not Met"</formula>
    </cfRule>
  </conditionalFormatting>
  <conditionalFormatting sqref="G50">
    <cfRule type="cellIs" dxfId="570" priority="148" operator="equal">
      <formula>"Not Met"</formula>
    </cfRule>
  </conditionalFormatting>
  <conditionalFormatting sqref="G50:G51">
    <cfRule type="cellIs" dxfId="569" priority="147" operator="equal">
      <formula>"Met"</formula>
    </cfRule>
  </conditionalFormatting>
  <conditionalFormatting sqref="G53:G55">
    <cfRule type="cellIs" dxfId="568" priority="97" operator="equal">
      <formula>"Met"</formula>
    </cfRule>
    <cfRule type="cellIs" dxfId="567" priority="98" operator="equal">
      <formula>"Not Met"</formula>
    </cfRule>
  </conditionalFormatting>
  <conditionalFormatting sqref="G58">
    <cfRule type="cellIs" dxfId="566" priority="2390" operator="equal">
      <formula>"Not Met"</formula>
    </cfRule>
    <cfRule type="cellIs" dxfId="565" priority="2389" operator="equal">
      <formula>"Met"</formula>
    </cfRule>
  </conditionalFormatting>
  <conditionalFormatting sqref="G63:G64">
    <cfRule type="cellIs" dxfId="564" priority="142" operator="equal">
      <formula>"Not Met"</formula>
    </cfRule>
    <cfRule type="cellIs" dxfId="563" priority="141" operator="equal">
      <formula>"Met"</formula>
    </cfRule>
  </conditionalFormatting>
  <conditionalFormatting sqref="G66">
    <cfRule type="cellIs" dxfId="562" priority="2371" operator="equal">
      <formula>"Met"</formula>
    </cfRule>
    <cfRule type="cellIs" dxfId="561" priority="2372" operator="equal">
      <formula>"Not Met"</formula>
    </cfRule>
  </conditionalFormatting>
  <conditionalFormatting sqref="G75">
    <cfRule type="cellIs" dxfId="560" priority="2369" operator="equal">
      <formula>"Met"</formula>
    </cfRule>
    <cfRule type="cellIs" dxfId="559" priority="2370" operator="equal">
      <formula>"Not Met"</formula>
    </cfRule>
  </conditionalFormatting>
  <conditionalFormatting sqref="G78">
    <cfRule type="cellIs" dxfId="558" priority="2366" operator="equal">
      <formula>"Not Met"</formula>
    </cfRule>
    <cfRule type="cellIs" dxfId="557" priority="2365" operator="equal">
      <formula>"Met"</formula>
    </cfRule>
  </conditionalFormatting>
  <conditionalFormatting sqref="G81:G83">
    <cfRule type="cellIs" dxfId="556" priority="2362" operator="equal">
      <formula>"Not Met"</formula>
    </cfRule>
    <cfRule type="cellIs" dxfId="555" priority="2361" operator="equal">
      <formula>"Met"</formula>
    </cfRule>
  </conditionalFormatting>
  <conditionalFormatting sqref="G85">
    <cfRule type="cellIs" dxfId="554" priority="1899" operator="equal">
      <formula>"Met"</formula>
    </cfRule>
  </conditionalFormatting>
  <conditionalFormatting sqref="G88:G90">
    <cfRule type="cellIs" dxfId="553" priority="126" operator="equal">
      <formula>"Met"</formula>
    </cfRule>
  </conditionalFormatting>
  <conditionalFormatting sqref="G89:G90">
    <cfRule type="cellIs" dxfId="552" priority="127" operator="equal">
      <formula>"Not Met"</formula>
    </cfRule>
  </conditionalFormatting>
  <conditionalFormatting sqref="G92:G96">
    <cfRule type="cellIs" dxfId="551" priority="1665" operator="equal">
      <formula>"Not Met"</formula>
    </cfRule>
  </conditionalFormatting>
  <conditionalFormatting sqref="G92:G97">
    <cfRule type="cellIs" dxfId="550" priority="1664" operator="equal">
      <formula>"Met"</formula>
    </cfRule>
  </conditionalFormatting>
  <conditionalFormatting sqref="G100:G106">
    <cfRule type="cellIs" dxfId="549" priority="1989" operator="equal">
      <formula>"Met"</formula>
    </cfRule>
  </conditionalFormatting>
  <conditionalFormatting sqref="G102:G106">
    <cfRule type="cellIs" dxfId="548" priority="1990" operator="equal">
      <formula>"Not Met"</formula>
    </cfRule>
  </conditionalFormatting>
  <conditionalFormatting sqref="G108">
    <cfRule type="cellIs" dxfId="547" priority="1982" operator="equal">
      <formula>"Met"</formula>
    </cfRule>
  </conditionalFormatting>
  <conditionalFormatting sqref="G110">
    <cfRule type="cellIs" dxfId="546" priority="1663" operator="equal">
      <formula>"Not Met"</formula>
    </cfRule>
  </conditionalFormatting>
  <conditionalFormatting sqref="G110:G113">
    <cfRule type="cellIs" dxfId="545" priority="1662" operator="equal">
      <formula>"Met"</formula>
    </cfRule>
  </conditionalFormatting>
  <conditionalFormatting sqref="G117">
    <cfRule type="cellIs" dxfId="544" priority="2031" operator="equal">
      <formula>"Not Met"</formula>
    </cfRule>
    <cfRule type="cellIs" dxfId="543" priority="2030" operator="equal">
      <formula>"Met"</formula>
    </cfRule>
  </conditionalFormatting>
  <conditionalFormatting sqref="G117:G118">
    <cfRule type="expression" dxfId="542" priority="1885">
      <formula>G115="N/A"</formula>
    </cfRule>
  </conditionalFormatting>
  <conditionalFormatting sqref="G120">
    <cfRule type="expression" dxfId="541" priority="1875">
      <formula>G115="N/A"</formula>
    </cfRule>
  </conditionalFormatting>
  <conditionalFormatting sqref="G120:G123">
    <cfRule type="cellIs" dxfId="540" priority="2017" operator="equal">
      <formula>"Met"</formula>
    </cfRule>
    <cfRule type="cellIs" dxfId="539" priority="2018" operator="equal">
      <formula>"Not Met"</formula>
    </cfRule>
  </conditionalFormatting>
  <conditionalFormatting sqref="G121">
    <cfRule type="expression" dxfId="538" priority="1870">
      <formula>G115="N/A"</formula>
    </cfRule>
  </conditionalFormatting>
  <conditionalFormatting sqref="G122">
    <cfRule type="expression" dxfId="537" priority="1864">
      <formula>G115="N/A"</formula>
    </cfRule>
  </conditionalFormatting>
  <conditionalFormatting sqref="G123">
    <cfRule type="expression" dxfId="536" priority="1858">
      <formula>G115="N/A"</formula>
    </cfRule>
  </conditionalFormatting>
  <conditionalFormatting sqref="G127">
    <cfRule type="cellIs" dxfId="535" priority="1975" operator="equal">
      <formula>"Met"</formula>
    </cfRule>
    <cfRule type="expression" dxfId="534" priority="1850">
      <formula>G125="N/A"</formula>
    </cfRule>
  </conditionalFormatting>
  <conditionalFormatting sqref="G129">
    <cfRule type="expression" dxfId="533" priority="1841">
      <formula>G125="N/A"</formula>
    </cfRule>
  </conditionalFormatting>
  <conditionalFormatting sqref="G129:G132">
    <cfRule type="cellIs" dxfId="532" priority="1963" operator="equal">
      <formula>"Not Met"</formula>
    </cfRule>
    <cfRule type="cellIs" dxfId="531" priority="1962" operator="equal">
      <formula>"Met"</formula>
    </cfRule>
  </conditionalFormatting>
  <conditionalFormatting sqref="G130">
    <cfRule type="expression" dxfId="530" priority="1836">
      <formula>G125="N/A"</formula>
    </cfRule>
  </conditionalFormatting>
  <conditionalFormatting sqref="G131">
    <cfRule type="expression" dxfId="529" priority="1830">
      <formula>G125="N/A"</formula>
    </cfRule>
  </conditionalFormatting>
  <conditionalFormatting sqref="G132">
    <cfRule type="expression" dxfId="528" priority="1824">
      <formula>G125="N/A"</formula>
    </cfRule>
  </conditionalFormatting>
  <conditionalFormatting sqref="G135">
    <cfRule type="cellIs" dxfId="527" priority="2325" operator="equal">
      <formula>"Met"</formula>
    </cfRule>
    <cfRule type="cellIs" dxfId="526" priority="2326" operator="equal">
      <formula>"Not Met"</formula>
    </cfRule>
  </conditionalFormatting>
  <conditionalFormatting sqref="G138">
    <cfRule type="cellIs" dxfId="525" priority="151" operator="equal">
      <formula>"Not Met"</formula>
    </cfRule>
    <cfRule type="cellIs" dxfId="524" priority="150" operator="equal">
      <formula>"Met"</formula>
    </cfRule>
  </conditionalFormatting>
  <conditionalFormatting sqref="G140:G141">
    <cfRule type="cellIs" dxfId="523" priority="2321" operator="equal">
      <formula>"Met"</formula>
    </cfRule>
  </conditionalFormatting>
  <conditionalFormatting sqref="G145">
    <cfRule type="cellIs" dxfId="522" priority="1955" operator="equal">
      <formula>"Met"</formula>
    </cfRule>
    <cfRule type="cellIs" dxfId="521" priority="1956" operator="equal">
      <formula>"Not Met"</formula>
    </cfRule>
  </conditionalFormatting>
  <conditionalFormatting sqref="G145:G146">
    <cfRule type="expression" dxfId="520" priority="1816">
      <formula>G143="N/A"</formula>
    </cfRule>
  </conditionalFormatting>
  <conditionalFormatting sqref="G148">
    <cfRule type="expression" dxfId="519" priority="1805">
      <formula>G143="N/A"</formula>
    </cfRule>
  </conditionalFormatting>
  <conditionalFormatting sqref="G148:G152">
    <cfRule type="cellIs" dxfId="518" priority="1927" operator="equal">
      <formula>"Met"</formula>
    </cfRule>
    <cfRule type="cellIs" dxfId="517" priority="1928" operator="equal">
      <formula>"Not Met"</formula>
    </cfRule>
  </conditionalFormatting>
  <conditionalFormatting sqref="G149">
    <cfRule type="expression" dxfId="516" priority="1800">
      <formula>G143="N/A"</formula>
    </cfRule>
  </conditionalFormatting>
  <conditionalFormatting sqref="G150">
    <cfRule type="expression" dxfId="515" priority="1795">
      <formula>G143="N/A"</formula>
    </cfRule>
  </conditionalFormatting>
  <conditionalFormatting sqref="G151">
    <cfRule type="expression" dxfId="514" priority="1790">
      <formula>G143="N/A"</formula>
    </cfRule>
  </conditionalFormatting>
  <conditionalFormatting sqref="G152">
    <cfRule type="expression" dxfId="513" priority="1785">
      <formula>G143="N/A"</formula>
    </cfRule>
  </conditionalFormatting>
  <conditionalFormatting sqref="G154:G156">
    <cfRule type="cellIs" dxfId="512" priority="108" operator="equal">
      <formula>"Met"</formula>
    </cfRule>
  </conditionalFormatting>
  <conditionalFormatting sqref="G155:G156">
    <cfRule type="cellIs" dxfId="511" priority="109" operator="equal">
      <formula>"Not Met"</formula>
    </cfRule>
  </conditionalFormatting>
  <conditionalFormatting sqref="G158">
    <cfRule type="cellIs" dxfId="510" priority="112" operator="equal">
      <formula>"Not Met"</formula>
    </cfRule>
    <cfRule type="cellIs" dxfId="509" priority="111" operator="equal">
      <formula>"Met"</formula>
    </cfRule>
  </conditionalFormatting>
  <conditionalFormatting sqref="G159">
    <cfRule type="expression" dxfId="508" priority="1892">
      <formula>G159="Met"</formula>
    </cfRule>
    <cfRule type="expression" dxfId="507" priority="1893">
      <formula>$G$159="Not Met"</formula>
    </cfRule>
  </conditionalFormatting>
  <conditionalFormatting sqref="G160">
    <cfRule type="cellIs" dxfId="506" priority="2315" operator="equal">
      <formula>"Met"</formula>
    </cfRule>
  </conditionalFormatting>
  <conditionalFormatting sqref="G162:G163">
    <cfRule type="cellIs" dxfId="505" priority="117" operator="equal">
      <formula>"Not Met"</formula>
    </cfRule>
    <cfRule type="cellIs" dxfId="504" priority="116" operator="equal">
      <formula>"Met"</formula>
    </cfRule>
  </conditionalFormatting>
  <conditionalFormatting sqref="G166">
    <cfRule type="cellIs" dxfId="503" priority="121" operator="equal">
      <formula>"Met"</formula>
    </cfRule>
    <cfRule type="cellIs" dxfId="502" priority="122" operator="equal">
      <formula>"Not Met"</formula>
    </cfRule>
  </conditionalFormatting>
  <conditionalFormatting sqref="G168">
    <cfRule type="cellIs" dxfId="501" priority="2311" operator="equal">
      <formula>"Met"</formula>
    </cfRule>
    <cfRule type="cellIs" dxfId="500" priority="2312" operator="equal">
      <formula>"Not Met"</formula>
    </cfRule>
  </conditionalFormatting>
  <conditionalFormatting sqref="G170">
    <cfRule type="cellIs" dxfId="499" priority="86" operator="equal">
      <formula>"Not Met"</formula>
    </cfRule>
    <cfRule type="cellIs" dxfId="498" priority="85" operator="equal">
      <formula>"Met"</formula>
    </cfRule>
  </conditionalFormatting>
  <conditionalFormatting sqref="G172">
    <cfRule type="cellIs" dxfId="497" priority="2309" operator="equal">
      <formula>"Met"</formula>
    </cfRule>
    <cfRule type="cellIs" dxfId="496" priority="2310" operator="equal">
      <formula>"Not Met"</formula>
    </cfRule>
  </conditionalFormatting>
  <conditionalFormatting sqref="G175">
    <cfRule type="cellIs" dxfId="495" priority="2307" operator="equal">
      <formula>"Met"</formula>
    </cfRule>
  </conditionalFormatting>
  <conditionalFormatting sqref="G178">
    <cfRule type="cellIs" dxfId="494" priority="104" operator="equal">
      <formula>"Not Met"</formula>
    </cfRule>
  </conditionalFormatting>
  <conditionalFormatting sqref="G178:G181">
    <cfRule type="cellIs" dxfId="493" priority="103" operator="equal">
      <formula>"Met"</formula>
    </cfRule>
  </conditionalFormatting>
  <conditionalFormatting sqref="G185">
    <cfRule type="cellIs" dxfId="492" priority="2300" operator="equal">
      <formula>"Not Met"</formula>
    </cfRule>
    <cfRule type="cellIs" dxfId="491" priority="2299" operator="equal">
      <formula>"Met"</formula>
    </cfRule>
  </conditionalFormatting>
  <conditionalFormatting sqref="G189:G190">
    <cfRule type="cellIs" dxfId="490" priority="80" operator="equal">
      <formula>"Met"</formula>
    </cfRule>
    <cfRule type="cellIs" dxfId="489" priority="81" operator="equal">
      <formula>"Not Met"</formula>
    </cfRule>
  </conditionalFormatting>
  <conditionalFormatting sqref="G194:G195">
    <cfRule type="cellIs" dxfId="488" priority="1917" operator="equal">
      <formula>"Met"</formula>
    </cfRule>
  </conditionalFormatting>
  <conditionalFormatting sqref="G198">
    <cfRule type="cellIs" dxfId="487" priority="183" operator="equal">
      <formula>"Met"</formula>
    </cfRule>
    <cfRule type="cellIs" dxfId="486" priority="182" operator="equal">
      <formula>"Not Met"</formula>
    </cfRule>
  </conditionalFormatting>
  <conditionalFormatting sqref="G200:G201">
    <cfRule type="cellIs" dxfId="485" priority="174" operator="equal">
      <formula>"Met"</formula>
    </cfRule>
    <cfRule type="cellIs" dxfId="484" priority="175" operator="equal">
      <formula>"Not Met"</formula>
    </cfRule>
  </conditionalFormatting>
  <conditionalFormatting sqref="G204">
    <cfRule type="cellIs" dxfId="483" priority="168" operator="equal">
      <formula>"Met"</formula>
    </cfRule>
    <cfRule type="cellIs" dxfId="482" priority="169" operator="equal">
      <formula>"Not Met"</formula>
    </cfRule>
  </conditionalFormatting>
  <conditionalFormatting sqref="G208:G221">
    <cfRule type="cellIs" dxfId="481" priority="2262" operator="equal">
      <formula>"Not Met"</formula>
    </cfRule>
    <cfRule type="cellIs" dxfId="480" priority="2261" operator="equal">
      <formula>"Met"</formula>
    </cfRule>
  </conditionalFormatting>
  <conditionalFormatting sqref="G223:G224">
    <cfRule type="cellIs" dxfId="479" priority="73" operator="equal">
      <formula>"Not Met"</formula>
    </cfRule>
  </conditionalFormatting>
  <conditionalFormatting sqref="G223:G225">
    <cfRule type="cellIs" dxfId="478" priority="72" operator="equal">
      <formula>"Met"</formula>
    </cfRule>
  </conditionalFormatting>
  <conditionalFormatting sqref="G227">
    <cfRule type="cellIs" dxfId="477" priority="2257" operator="equal">
      <formula>"Met"</formula>
    </cfRule>
  </conditionalFormatting>
  <conditionalFormatting sqref="G230">
    <cfRule type="cellIs" dxfId="476" priority="2255" operator="equal">
      <formula>"Met"</formula>
    </cfRule>
  </conditionalFormatting>
  <conditionalFormatting sqref="G232">
    <cfRule type="cellIs" dxfId="475" priority="1907" operator="equal">
      <formula>"Met"</formula>
    </cfRule>
  </conditionalFormatting>
  <conditionalFormatting sqref="G235">
    <cfRule type="cellIs" dxfId="474" priority="2254" operator="equal">
      <formula>"Not Met"</formula>
    </cfRule>
    <cfRule type="cellIs" dxfId="473" priority="2253" operator="equal">
      <formula>"Met"</formula>
    </cfRule>
  </conditionalFormatting>
  <conditionalFormatting sqref="G237">
    <cfRule type="cellIs" dxfId="472" priority="2252" operator="equal">
      <formula>"Not Met"</formula>
    </cfRule>
    <cfRule type="cellIs" dxfId="471" priority="2251" operator="equal">
      <formula>"Met"</formula>
    </cfRule>
  </conditionalFormatting>
  <conditionalFormatting sqref="G239:G243">
    <cfRule type="cellIs" dxfId="470" priority="2241" operator="equal">
      <formula>"Met"</formula>
    </cfRule>
    <cfRule type="cellIs" dxfId="469" priority="2242" operator="equal">
      <formula>"Not Met"</formula>
    </cfRule>
  </conditionalFormatting>
  <conditionalFormatting sqref="G245">
    <cfRule type="cellIs" dxfId="468" priority="68" operator="equal">
      <formula>"Not Met"</formula>
    </cfRule>
    <cfRule type="cellIs" dxfId="467" priority="67" operator="equal">
      <formula>"Met"</formula>
    </cfRule>
  </conditionalFormatting>
  <conditionalFormatting sqref="G247">
    <cfRule type="cellIs" dxfId="466" priority="2240" operator="equal">
      <formula>"Not Met"</formula>
    </cfRule>
    <cfRule type="cellIs" dxfId="465" priority="2239" operator="equal">
      <formula>"Met"</formula>
    </cfRule>
  </conditionalFormatting>
  <conditionalFormatting sqref="G252">
    <cfRule type="cellIs" dxfId="464" priority="2237" operator="equal">
      <formula>"Met"</formula>
    </cfRule>
  </conditionalFormatting>
  <conditionalFormatting sqref="G254:G256">
    <cfRule type="expression" dxfId="463" priority="163">
      <formula>$G$256="N/A"</formula>
    </cfRule>
  </conditionalFormatting>
  <conditionalFormatting sqref="G257">
    <cfRule type="expression" dxfId="462" priority="1495">
      <formula>G256="Yes"</formula>
    </cfRule>
  </conditionalFormatting>
  <conditionalFormatting sqref="G264">
    <cfRule type="expression" dxfId="461" priority="1724">
      <formula>$B$262&lt;&gt;""</formula>
    </cfRule>
  </conditionalFormatting>
  <conditionalFormatting sqref="G15:H15">
    <cfRule type="cellIs" dxfId="460" priority="1745" operator="equal">
      <formula>"Not Met"</formula>
    </cfRule>
  </conditionalFormatting>
  <conditionalFormatting sqref="G17:H17">
    <cfRule type="cellIs" dxfId="459" priority="2103" operator="equal">
      <formula>"Not Met"</formula>
    </cfRule>
  </conditionalFormatting>
  <conditionalFormatting sqref="G20:H25">
    <cfRule type="cellIs" dxfId="458" priority="2100" operator="equal">
      <formula>"Not Met"</formula>
    </cfRule>
  </conditionalFormatting>
  <conditionalFormatting sqref="G27:H27">
    <cfRule type="cellIs" dxfId="457" priority="2007" operator="equal">
      <formula>"Not Met"</formula>
    </cfRule>
  </conditionalFormatting>
  <conditionalFormatting sqref="G31:H31">
    <cfRule type="cellIs" dxfId="456" priority="2097" operator="equal">
      <formula>"Not Met"</formula>
    </cfRule>
  </conditionalFormatting>
  <conditionalFormatting sqref="G33:H33">
    <cfRule type="cellIs" dxfId="455" priority="2091" operator="equal">
      <formula>"Not Met"</formula>
    </cfRule>
  </conditionalFormatting>
  <conditionalFormatting sqref="G43:H43">
    <cfRule type="cellIs" dxfId="454" priority="2406" operator="equal">
      <formula>"Not Met"</formula>
    </cfRule>
  </conditionalFormatting>
  <conditionalFormatting sqref="G45:H48">
    <cfRule type="cellIs" dxfId="453" priority="2398" operator="equal">
      <formula>"Not Met"</formula>
    </cfRule>
  </conditionalFormatting>
  <conditionalFormatting sqref="G51:H51">
    <cfRule type="cellIs" dxfId="452" priority="2396" operator="equal">
      <formula>"Not Met"</formula>
    </cfRule>
  </conditionalFormatting>
  <conditionalFormatting sqref="G85:H85">
    <cfRule type="cellIs" dxfId="451" priority="1896" operator="equal">
      <formula>"Not Met"</formula>
    </cfRule>
  </conditionalFormatting>
  <conditionalFormatting sqref="G88:H88">
    <cfRule type="cellIs" dxfId="450" priority="2069" operator="equal">
      <formula>"Not Met"</formula>
    </cfRule>
  </conditionalFormatting>
  <conditionalFormatting sqref="G97:H97">
    <cfRule type="cellIs" dxfId="449" priority="2063" operator="equal">
      <formula>"Not Met"</formula>
    </cfRule>
  </conditionalFormatting>
  <conditionalFormatting sqref="G100:H101">
    <cfRule type="cellIs" dxfId="448" priority="2344" operator="equal">
      <formula>"Not Met"</formula>
    </cfRule>
  </conditionalFormatting>
  <conditionalFormatting sqref="G108:H108">
    <cfRule type="cellIs" dxfId="447" priority="1979" operator="equal">
      <formula>"Not Met"</formula>
    </cfRule>
  </conditionalFormatting>
  <conditionalFormatting sqref="G111:H113">
    <cfRule type="cellIs" dxfId="446" priority="2041" operator="equal">
      <formula>"Not Met"</formula>
    </cfRule>
  </conditionalFormatting>
  <conditionalFormatting sqref="G127:H127">
    <cfRule type="cellIs" dxfId="445" priority="1972" operator="equal">
      <formula>"Not Met"</formula>
    </cfRule>
  </conditionalFormatting>
  <conditionalFormatting sqref="G140:H141">
    <cfRule type="cellIs" dxfId="444" priority="2322" operator="equal">
      <formula>"Not Met"</formula>
    </cfRule>
  </conditionalFormatting>
  <conditionalFormatting sqref="G154:H154 H156:H157 H159">
    <cfRule type="cellIs" dxfId="443" priority="2046" operator="equal">
      <formula>"Not Met"</formula>
    </cfRule>
  </conditionalFormatting>
  <conditionalFormatting sqref="G160:H160">
    <cfRule type="cellIs" dxfId="442" priority="2316" operator="equal">
      <formula>"Not Met"</formula>
    </cfRule>
  </conditionalFormatting>
  <conditionalFormatting sqref="G175:H175 G179:H181">
    <cfRule type="cellIs" dxfId="441" priority="2052" operator="equal">
      <formula>"Not Met"</formula>
    </cfRule>
  </conditionalFormatting>
  <conditionalFormatting sqref="G194:H195">
    <cfRule type="cellIs" dxfId="440" priority="1916" operator="equal">
      <formula>"Not Met"</formula>
    </cfRule>
  </conditionalFormatting>
  <conditionalFormatting sqref="G225:H225">
    <cfRule type="cellIs" dxfId="439" priority="1910" operator="equal">
      <formula>"Not Met"</formula>
    </cfRule>
  </conditionalFormatting>
  <conditionalFormatting sqref="G227:H227 G230:H230">
    <cfRule type="cellIs" dxfId="438" priority="2149" operator="equal">
      <formula>"Not Met"</formula>
    </cfRule>
  </conditionalFormatting>
  <conditionalFormatting sqref="G232:H232">
    <cfRule type="cellIs" dxfId="437" priority="1904" operator="equal">
      <formula>"Not Met"</formula>
    </cfRule>
  </conditionalFormatting>
  <conditionalFormatting sqref="G252:H252">
    <cfRule type="cellIs" dxfId="436" priority="2165" operator="equal">
      <formula>"Not Met"</formula>
    </cfRule>
  </conditionalFormatting>
  <conditionalFormatting sqref="H10">
    <cfRule type="cellIs" dxfId="435" priority="2119" operator="equal">
      <formula>"Not Met"</formula>
    </cfRule>
    <cfRule type="cellIs" dxfId="434" priority="2118" operator="equal">
      <formula>"Met"</formula>
    </cfRule>
  </conditionalFormatting>
  <conditionalFormatting sqref="H12:H14">
    <cfRule type="cellIs" dxfId="433" priority="2115" operator="equal">
      <formula>"Not Met"</formula>
    </cfRule>
    <cfRule type="cellIs" dxfId="432" priority="2114" operator="equal">
      <formula>"Met"</formula>
    </cfRule>
  </conditionalFormatting>
  <conditionalFormatting sqref="H13">
    <cfRule type="expression" dxfId="431" priority="2032">
      <formula>B12="N/A"</formula>
    </cfRule>
  </conditionalFormatting>
  <conditionalFormatting sqref="H15">
    <cfRule type="expression" dxfId="430" priority="1740">
      <formula>B12="N/A"</formula>
    </cfRule>
    <cfRule type="cellIs" dxfId="429" priority="1744" operator="equal">
      <formula>"Met"</formula>
    </cfRule>
  </conditionalFormatting>
  <conditionalFormatting sqref="H17">
    <cfRule type="expression" dxfId="428" priority="2101">
      <formula>B17="N/A"</formula>
    </cfRule>
    <cfRule type="cellIs" dxfId="427" priority="2102" operator="equal">
      <formula>"Met"</formula>
    </cfRule>
  </conditionalFormatting>
  <conditionalFormatting sqref="H20:H25">
    <cfRule type="cellIs" dxfId="426" priority="2099" operator="equal">
      <formula>"Met"</formula>
    </cfRule>
    <cfRule type="expression" dxfId="425" priority="2098">
      <formula>B20="N/A"</formula>
    </cfRule>
  </conditionalFormatting>
  <conditionalFormatting sqref="H27:H31">
    <cfRule type="expression" dxfId="424" priority="1998">
      <formula>B27="N/A"</formula>
    </cfRule>
    <cfRule type="cellIs" dxfId="423" priority="1999" operator="equal">
      <formula>"Met"</formula>
    </cfRule>
  </conditionalFormatting>
  <conditionalFormatting sqref="H28:H30">
    <cfRule type="cellIs" dxfId="422" priority="2000" operator="equal">
      <formula>"Not Met"</formula>
    </cfRule>
  </conditionalFormatting>
  <conditionalFormatting sqref="H33">
    <cfRule type="cellIs" dxfId="421" priority="2090" operator="equal">
      <formula>"Met"</formula>
    </cfRule>
    <cfRule type="expression" dxfId="420" priority="2089">
      <formula>B33="N/A"</formula>
    </cfRule>
  </conditionalFormatting>
  <conditionalFormatting sqref="H37:H42">
    <cfRule type="cellIs" dxfId="419" priority="1993" operator="equal">
      <formula>"Not Met"</formula>
    </cfRule>
  </conditionalFormatting>
  <conditionalFormatting sqref="H37:H43">
    <cfRule type="cellIs" dxfId="418" priority="1992" operator="equal">
      <formula>"Met"</formula>
    </cfRule>
    <cfRule type="expression" dxfId="417" priority="1991">
      <formula>B37="N/A"</formula>
    </cfRule>
  </conditionalFormatting>
  <conditionalFormatting sqref="H45:H49">
    <cfRule type="expression" dxfId="416" priority="158">
      <formula>B45="N/A"</formula>
    </cfRule>
    <cfRule type="cellIs" dxfId="415" priority="159" operator="equal">
      <formula>"Met"</formula>
    </cfRule>
  </conditionalFormatting>
  <conditionalFormatting sqref="H49">
    <cfRule type="cellIs" dxfId="414" priority="160" operator="equal">
      <formula>"Not Met"</formula>
    </cfRule>
  </conditionalFormatting>
  <conditionalFormatting sqref="H51:H52">
    <cfRule type="expression" dxfId="413" priority="233">
      <formula>B51="N/A"</formula>
    </cfRule>
    <cfRule type="cellIs" dxfId="412" priority="234" operator="equal">
      <formula>"Met"</formula>
    </cfRule>
  </conditionalFormatting>
  <conditionalFormatting sqref="H52">
    <cfRule type="cellIs" dxfId="411" priority="235" operator="equal">
      <formula>"Not Met"</formula>
    </cfRule>
  </conditionalFormatting>
  <conditionalFormatting sqref="H54:H56 H58:H63 H75:H84 H163:H165 H168:H169 H172:H173 H185:H188 H190:H192">
    <cfRule type="cellIs" dxfId="410" priority="2472" operator="equal">
      <formula>"Not Met"</formula>
    </cfRule>
  </conditionalFormatting>
  <conditionalFormatting sqref="H54:H56 H58:H63 H140:H141 G9 H163:H165 H168:H169 H172:H173 H185:H188 H190:H192">
    <cfRule type="cellIs" dxfId="409" priority="2471" operator="equal">
      <formula>"Met"</formula>
    </cfRule>
  </conditionalFormatting>
  <conditionalFormatting sqref="H67:H72">
    <cfRule type="cellIs" dxfId="408" priority="2043" operator="equal">
      <formula>"Met"</formula>
    </cfRule>
    <cfRule type="expression" dxfId="407" priority="2042">
      <formula>B67="N/A"</formula>
    </cfRule>
    <cfRule type="cellIs" dxfId="406" priority="2044" operator="equal">
      <formula>"Not Met"</formula>
    </cfRule>
  </conditionalFormatting>
  <conditionalFormatting sqref="H75:H88">
    <cfRule type="cellIs" dxfId="405" priority="242" operator="equal">
      <formula>"Met"</formula>
    </cfRule>
    <cfRule type="expression" dxfId="404" priority="241">
      <formula>B75="N/A"</formula>
    </cfRule>
  </conditionalFormatting>
  <conditionalFormatting sqref="H86:H87">
    <cfRule type="cellIs" dxfId="403" priority="243" operator="equal">
      <formula>"Not Met"</formula>
    </cfRule>
  </conditionalFormatting>
  <conditionalFormatting sqref="H94:H95">
    <cfRule type="cellIs" dxfId="402" priority="2066" operator="equal">
      <formula>"Not Met"</formula>
    </cfRule>
    <cfRule type="cellIs" dxfId="401" priority="2065" operator="equal">
      <formula>"Met"</formula>
    </cfRule>
    <cfRule type="expression" dxfId="400" priority="2064">
      <formula>B94="N/A"</formula>
    </cfRule>
  </conditionalFormatting>
  <conditionalFormatting sqref="H97">
    <cfRule type="cellIs" dxfId="399" priority="2062" operator="equal">
      <formula>"Met"</formula>
    </cfRule>
    <cfRule type="expression" dxfId="398" priority="2061">
      <formula>B97="N/A"</formula>
    </cfRule>
  </conditionalFormatting>
  <conditionalFormatting sqref="H100:H108">
    <cfRule type="cellIs" dxfId="397" priority="1978" operator="equal">
      <formula>"Met"</formula>
    </cfRule>
    <cfRule type="expression" dxfId="396" priority="1977">
      <formula>B100="N/A"</formula>
    </cfRule>
  </conditionalFormatting>
  <conditionalFormatting sqref="H102:H107">
    <cfRule type="cellIs" dxfId="395" priority="1986" operator="equal">
      <formula>"Not Met"</formula>
    </cfRule>
  </conditionalFormatting>
  <conditionalFormatting sqref="H111:H113">
    <cfRule type="expression" dxfId="394" priority="2039">
      <formula>B111="N/A"</formula>
    </cfRule>
    <cfRule type="cellIs" dxfId="393" priority="2040" operator="equal">
      <formula>"Met"</formula>
    </cfRule>
  </conditionalFormatting>
  <conditionalFormatting sqref="H115">
    <cfRule type="expression" dxfId="392" priority="1">
      <formula>B115="N/A"</formula>
    </cfRule>
    <cfRule type="cellIs" dxfId="391" priority="3" operator="equal">
      <formula>"Not Met"</formula>
    </cfRule>
    <cfRule type="cellIs" dxfId="390" priority="2" operator="equal">
      <formula>"Met"</formula>
    </cfRule>
  </conditionalFormatting>
  <conditionalFormatting sqref="H117">
    <cfRule type="expression" dxfId="389" priority="1884">
      <formula>G115="N/A"</formula>
    </cfRule>
  </conditionalFormatting>
  <conditionalFormatting sqref="H117:H118">
    <cfRule type="cellIs" dxfId="388" priority="2027" operator="equal">
      <formula>"Not Met"</formula>
    </cfRule>
    <cfRule type="cellIs" dxfId="387" priority="2026" operator="equal">
      <formula>"Met"</formula>
    </cfRule>
    <cfRule type="expression" dxfId="386" priority="2025">
      <formula>B117="N/A"</formula>
    </cfRule>
  </conditionalFormatting>
  <conditionalFormatting sqref="H118">
    <cfRule type="expression" dxfId="385" priority="1883">
      <formula>G115="N/A"</formula>
    </cfRule>
  </conditionalFormatting>
  <conditionalFormatting sqref="H120">
    <cfRule type="cellIs" dxfId="384" priority="220" operator="equal">
      <formula>"Met"</formula>
    </cfRule>
    <cfRule type="cellIs" dxfId="383" priority="221" operator="equal">
      <formula>"Not Met"</formula>
    </cfRule>
  </conditionalFormatting>
  <conditionalFormatting sqref="H120:H121">
    <cfRule type="expression" dxfId="382" priority="218">
      <formula>G114="N/A"</formula>
    </cfRule>
  </conditionalFormatting>
  <conditionalFormatting sqref="H120:H123">
    <cfRule type="expression" dxfId="381" priority="219">
      <formula>B120="N/A"</formula>
    </cfRule>
  </conditionalFormatting>
  <conditionalFormatting sqref="H121:H123">
    <cfRule type="cellIs" dxfId="380" priority="2013" operator="equal">
      <formula>"Met"</formula>
    </cfRule>
    <cfRule type="cellIs" dxfId="379" priority="2014" operator="equal">
      <formula>"Not Met"</formula>
    </cfRule>
  </conditionalFormatting>
  <conditionalFormatting sqref="H122">
    <cfRule type="expression" dxfId="378" priority="1863">
      <formula>G115="N/A"</formula>
    </cfRule>
  </conditionalFormatting>
  <conditionalFormatting sqref="H123">
    <cfRule type="expression" dxfId="377" priority="1857">
      <formula>G115="N/A"</formula>
    </cfRule>
  </conditionalFormatting>
  <conditionalFormatting sqref="H127 H145:H146 H12:H14 H54:H56 H58:H63 H140:H141">
    <cfRule type="expression" dxfId="376" priority="2107">
      <formula>B12="N/A"</formula>
    </cfRule>
  </conditionalFormatting>
  <conditionalFormatting sqref="H127">
    <cfRule type="cellIs" dxfId="375" priority="1971" operator="equal">
      <formula>"Met"</formula>
    </cfRule>
    <cfRule type="expression" dxfId="374" priority="1849">
      <formula>G125="N/A"</formula>
    </cfRule>
  </conditionalFormatting>
  <conditionalFormatting sqref="H129">
    <cfRule type="cellIs" dxfId="373" priority="215" operator="equal">
      <formula>"Met"</formula>
    </cfRule>
    <cfRule type="cellIs" dxfId="372" priority="216" operator="equal">
      <formula>"Not Met"</formula>
    </cfRule>
  </conditionalFormatting>
  <conditionalFormatting sqref="H129:H130">
    <cfRule type="expression" dxfId="371" priority="213">
      <formula>G124="N/A"</formula>
    </cfRule>
  </conditionalFormatting>
  <conditionalFormatting sqref="H129:H132">
    <cfRule type="expression" dxfId="370" priority="214">
      <formula>B129="N/A"</formula>
    </cfRule>
  </conditionalFormatting>
  <conditionalFormatting sqref="H130:H132">
    <cfRule type="cellIs" dxfId="369" priority="1958" operator="equal">
      <formula>"Met"</formula>
    </cfRule>
    <cfRule type="cellIs" dxfId="368" priority="1959" operator="equal">
      <formula>"Not Met"</formula>
    </cfRule>
  </conditionalFormatting>
  <conditionalFormatting sqref="H131">
    <cfRule type="expression" dxfId="367" priority="1829">
      <formula>G125="N/A"</formula>
    </cfRule>
  </conditionalFormatting>
  <conditionalFormatting sqref="H132">
    <cfRule type="expression" dxfId="366" priority="1823">
      <formula>G125="N/A"</formula>
    </cfRule>
  </conditionalFormatting>
  <conditionalFormatting sqref="H135:H137">
    <cfRule type="cellIs" dxfId="365" priority="153" operator="equal">
      <formula>"Met"</formula>
    </cfRule>
    <cfRule type="cellIs" dxfId="364" priority="154" operator="equal">
      <formula>"Not Met"</formula>
    </cfRule>
    <cfRule type="expression" dxfId="363" priority="152">
      <formula>B135="N/A"</formula>
    </cfRule>
  </conditionalFormatting>
  <conditionalFormatting sqref="H145">
    <cfRule type="expression" dxfId="362" priority="1815">
      <formula>G143="N/A"</formula>
    </cfRule>
  </conditionalFormatting>
  <conditionalFormatting sqref="H145:H146">
    <cfRule type="cellIs" dxfId="361" priority="1946" operator="equal">
      <formula>"Not Met"</formula>
    </cfRule>
    <cfRule type="cellIs" dxfId="360" priority="1945" operator="equal">
      <formula>"Met"</formula>
    </cfRule>
  </conditionalFormatting>
  <conditionalFormatting sqref="H146">
    <cfRule type="expression" dxfId="359" priority="1813">
      <formula>G143="N/A"</formula>
    </cfRule>
  </conditionalFormatting>
  <conditionalFormatting sqref="H148">
    <cfRule type="cellIs" dxfId="358" priority="211" operator="equal">
      <formula>"Met"</formula>
    </cfRule>
    <cfRule type="expression" dxfId="357" priority="210">
      <formula>B148="N/A"</formula>
    </cfRule>
    <cfRule type="cellIs" dxfId="356" priority="212" operator="equal">
      <formula>"Not Met"</formula>
    </cfRule>
  </conditionalFormatting>
  <conditionalFormatting sqref="H154 H156:H157">
    <cfRule type="cellIs" dxfId="355" priority="2045" operator="equal">
      <formula>"Met"</formula>
    </cfRule>
  </conditionalFormatting>
  <conditionalFormatting sqref="H159:H161">
    <cfRule type="cellIs" dxfId="354" priority="118" operator="equal">
      <formula>"Met"</formula>
    </cfRule>
  </conditionalFormatting>
  <conditionalFormatting sqref="H161">
    <cfRule type="cellIs" dxfId="353" priority="119" operator="equal">
      <formula>"Not Met"</formula>
    </cfRule>
  </conditionalFormatting>
  <conditionalFormatting sqref="H175:H177">
    <cfRule type="cellIs" dxfId="352" priority="105" operator="equal">
      <formula>"Met"</formula>
    </cfRule>
  </conditionalFormatting>
  <conditionalFormatting sqref="H176:H177">
    <cfRule type="cellIs" dxfId="351" priority="106" operator="equal">
      <formula>"Not Met"</formula>
    </cfRule>
  </conditionalFormatting>
  <conditionalFormatting sqref="H179:H181">
    <cfRule type="cellIs" dxfId="350" priority="2051" operator="equal">
      <formula>"Met"</formula>
    </cfRule>
  </conditionalFormatting>
  <conditionalFormatting sqref="H194:H195">
    <cfRule type="cellIs" dxfId="349" priority="1915" operator="equal">
      <formula>"Met"</formula>
    </cfRule>
  </conditionalFormatting>
  <conditionalFormatting sqref="H199:H202">
    <cfRule type="cellIs" dxfId="348" priority="172" operator="equal">
      <formula>"Met"</formula>
    </cfRule>
    <cfRule type="cellIs" dxfId="347" priority="173" operator="equal">
      <formula>"Not Met"</formula>
    </cfRule>
  </conditionalFormatting>
  <conditionalFormatting sqref="H205">
    <cfRule type="cellIs" dxfId="346" priority="1781" operator="equal">
      <formula>"Met"</formula>
    </cfRule>
    <cfRule type="cellIs" dxfId="345" priority="1782" operator="equal">
      <formula>"Not Met"</formula>
    </cfRule>
  </conditionalFormatting>
  <conditionalFormatting sqref="H219">
    <cfRule type="cellIs" dxfId="344" priority="2147" operator="equal">
      <formula>"Not Met"</formula>
    </cfRule>
    <cfRule type="cellIs" dxfId="343" priority="2146" operator="equal">
      <formula>"Met"</formula>
    </cfRule>
  </conditionalFormatting>
  <conditionalFormatting sqref="H225">
    <cfRule type="cellIs" dxfId="342" priority="1909" operator="equal">
      <formula>"Met"</formula>
    </cfRule>
  </conditionalFormatting>
  <conditionalFormatting sqref="H227 H230">
    <cfRule type="cellIs" dxfId="341" priority="2148" operator="equal">
      <formula>"Met"</formula>
    </cfRule>
  </conditionalFormatting>
  <conditionalFormatting sqref="H232">
    <cfRule type="cellIs" dxfId="340" priority="1903" operator="equal">
      <formula>"Met"</formula>
    </cfRule>
  </conditionalFormatting>
  <conditionalFormatting sqref="H235:H237">
    <cfRule type="cellIs" dxfId="339" priority="2153" operator="equal">
      <formula>"Not Met"</formula>
    </cfRule>
    <cfRule type="cellIs" dxfId="338" priority="2152" operator="equal">
      <formula>"Met"</formula>
    </cfRule>
  </conditionalFormatting>
  <conditionalFormatting sqref="H239 H241">
    <cfRule type="cellIs" dxfId="337" priority="2159" operator="equal">
      <formula>"Not Met"</formula>
    </cfRule>
    <cfRule type="cellIs" dxfId="336" priority="2158" operator="equal">
      <formula>"Met"</formula>
    </cfRule>
  </conditionalFormatting>
  <conditionalFormatting sqref="H243:H244">
    <cfRule type="cellIs" dxfId="335" priority="2162" operator="equal">
      <formula>"Met"</formula>
    </cfRule>
    <cfRule type="cellIs" dxfId="334" priority="2163" operator="equal">
      <formula>"Not Met"</formula>
    </cfRule>
  </conditionalFormatting>
  <conditionalFormatting sqref="H247:H250">
    <cfRule type="cellIs" dxfId="333" priority="1902" operator="equal">
      <formula>"Not Met"</formula>
    </cfRule>
    <cfRule type="cellIs" dxfId="332" priority="1901" operator="equal">
      <formula>"Met"</formula>
    </cfRule>
  </conditionalFormatting>
  <conditionalFormatting sqref="H252">
    <cfRule type="cellIs" dxfId="331" priority="2164" operator="equal">
      <formula>"Met"</formula>
    </cfRule>
  </conditionalFormatting>
  <conditionalFormatting sqref="H255">
    <cfRule type="expression" dxfId="330" priority="1520">
      <formula>AND(#REF!=#REF!,#REF!&gt;=1)</formula>
    </cfRule>
    <cfRule type="expression" dxfId="329" priority="1521">
      <formula>#REF!-#REF!&gt;=1</formula>
    </cfRule>
  </conditionalFormatting>
  <conditionalFormatting sqref="H348:H349">
    <cfRule type="expression" dxfId="328" priority="1603">
      <formula>$B$344&lt;&gt;""</formula>
    </cfRule>
  </conditionalFormatting>
  <conditionalFormatting sqref="H350">
    <cfRule type="expression" dxfId="327" priority="1394">
      <formula>$H$350&lt;&gt;""</formula>
    </cfRule>
  </conditionalFormatting>
  <conditionalFormatting sqref="H44:I44">
    <cfRule type="expression" dxfId="326" priority="95">
      <formula>$H$138="  Satellite Location(s)"</formula>
    </cfRule>
  </conditionalFormatting>
  <conditionalFormatting sqref="H50:I50">
    <cfRule type="expression" dxfId="325" priority="94">
      <formula>$H$138="  Satellite Location(s)"</formula>
    </cfRule>
  </conditionalFormatting>
  <conditionalFormatting sqref="H53:I53">
    <cfRule type="expression" dxfId="324" priority="93">
      <formula>$H$138="  Satellite Location(s)"</formula>
    </cfRule>
  </conditionalFormatting>
  <conditionalFormatting sqref="H64:I64">
    <cfRule type="expression" dxfId="323" priority="92">
      <formula>$H$138="  Satellite Location(s)"</formula>
    </cfRule>
  </conditionalFormatting>
  <conditionalFormatting sqref="H89:I90">
    <cfRule type="expression" dxfId="322" priority="90">
      <formula>$H$138="  Satellite Location(s)"</formula>
    </cfRule>
  </conditionalFormatting>
  <conditionalFormatting sqref="H138:I138">
    <cfRule type="expression" dxfId="321" priority="149">
      <formula>$H$138="  Satellite Location(s)"</formula>
    </cfRule>
  </conditionalFormatting>
  <conditionalFormatting sqref="H148:I148">
    <cfRule type="expression" dxfId="320" priority="208">
      <formula>#REF!="N/A"</formula>
    </cfRule>
  </conditionalFormatting>
  <conditionalFormatting sqref="H155:I155">
    <cfRule type="expression" dxfId="319" priority="107">
      <formula>$H$138="  Satellite Location(s)"</formula>
    </cfRule>
  </conditionalFormatting>
  <conditionalFormatting sqref="H158:I158">
    <cfRule type="expression" dxfId="318" priority="110">
      <formula>$H$138="  Satellite Location(s)"</formula>
    </cfRule>
  </conditionalFormatting>
  <conditionalFormatting sqref="H162:I162">
    <cfRule type="expression" dxfId="317" priority="115">
      <formula>$H$138="  Satellite Location(s)"</formula>
    </cfRule>
  </conditionalFormatting>
  <conditionalFormatting sqref="H166:I166">
    <cfRule type="expression" dxfId="316" priority="120">
      <formula>$H$138="  Satellite Location(s)"</formula>
    </cfRule>
  </conditionalFormatting>
  <conditionalFormatting sqref="H170:I170">
    <cfRule type="expression" dxfId="315" priority="87">
      <formula>$H$138="  Satellite Location(s)"</formula>
    </cfRule>
  </conditionalFormatting>
  <conditionalFormatting sqref="H178:I178">
    <cfRule type="expression" dxfId="314" priority="102">
      <formula>$H$138="  Satellite Location(s)"</formula>
    </cfRule>
  </conditionalFormatting>
  <conditionalFormatting sqref="H189:I189">
    <cfRule type="expression" dxfId="313" priority="82">
      <formula>$H$138="  Satellite Location(s)"</formula>
    </cfRule>
  </conditionalFormatting>
  <conditionalFormatting sqref="H224:I224">
    <cfRule type="expression" dxfId="312" priority="71">
      <formula>$H$138="  Satellite Location(s)"</formula>
    </cfRule>
  </conditionalFormatting>
  <conditionalFormatting sqref="H245:I245">
    <cfRule type="expression" dxfId="311" priority="66">
      <formula>$H$138="  Satellite Location(s)"</formula>
    </cfRule>
  </conditionalFormatting>
  <conditionalFormatting sqref="H308:K308">
    <cfRule type="expression" dxfId="310" priority="1679">
      <formula>$B$262&lt;&gt;""</formula>
    </cfRule>
  </conditionalFormatting>
  <conditionalFormatting sqref="H316:K316">
    <cfRule type="expression" dxfId="309" priority="1676">
      <formula>$B$262&lt;&gt;""</formula>
    </cfRule>
  </conditionalFormatting>
  <conditionalFormatting sqref="H320:K320">
    <cfRule type="expression" dxfId="308" priority="1674">
      <formula>$B$262&lt;&gt;""</formula>
    </cfRule>
  </conditionalFormatting>
  <conditionalFormatting sqref="H254:L254">
    <cfRule type="expression" dxfId="307" priority="1522">
      <formula>AND(#REF!=#REF!,#REF!&gt;=1)</formula>
    </cfRule>
    <cfRule type="expression" dxfId="306" priority="1526">
      <formula>#REF!-#REF!&gt;=1</formula>
    </cfRule>
  </conditionalFormatting>
  <conditionalFormatting sqref="I12:I14">
    <cfRule type="expression" dxfId="305" priority="2106">
      <formula>B12="N/A"</formula>
    </cfRule>
  </conditionalFormatting>
  <conditionalFormatting sqref="I13">
    <cfRule type="expression" dxfId="304" priority="2105">
      <formula>B12="N/A"</formula>
    </cfRule>
  </conditionalFormatting>
  <conditionalFormatting sqref="I15">
    <cfRule type="expression" dxfId="303" priority="1739">
      <formula>B12="N/A"</formula>
    </cfRule>
  </conditionalFormatting>
  <conditionalFormatting sqref="I117">
    <cfRule type="expression" dxfId="302" priority="1882">
      <formula>G115="N/A"</formula>
    </cfRule>
  </conditionalFormatting>
  <conditionalFormatting sqref="I118">
    <cfRule type="expression" dxfId="301" priority="1881">
      <formula>G115="N/A"</formula>
    </cfRule>
  </conditionalFormatting>
  <conditionalFormatting sqref="I120:I121">
    <cfRule type="expression" dxfId="300" priority="222">
      <formula>G114="N/A"</formula>
    </cfRule>
  </conditionalFormatting>
  <conditionalFormatting sqref="I122">
    <cfRule type="expression" dxfId="299" priority="1862">
      <formula>G115="N/A"</formula>
    </cfRule>
  </conditionalFormatting>
  <conditionalFormatting sqref="I123">
    <cfRule type="expression" dxfId="298" priority="1856">
      <formula>G115="N/A"</formula>
    </cfRule>
  </conditionalFormatting>
  <conditionalFormatting sqref="I127">
    <cfRule type="expression" dxfId="297" priority="1848">
      <formula>G125="N/A"</formula>
    </cfRule>
  </conditionalFormatting>
  <conditionalFormatting sqref="I129:I130">
    <cfRule type="expression" dxfId="296" priority="217">
      <formula>G124="N/A"</formula>
    </cfRule>
  </conditionalFormatting>
  <conditionalFormatting sqref="I131">
    <cfRule type="expression" dxfId="295" priority="1828">
      <formula>G125="N/A"</formula>
    </cfRule>
  </conditionalFormatting>
  <conditionalFormatting sqref="I132">
    <cfRule type="expression" dxfId="294" priority="1822">
      <formula>G125="N/A"</formula>
    </cfRule>
  </conditionalFormatting>
  <conditionalFormatting sqref="I145">
    <cfRule type="expression" dxfId="293" priority="1814">
      <formula>G143="N/A"</formula>
    </cfRule>
  </conditionalFormatting>
  <conditionalFormatting sqref="I146">
    <cfRule type="expression" dxfId="292" priority="1812">
      <formula>G143="N/A"</formula>
    </cfRule>
  </conditionalFormatting>
  <conditionalFormatting sqref="I353">
    <cfRule type="expression" dxfId="291" priority="1545">
      <formula>I353="Out of State"</formula>
    </cfRule>
  </conditionalFormatting>
  <conditionalFormatting sqref="I354:I358">
    <cfRule type="expression" dxfId="290" priority="1348">
      <formula>I$353="Out of State"</formula>
    </cfRule>
    <cfRule type="expression" dxfId="289" priority="1349">
      <formula>I$353="Same State"</formula>
    </cfRule>
  </conditionalFormatting>
  <conditionalFormatting sqref="I362">
    <cfRule type="expression" dxfId="288" priority="1342">
      <formula>I362="Not Met"</formula>
    </cfRule>
  </conditionalFormatting>
  <conditionalFormatting sqref="I362:I365">
    <cfRule type="expression" dxfId="287" priority="297">
      <formula>I362="Met"</formula>
    </cfRule>
  </conditionalFormatting>
  <conditionalFormatting sqref="I363">
    <cfRule type="expression" dxfId="286" priority="298">
      <formula>I363="Not Met"</formula>
    </cfRule>
  </conditionalFormatting>
  <conditionalFormatting sqref="I366">
    <cfRule type="expression" dxfId="285" priority="1325">
      <formula>I$365="Not Met"</formula>
    </cfRule>
    <cfRule type="expression" dxfId="284" priority="1324">
      <formula>I$366&lt;&gt;""</formula>
    </cfRule>
  </conditionalFormatting>
  <conditionalFormatting sqref="I367">
    <cfRule type="expression" dxfId="283" priority="1320">
      <formula>I367="Met"</formula>
    </cfRule>
    <cfRule type="expression" dxfId="282" priority="1321">
      <formula>I367="Not Met"</formula>
    </cfRule>
  </conditionalFormatting>
  <conditionalFormatting sqref="I369">
    <cfRule type="expression" dxfId="281" priority="1312">
      <formula>I369="Met"</formula>
    </cfRule>
    <cfRule type="expression" dxfId="280" priority="1313">
      <formula>I369="Not Met"</formula>
    </cfRule>
  </conditionalFormatting>
  <conditionalFormatting sqref="I371">
    <cfRule type="expression" dxfId="279" priority="1306">
      <formula>I371="Not Met"</formula>
    </cfRule>
    <cfRule type="expression" dxfId="278" priority="1305">
      <formula>I371="Met"</formula>
    </cfRule>
  </conditionalFormatting>
  <conditionalFormatting sqref="I373">
    <cfRule type="expression" dxfId="277" priority="1300">
      <formula>I373="Met"</formula>
    </cfRule>
    <cfRule type="expression" dxfId="276" priority="1301">
      <formula>I373="Not Met"</formula>
    </cfRule>
  </conditionalFormatting>
  <conditionalFormatting sqref="I375">
    <cfRule type="expression" dxfId="275" priority="1249">
      <formula>I375="Met"</formula>
    </cfRule>
    <cfRule type="expression" dxfId="274" priority="1250">
      <formula>I375="Not Met"</formula>
    </cfRule>
  </conditionalFormatting>
  <conditionalFormatting sqref="I377">
    <cfRule type="expression" dxfId="273" priority="1368">
      <formula>I$352&lt;&gt;""</formula>
    </cfRule>
  </conditionalFormatting>
  <conditionalFormatting sqref="I378">
    <cfRule type="expression" dxfId="272" priority="1242">
      <formula>I378="Not Met"</formula>
    </cfRule>
    <cfRule type="expression" dxfId="271" priority="1241">
      <formula>I378="Met"</formula>
    </cfRule>
  </conditionalFormatting>
  <conditionalFormatting sqref="I380">
    <cfRule type="expression" dxfId="270" priority="1236">
      <formula>I380="Met"</formula>
    </cfRule>
    <cfRule type="expression" dxfId="269" priority="1237">
      <formula>I380="Not Met"</formula>
    </cfRule>
  </conditionalFormatting>
  <conditionalFormatting sqref="I382">
    <cfRule type="expression" dxfId="268" priority="1232">
      <formula>I382="Not Met"</formula>
    </cfRule>
    <cfRule type="expression" dxfId="267" priority="1231">
      <formula>I382="Met"</formula>
    </cfRule>
  </conditionalFormatting>
  <conditionalFormatting sqref="I384">
    <cfRule type="expression" dxfId="266" priority="1226">
      <formula>I384="Met"</formula>
    </cfRule>
    <cfRule type="expression" dxfId="265" priority="1227">
      <formula>I384="Not Met"</formula>
    </cfRule>
  </conditionalFormatting>
  <conditionalFormatting sqref="I386">
    <cfRule type="expression" dxfId="264" priority="1222">
      <formula>I386="Not Met"</formula>
    </cfRule>
    <cfRule type="expression" dxfId="263" priority="1221">
      <formula>I386="Met"</formula>
    </cfRule>
  </conditionalFormatting>
  <conditionalFormatting sqref="I388">
    <cfRule type="expression" dxfId="262" priority="1216">
      <formula>I388="Met"</formula>
    </cfRule>
    <cfRule type="expression" dxfId="261" priority="1217">
      <formula>I388="Not Met"</formula>
    </cfRule>
  </conditionalFormatting>
  <conditionalFormatting sqref="I390">
    <cfRule type="expression" dxfId="260" priority="1212">
      <formula>I390="Not Met"</formula>
    </cfRule>
    <cfRule type="expression" dxfId="259" priority="1211">
      <formula>I390="Met"</formula>
    </cfRule>
  </conditionalFormatting>
  <conditionalFormatting sqref="I392">
    <cfRule type="expression" dxfId="258" priority="1207">
      <formula>I392="Not Met"</formula>
    </cfRule>
    <cfRule type="expression" dxfId="257" priority="1206">
      <formula>I392="Met"</formula>
    </cfRule>
  </conditionalFormatting>
  <conditionalFormatting sqref="I394">
    <cfRule type="expression" dxfId="256" priority="1201">
      <formula>I394="Met"</formula>
    </cfRule>
    <cfRule type="expression" dxfId="255" priority="1202">
      <formula>I394="Not Met"</formula>
    </cfRule>
  </conditionalFormatting>
  <conditionalFormatting sqref="I1:J1">
    <cfRule type="expression" dxfId="254" priority="2564">
      <formula>#REF!="Not OK"</formula>
    </cfRule>
  </conditionalFormatting>
  <conditionalFormatting sqref="I255:L255">
    <cfRule type="expression" dxfId="253" priority="1527">
      <formula>AND(#REF!=#REF!,#REF!&gt;=1)</formula>
    </cfRule>
    <cfRule type="expression" dxfId="252" priority="1528">
      <formula>#REF!-#REF!&gt;=1</formula>
    </cfRule>
  </conditionalFormatting>
  <conditionalFormatting sqref="I279:L279">
    <cfRule type="expression" dxfId="251" priority="1711">
      <formula>$B$262&lt;&gt;""</formula>
    </cfRule>
  </conditionalFormatting>
  <conditionalFormatting sqref="I280:L291">
    <cfRule type="expression" dxfId="250" priority="1685">
      <formula>$B$262&lt;&gt;""</formula>
    </cfRule>
  </conditionalFormatting>
  <conditionalFormatting sqref="I353:M353">
    <cfRule type="expression" dxfId="249" priority="1083">
      <formula>I353="Not Approved"</formula>
    </cfRule>
    <cfRule type="expression" dxfId="248" priority="1084">
      <formula>I353="Same State"</formula>
    </cfRule>
  </conditionalFormatting>
  <conditionalFormatting sqref="I364:M365">
    <cfRule type="expression" dxfId="247" priority="792">
      <formula>I364="Not Met"</formula>
    </cfRule>
  </conditionalFormatting>
  <conditionalFormatting sqref="I354:AE358">
    <cfRule type="expression" dxfId="246" priority="390">
      <formula>I$353="Not Approved"</formula>
    </cfRule>
  </conditionalFormatting>
  <conditionalFormatting sqref="I368:AE368">
    <cfRule type="expression" dxfId="245" priority="372">
      <formula>I367="Not Met"</formula>
    </cfRule>
  </conditionalFormatting>
  <conditionalFormatting sqref="I372:AE372">
    <cfRule type="expression" dxfId="244" priority="362">
      <formula>I371="Not Met"</formula>
    </cfRule>
    <cfRule type="expression" dxfId="243" priority="361">
      <formula>I372&lt;&gt;""</formula>
    </cfRule>
  </conditionalFormatting>
  <conditionalFormatting sqref="I374:AE374">
    <cfRule type="expression" dxfId="242" priority="357">
      <formula>I373="Not Met"</formula>
    </cfRule>
    <cfRule type="expression" dxfId="241" priority="356">
      <formula>I374&lt;&gt;""</formula>
    </cfRule>
  </conditionalFormatting>
  <conditionalFormatting sqref="I376:AE376">
    <cfRule type="expression" dxfId="240" priority="352">
      <formula>I$375&lt;&gt;""</formula>
    </cfRule>
    <cfRule type="expression" dxfId="239" priority="351">
      <formula>I$376&lt;&gt;""</formula>
    </cfRule>
    <cfRule type="expression" dxfId="238" priority="350">
      <formula>I$376&lt;&gt;""</formula>
    </cfRule>
  </conditionalFormatting>
  <conditionalFormatting sqref="I379:AE379">
    <cfRule type="expression" dxfId="237" priority="345">
      <formula>I378="Not Met"</formula>
    </cfRule>
    <cfRule type="expression" dxfId="236" priority="344">
      <formula>I379&lt;&gt;""</formula>
    </cfRule>
  </conditionalFormatting>
  <conditionalFormatting sqref="I381:AE381">
    <cfRule type="expression" dxfId="235" priority="339">
      <formula>I381&lt;&gt;""</formula>
    </cfRule>
    <cfRule type="expression" dxfId="234" priority="340">
      <formula>I380="Not Met"</formula>
    </cfRule>
  </conditionalFormatting>
  <conditionalFormatting sqref="I383:AE383">
    <cfRule type="expression" dxfId="233" priority="335">
      <formula>I382="Not Met"</formula>
    </cfRule>
    <cfRule type="expression" dxfId="232" priority="334">
      <formula>I383&lt;&gt;""</formula>
    </cfRule>
  </conditionalFormatting>
  <conditionalFormatting sqref="I385:AE385">
    <cfRule type="expression" dxfId="231" priority="329">
      <formula>I385&lt;&gt;""</formula>
    </cfRule>
    <cfRule type="expression" dxfId="230" priority="330">
      <formula>I384="Not Met"</formula>
    </cfRule>
  </conditionalFormatting>
  <conditionalFormatting sqref="I387:AE387">
    <cfRule type="expression" dxfId="229" priority="325">
      <formula>I386="Not Met"</formula>
    </cfRule>
    <cfRule type="expression" dxfId="228" priority="324">
      <formula>I387&lt;&gt;""</formula>
    </cfRule>
  </conditionalFormatting>
  <conditionalFormatting sqref="I389:AE389">
    <cfRule type="expression" dxfId="227" priority="320">
      <formula>I388="Not Met"</formula>
    </cfRule>
    <cfRule type="expression" dxfId="226" priority="319">
      <formula>I389&lt;&gt;""</formula>
    </cfRule>
  </conditionalFormatting>
  <conditionalFormatting sqref="I391:AE391">
    <cfRule type="expression" dxfId="225" priority="315">
      <formula>I390="Not Met"</formula>
    </cfRule>
    <cfRule type="expression" dxfId="224" priority="314">
      <formula>I391&lt;&gt;""</formula>
    </cfRule>
  </conditionalFormatting>
  <conditionalFormatting sqref="I393:AE393">
    <cfRule type="expression" dxfId="223" priority="309">
      <formula>I393&lt;&gt;""</formula>
    </cfRule>
    <cfRule type="expression" dxfId="222" priority="310">
      <formula>I392="Not Met"</formula>
    </cfRule>
  </conditionalFormatting>
  <conditionalFormatting sqref="I395:AE395">
    <cfRule type="expression" dxfId="221" priority="305">
      <formula>I394="Not Met"</formula>
    </cfRule>
    <cfRule type="expression" dxfId="220" priority="304">
      <formula>I395&lt;&gt;""</formula>
    </cfRule>
  </conditionalFormatting>
  <conditionalFormatting sqref="J10">
    <cfRule type="expression" dxfId="219" priority="2175">
      <formula>J10&gt;0</formula>
    </cfRule>
    <cfRule type="expression" dxfId="218" priority="2176">
      <formula>G10="Not Met"</formula>
    </cfRule>
  </conditionalFormatting>
  <conditionalFormatting sqref="J12">
    <cfRule type="expression" dxfId="217" priority="2178">
      <formula>G12="Not Met"</formula>
    </cfRule>
    <cfRule type="expression" dxfId="216" priority="2177">
      <formula>J12&gt;0</formula>
    </cfRule>
  </conditionalFormatting>
  <conditionalFormatting sqref="J14">
    <cfRule type="expression" dxfId="215" priority="2180">
      <formula>G14="Not Met"</formula>
    </cfRule>
    <cfRule type="expression" dxfId="214" priority="2179">
      <formula>J14&gt;0</formula>
    </cfRule>
  </conditionalFormatting>
  <conditionalFormatting sqref="J15">
    <cfRule type="expression" dxfId="213" priority="1746">
      <formula>J15&gt;0</formula>
    </cfRule>
    <cfRule type="expression" dxfId="212" priority="1747">
      <formula>G15="Not Met"</formula>
    </cfRule>
    <cfRule type="expression" dxfId="211" priority="1738">
      <formula>B12="N/A"</formula>
    </cfRule>
  </conditionalFormatting>
  <conditionalFormatting sqref="J17">
    <cfRule type="expression" dxfId="210" priority="2230">
      <formula>G17="Not Met"</formula>
    </cfRule>
    <cfRule type="expression" dxfId="209" priority="2229">
      <formula>J17&gt;0</formula>
    </cfRule>
  </conditionalFormatting>
  <conditionalFormatting sqref="J20:J25 J51">
    <cfRule type="expression" dxfId="208" priority="2233">
      <formula>J20&gt;0</formula>
    </cfRule>
    <cfRule type="expression" dxfId="207" priority="2236">
      <formula>G20="Not Met"</formula>
    </cfRule>
  </conditionalFormatting>
  <conditionalFormatting sqref="J27:J29">
    <cfRule type="expression" dxfId="206" priority="2001">
      <formula>J27&gt;0</formula>
    </cfRule>
    <cfRule type="expression" dxfId="205" priority="2002">
      <formula>G27="Not Met"</formula>
    </cfRule>
  </conditionalFormatting>
  <conditionalFormatting sqref="J31">
    <cfRule type="expression" dxfId="204" priority="2232">
      <formula>G31="Not Met"</formula>
    </cfRule>
    <cfRule type="expression" dxfId="203" priority="2231">
      <formula>J31&gt;0</formula>
    </cfRule>
  </conditionalFormatting>
  <conditionalFormatting sqref="J33">
    <cfRule type="expression" dxfId="202" priority="2227">
      <formula>J33&gt;0</formula>
    </cfRule>
    <cfRule type="expression" dxfId="201" priority="2228">
      <formula>G33="Not Met"</formula>
    </cfRule>
  </conditionalFormatting>
  <conditionalFormatting sqref="J37:J39 J45:J48 J54:J55">
    <cfRule type="expression" dxfId="200" priority="2226">
      <formula>G37="Not Met"</formula>
    </cfRule>
    <cfRule type="expression" dxfId="199" priority="2225">
      <formula>J37&gt;0</formula>
    </cfRule>
  </conditionalFormatting>
  <conditionalFormatting sqref="J41:J43">
    <cfRule type="expression" dxfId="198" priority="1994">
      <formula>J41&gt;0</formula>
    </cfRule>
    <cfRule type="expression" dxfId="197" priority="1995">
      <formula>G41="Not Met"</formula>
    </cfRule>
  </conditionalFormatting>
  <conditionalFormatting sqref="J58">
    <cfRule type="expression" dxfId="196" priority="2221">
      <formula>J58&gt;0</formula>
    </cfRule>
    <cfRule type="expression" dxfId="195" priority="2222">
      <formula>G58="Not Met"</formula>
    </cfRule>
  </conditionalFormatting>
  <conditionalFormatting sqref="J63">
    <cfRule type="expression" dxfId="194" priority="2223">
      <formula>J63&gt;0</formula>
    </cfRule>
    <cfRule type="expression" dxfId="193" priority="2224">
      <formula>G63="Not Met"</formula>
    </cfRule>
  </conditionalFormatting>
  <conditionalFormatting sqref="J66">
    <cfRule type="expression" dxfId="192" priority="2219">
      <formula>J66&gt;0</formula>
    </cfRule>
    <cfRule type="expression" dxfId="191" priority="2220">
      <formula>G66="Not Met"</formula>
    </cfRule>
  </conditionalFormatting>
  <conditionalFormatting sqref="J75 J78 J81:J83">
    <cfRule type="expression" dxfId="190" priority="2217">
      <formula>J75&gt;0</formula>
    </cfRule>
    <cfRule type="expression" dxfId="189" priority="2218">
      <formula>G75="Not Met"</formula>
    </cfRule>
  </conditionalFormatting>
  <conditionalFormatting sqref="J85">
    <cfRule type="expression" dxfId="188" priority="1897">
      <formula>J85&gt;0</formula>
    </cfRule>
    <cfRule type="expression" dxfId="187" priority="1898">
      <formula>G85="Not Met"</formula>
    </cfRule>
  </conditionalFormatting>
  <conditionalFormatting sqref="J88:J90">
    <cfRule type="expression" dxfId="186" priority="128">
      <formula>J88&gt;0</formula>
    </cfRule>
    <cfRule type="expression" dxfId="185" priority="129">
      <formula>G88="Not Met"</formula>
    </cfRule>
  </conditionalFormatting>
  <conditionalFormatting sqref="J92:J97">
    <cfRule type="expression" dxfId="184" priority="2216">
      <formula>G92="Not Met"</formula>
    </cfRule>
    <cfRule type="expression" dxfId="183" priority="2215">
      <formula>J92&gt;0</formula>
    </cfRule>
  </conditionalFormatting>
  <conditionalFormatting sqref="J100:J106">
    <cfRule type="expression" dxfId="182" priority="1988">
      <formula>G100="Not Met"</formula>
    </cfRule>
    <cfRule type="expression" dxfId="181" priority="1987">
      <formula>J100&gt;0</formula>
    </cfRule>
  </conditionalFormatting>
  <conditionalFormatting sqref="J108">
    <cfRule type="expression" dxfId="180" priority="1981">
      <formula>G108="Not Met"</formula>
    </cfRule>
    <cfRule type="expression" dxfId="179" priority="1980">
      <formula>J108&gt;0</formula>
    </cfRule>
  </conditionalFormatting>
  <conditionalFormatting sqref="J110:J113">
    <cfRule type="expression" dxfId="178" priority="2212">
      <formula>G110="Not Met"</formula>
    </cfRule>
    <cfRule type="expression" dxfId="177" priority="2211">
      <formula>J110&gt;0</formula>
    </cfRule>
  </conditionalFormatting>
  <conditionalFormatting sqref="J115">
    <cfRule type="expression" dxfId="176" priority="1879">
      <formula>G115="N/A"</formula>
    </cfRule>
  </conditionalFormatting>
  <conditionalFormatting sqref="J117">
    <cfRule type="expression" dxfId="175" priority="2028">
      <formula>J117&gt;0</formula>
    </cfRule>
    <cfRule type="expression" dxfId="174" priority="2029">
      <formula>G117="Not Met"</formula>
    </cfRule>
  </conditionalFormatting>
  <conditionalFormatting sqref="J120:J123">
    <cfRule type="expression" dxfId="173" priority="2015">
      <formula>J120&gt;0</formula>
    </cfRule>
    <cfRule type="expression" dxfId="172" priority="2016">
      <formula>G120="Not Met"</formula>
    </cfRule>
  </conditionalFormatting>
  <conditionalFormatting sqref="J125">
    <cfRule type="expression" dxfId="171" priority="1854">
      <formula>G125="N/A"</formula>
    </cfRule>
  </conditionalFormatting>
  <conditionalFormatting sqref="J127">
    <cfRule type="expression" dxfId="170" priority="1974">
      <formula>G127="Not Met"</formula>
    </cfRule>
    <cfRule type="expression" dxfId="169" priority="1973">
      <formula>J127&gt;0</formula>
    </cfRule>
  </conditionalFormatting>
  <conditionalFormatting sqref="J129:J132">
    <cfRule type="expression" dxfId="168" priority="1960">
      <formula>J129&gt;0</formula>
    </cfRule>
    <cfRule type="expression" dxfId="167" priority="1961">
      <formula>G129="Not Met"</formula>
    </cfRule>
  </conditionalFormatting>
  <conditionalFormatting sqref="J135">
    <cfRule type="expression" dxfId="166" priority="2210">
      <formula>G135="Not Met"</formula>
    </cfRule>
    <cfRule type="expression" dxfId="165" priority="2209">
      <formula>J135&gt;0</formula>
    </cfRule>
  </conditionalFormatting>
  <conditionalFormatting sqref="J140:J141">
    <cfRule type="expression" dxfId="164" priority="2207">
      <formula>J140&gt;0</formula>
    </cfRule>
    <cfRule type="expression" dxfId="163" priority="2208">
      <formula>G140="Not Met"</formula>
    </cfRule>
  </conditionalFormatting>
  <conditionalFormatting sqref="J143">
    <cfRule type="expression" dxfId="162" priority="1820">
      <formula>G143="N/A"</formula>
    </cfRule>
  </conditionalFormatting>
  <conditionalFormatting sqref="J145">
    <cfRule type="expression" dxfId="161" priority="1950">
      <formula>G145="Not Met"</formula>
    </cfRule>
    <cfRule type="expression" dxfId="160" priority="1949">
      <formula>J145&gt;0</formula>
    </cfRule>
  </conditionalFormatting>
  <conditionalFormatting sqref="J148:J152">
    <cfRule type="expression" dxfId="159" priority="1925">
      <formula>J148&gt;0</formula>
    </cfRule>
    <cfRule type="expression" dxfId="158" priority="1926">
      <formula>G148="Not Met"</formula>
    </cfRule>
  </conditionalFormatting>
  <conditionalFormatting sqref="J154 J156 J160 J163 J168 J172">
    <cfRule type="expression" dxfId="157" priority="2206">
      <formula>G154="Not Met"</formula>
    </cfRule>
    <cfRule type="expression" dxfId="156" priority="2205">
      <formula>J154&gt;0</formula>
    </cfRule>
  </conditionalFormatting>
  <conditionalFormatting sqref="J175 J179:J181">
    <cfRule type="expression" dxfId="155" priority="2203">
      <formula>J175&gt;0</formula>
    </cfRule>
    <cfRule type="expression" dxfId="154" priority="2204">
      <formula>G175="Not Met"</formula>
    </cfRule>
  </conditionalFormatting>
  <conditionalFormatting sqref="J185 J190">
    <cfRule type="expression" dxfId="153" priority="2201">
      <formula>J185&gt;0</formula>
    </cfRule>
    <cfRule type="expression" dxfId="152" priority="2202">
      <formula>G185="Not Met"</formula>
    </cfRule>
  </conditionalFormatting>
  <conditionalFormatting sqref="J194:J195">
    <cfRule type="expression" dxfId="151" priority="1921">
      <formula>G194="Not Met"</formula>
    </cfRule>
    <cfRule type="expression" dxfId="150" priority="1919">
      <formula>J194&gt;0</formula>
    </cfRule>
  </conditionalFormatting>
  <conditionalFormatting sqref="J200:J201">
    <cfRule type="expression" dxfId="149" priority="176">
      <formula>J200&gt;0</formula>
    </cfRule>
    <cfRule type="expression" dxfId="148" priority="179">
      <formula>G200="Not Met"</formula>
    </cfRule>
  </conditionalFormatting>
  <conditionalFormatting sqref="J201">
    <cfRule type="expression" dxfId="147" priority="178">
      <formula>#REF!="Not Met"</formula>
    </cfRule>
    <cfRule type="expression" dxfId="146" priority="177">
      <formula>G205="Not Met"</formula>
    </cfRule>
  </conditionalFormatting>
  <conditionalFormatting sqref="J208:J221">
    <cfRule type="expression" dxfId="145" priority="2191">
      <formula>J208&gt;0</formula>
    </cfRule>
    <cfRule type="expression" dxfId="144" priority="2192">
      <formula>G208="Not Met"</formula>
    </cfRule>
  </conditionalFormatting>
  <conditionalFormatting sqref="J223:J225">
    <cfRule type="expression" dxfId="143" priority="76">
      <formula>J223&gt;0</formula>
    </cfRule>
    <cfRule type="expression" dxfId="142" priority="77">
      <formula>G223="Not Met"</formula>
    </cfRule>
  </conditionalFormatting>
  <conditionalFormatting sqref="J227">
    <cfRule type="expression" dxfId="141" priority="2190">
      <formula>G227="Not Met"</formula>
    </cfRule>
    <cfRule type="expression" dxfId="140" priority="2189">
      <formula>J227&gt;0</formula>
    </cfRule>
  </conditionalFormatting>
  <conditionalFormatting sqref="J230">
    <cfRule type="expression" dxfId="139" priority="2150">
      <formula>J230&gt;0</formula>
    </cfRule>
    <cfRule type="expression" dxfId="138" priority="2151">
      <formula>G230="Not Met"</formula>
    </cfRule>
  </conditionalFormatting>
  <conditionalFormatting sqref="J232">
    <cfRule type="expression" dxfId="137" priority="1905">
      <formula>J232&gt;0</formula>
    </cfRule>
    <cfRule type="expression" dxfId="136" priority="1906">
      <formula>G232="Not Met"</formula>
    </cfRule>
  </conditionalFormatting>
  <conditionalFormatting sqref="J235 J237">
    <cfRule type="expression" dxfId="135" priority="2188">
      <formula>G235="Not Met"</formula>
    </cfRule>
    <cfRule type="expression" dxfId="134" priority="2187">
      <formula>J235&gt;0</formula>
    </cfRule>
  </conditionalFormatting>
  <conditionalFormatting sqref="J239:J243">
    <cfRule type="expression" dxfId="133" priority="2185">
      <formula>J239&gt;0</formula>
    </cfRule>
    <cfRule type="expression" dxfId="132" priority="2186">
      <formula>G239="Not Met"</formula>
    </cfRule>
  </conditionalFormatting>
  <conditionalFormatting sqref="J247">
    <cfRule type="expression" dxfId="131" priority="2184">
      <formula>G247="Not Met"</formula>
    </cfRule>
    <cfRule type="expression" dxfId="130" priority="2183">
      <formula>J247&gt;0</formula>
    </cfRule>
  </conditionalFormatting>
  <conditionalFormatting sqref="J252">
    <cfRule type="expression" dxfId="129" priority="2182">
      <formula>G252="Not Met"</formula>
    </cfRule>
    <cfRule type="expression" dxfId="128" priority="2181">
      <formula>J252&gt;0</formula>
    </cfRule>
  </conditionalFormatting>
  <conditionalFormatting sqref="J294">
    <cfRule type="expression" dxfId="127" priority="1684">
      <formula>$B$262&lt;&gt;""</formula>
    </cfRule>
  </conditionalFormatting>
  <conditionalFormatting sqref="J298">
    <cfRule type="expression" dxfId="126" priority="1683">
      <formula>$B$262&lt;&gt;""</formula>
    </cfRule>
  </conditionalFormatting>
  <conditionalFormatting sqref="J300">
    <cfRule type="expression" dxfId="125" priority="1681">
      <formula>$B$262&lt;&gt;""</formula>
    </cfRule>
  </conditionalFormatting>
  <conditionalFormatting sqref="J304">
    <cfRule type="expression" dxfId="124" priority="1680">
      <formula>$B$262&lt;&gt;""</formula>
    </cfRule>
  </conditionalFormatting>
  <conditionalFormatting sqref="J310">
    <cfRule type="expression" dxfId="123" priority="1678">
      <formula>$B$262&lt;&gt;""</formula>
    </cfRule>
  </conditionalFormatting>
  <conditionalFormatting sqref="J314">
    <cfRule type="expression" dxfId="122" priority="1677">
      <formula>$B$262&lt;&gt;""</formula>
    </cfRule>
  </conditionalFormatting>
  <conditionalFormatting sqref="J318">
    <cfRule type="expression" dxfId="121" priority="1675">
      <formula>$B$262&lt;&gt;""</formula>
    </cfRule>
  </conditionalFormatting>
  <conditionalFormatting sqref="J323:J324">
    <cfRule type="expression" dxfId="120" priority="1672">
      <formula>$B$262&lt;&gt;""</formula>
    </cfRule>
  </conditionalFormatting>
  <conditionalFormatting sqref="J353:K353">
    <cfRule type="expression" dxfId="119" priority="1198">
      <formula>J353="Out of State"</formula>
    </cfRule>
  </conditionalFormatting>
  <conditionalFormatting sqref="J354:K358">
    <cfRule type="expression" dxfId="118" priority="1174">
      <formula>J$353="Same State"</formula>
    </cfRule>
    <cfRule type="expression" dxfId="117" priority="1173">
      <formula>J$353="Out of State"</formula>
    </cfRule>
  </conditionalFormatting>
  <conditionalFormatting sqref="J12:L14">
    <cfRule type="expression" dxfId="116" priority="2104">
      <formula>B12="N/A"</formula>
    </cfRule>
  </conditionalFormatting>
  <conditionalFormatting sqref="J117:L118">
    <cfRule type="expression" dxfId="115" priority="1880">
      <formula>G115="N/A"</formula>
    </cfRule>
  </conditionalFormatting>
  <conditionalFormatting sqref="J120:L120">
    <cfRule type="expression" dxfId="114" priority="1873">
      <formula>G115="N/A"</formula>
    </cfRule>
  </conditionalFormatting>
  <conditionalFormatting sqref="J121:L121">
    <cfRule type="expression" dxfId="113" priority="1867">
      <formula>G115="N/A"</formula>
    </cfRule>
  </conditionalFormatting>
  <conditionalFormatting sqref="J122:L122">
    <cfRule type="expression" dxfId="112" priority="1861">
      <formula>G115="N/A"</formula>
    </cfRule>
  </conditionalFormatting>
  <conditionalFormatting sqref="J123:L123">
    <cfRule type="expression" dxfId="111" priority="1855">
      <formula>G115="N/A"</formula>
    </cfRule>
  </conditionalFormatting>
  <conditionalFormatting sqref="J127:L127">
    <cfRule type="expression" dxfId="110" priority="1845">
      <formula>G125="N/A"</formula>
    </cfRule>
  </conditionalFormatting>
  <conditionalFormatting sqref="J129:L129">
    <cfRule type="expression" dxfId="109" priority="1839">
      <formula>G125="N/A"</formula>
    </cfRule>
  </conditionalFormatting>
  <conditionalFormatting sqref="J130:L130">
    <cfRule type="expression" dxfId="108" priority="1833">
      <formula>G125="N/A"</formula>
    </cfRule>
  </conditionalFormatting>
  <conditionalFormatting sqref="J131:L131">
    <cfRule type="expression" dxfId="107" priority="1827">
      <formula>G125="N/A"</formula>
    </cfRule>
  </conditionalFormatting>
  <conditionalFormatting sqref="J132:L132">
    <cfRule type="expression" dxfId="106" priority="1821">
      <formula>G125="N/A"</formula>
    </cfRule>
  </conditionalFormatting>
  <conditionalFormatting sqref="J145:L146">
    <cfRule type="expression" dxfId="105" priority="1809">
      <formula>G143="N/A"</formula>
    </cfRule>
  </conditionalFormatting>
  <conditionalFormatting sqref="J148:L148">
    <cfRule type="expression" dxfId="104" priority="1803">
      <formula>G143="N/A"</formula>
    </cfRule>
  </conditionalFormatting>
  <conditionalFormatting sqref="J149:L149">
    <cfRule type="expression" dxfId="103" priority="1798">
      <formula>G143="N/A"</formula>
    </cfRule>
  </conditionalFormatting>
  <conditionalFormatting sqref="J150:L150">
    <cfRule type="expression" dxfId="102" priority="1793">
      <formula>G143="N/A"</formula>
    </cfRule>
  </conditionalFormatting>
  <conditionalFormatting sqref="J151:L151">
    <cfRule type="expression" dxfId="101" priority="1788">
      <formula>G143="N/A"</formula>
    </cfRule>
  </conditionalFormatting>
  <conditionalFormatting sqref="J152:L152">
    <cfRule type="expression" dxfId="100" priority="1783">
      <formula>G143="N/A"</formula>
    </cfRule>
  </conditionalFormatting>
  <conditionalFormatting sqref="J159:L159">
    <cfRule type="expression" dxfId="99" priority="1890">
      <formula>J159&gt;0</formula>
    </cfRule>
    <cfRule type="expression" dxfId="98" priority="1891">
      <formula>G159="Not Met"</formula>
    </cfRule>
  </conditionalFormatting>
  <conditionalFormatting sqref="J198:L198">
    <cfRule type="expression" dxfId="97" priority="181">
      <formula>$G$198="Not Met"</formula>
    </cfRule>
    <cfRule type="expression" dxfId="96" priority="180">
      <formula>$J$198&lt;&gt;""</formula>
    </cfRule>
  </conditionalFormatting>
  <conditionalFormatting sqref="J204:L204">
    <cfRule type="expression" dxfId="95" priority="167">
      <formula>$G$204="Not Met"</formula>
    </cfRule>
    <cfRule type="expression" dxfId="94" priority="166">
      <formula>$J$204&gt;0</formula>
    </cfRule>
  </conditionalFormatting>
  <conditionalFormatting sqref="J362:M363">
    <cfRule type="expression" dxfId="93" priority="286">
      <formula>J362="Not Met"</formula>
    </cfRule>
  </conditionalFormatting>
  <conditionalFormatting sqref="J364:M365">
    <cfRule type="expression" dxfId="92" priority="793">
      <formula>J364="Met"</formula>
    </cfRule>
  </conditionalFormatting>
  <conditionalFormatting sqref="J367:M367">
    <cfRule type="expression" dxfId="91" priority="787">
      <formula>J367="Not Met"</formula>
    </cfRule>
  </conditionalFormatting>
  <conditionalFormatting sqref="J369:M369">
    <cfRule type="expression" dxfId="90" priority="1040">
      <formula>J369="Met"</formula>
    </cfRule>
    <cfRule type="expression" dxfId="89" priority="1039">
      <formula>J369="Not Met"</formula>
    </cfRule>
  </conditionalFormatting>
  <conditionalFormatting sqref="J371:M371">
    <cfRule type="expression" dxfId="88" priority="1034">
      <formula>J371="Not Met"</formula>
    </cfRule>
    <cfRule type="expression" dxfId="87" priority="1035">
      <formula>J371="Met"</formula>
    </cfRule>
  </conditionalFormatting>
  <conditionalFormatting sqref="J373:M373">
    <cfRule type="expression" dxfId="86" priority="1029">
      <formula>J373="Not Met"</formula>
    </cfRule>
    <cfRule type="expression" dxfId="85" priority="1030">
      <formula>J373="Met"</formula>
    </cfRule>
  </conditionalFormatting>
  <conditionalFormatting sqref="J375:M375">
    <cfRule type="expression" dxfId="84" priority="1024">
      <formula>J375="Not Met"</formula>
    </cfRule>
    <cfRule type="expression" dxfId="83" priority="1025">
      <formula>J375="Met"</formula>
    </cfRule>
  </conditionalFormatting>
  <conditionalFormatting sqref="J378:M378">
    <cfRule type="expression" dxfId="82" priority="1018">
      <formula>J378="Met"</formula>
    </cfRule>
    <cfRule type="expression" dxfId="81" priority="1017">
      <formula>J378="Not Met"</formula>
    </cfRule>
  </conditionalFormatting>
  <conditionalFormatting sqref="J380:M380">
    <cfRule type="expression" dxfId="80" priority="1012">
      <formula>J380="Not Met"</formula>
    </cfRule>
    <cfRule type="expression" dxfId="79" priority="1013">
      <formula>J380="Met"</formula>
    </cfRule>
  </conditionalFormatting>
  <conditionalFormatting sqref="J382:M382">
    <cfRule type="expression" dxfId="78" priority="1007">
      <formula>J382="Not Met"</formula>
    </cfRule>
    <cfRule type="expression" dxfId="77" priority="1008">
      <formula>J382="Met"</formula>
    </cfRule>
  </conditionalFormatting>
  <conditionalFormatting sqref="J384:M384">
    <cfRule type="expression" dxfId="76" priority="1002">
      <formula>J384="Not Met"</formula>
    </cfRule>
    <cfRule type="expression" dxfId="75" priority="1003">
      <formula>J384="Met"</formula>
    </cfRule>
  </conditionalFormatting>
  <conditionalFormatting sqref="J386:M386">
    <cfRule type="expression" dxfId="74" priority="997">
      <formula>J386="Not Met"</formula>
    </cfRule>
    <cfRule type="expression" dxfId="73" priority="998">
      <formula>J386="Met"</formula>
    </cfRule>
  </conditionalFormatting>
  <conditionalFormatting sqref="J388:M388">
    <cfRule type="expression" dxfId="72" priority="992">
      <formula>J388="Not Met"</formula>
    </cfRule>
    <cfRule type="expression" dxfId="71" priority="993">
      <formula>J388="Met"</formula>
    </cfRule>
  </conditionalFormatting>
  <conditionalFormatting sqref="J390:M390">
    <cfRule type="expression" dxfId="70" priority="987">
      <formula>J390="Not Met"</formula>
    </cfRule>
    <cfRule type="expression" dxfId="69" priority="988">
      <formula>J390="Met"</formula>
    </cfRule>
  </conditionalFormatting>
  <conditionalFormatting sqref="J392:M392">
    <cfRule type="expression" dxfId="68" priority="983">
      <formula>J392="Met"</formula>
    </cfRule>
    <cfRule type="expression" dxfId="67" priority="982">
      <formula>J392="Not Met"</formula>
    </cfRule>
  </conditionalFormatting>
  <conditionalFormatting sqref="J394:M394">
    <cfRule type="expression" dxfId="66" priority="977">
      <formula>J394="Not Met"</formula>
    </cfRule>
    <cfRule type="expression" dxfId="65" priority="978">
      <formula>J394="Met"</formula>
    </cfRule>
  </conditionalFormatting>
  <conditionalFormatting sqref="J362:S363">
    <cfRule type="expression" dxfId="64" priority="287">
      <formula>J362="Met"</formula>
    </cfRule>
  </conditionalFormatting>
  <conditionalFormatting sqref="J367:S367">
    <cfRule type="expression" dxfId="63" priority="788">
      <formula>J367="Met"</formula>
    </cfRule>
  </conditionalFormatting>
  <conditionalFormatting sqref="J366:AE366">
    <cfRule type="expression" dxfId="62" priority="376">
      <formula>J366&lt;&gt;""</formula>
    </cfRule>
    <cfRule type="expression" dxfId="61" priority="377">
      <formula>J365="Not Met"</formula>
    </cfRule>
  </conditionalFormatting>
  <conditionalFormatting sqref="J377:AE377">
    <cfRule type="expression" dxfId="60" priority="272">
      <formula>J$352&lt;&gt;""</formula>
    </cfRule>
  </conditionalFormatting>
  <conditionalFormatting sqref="K272:K274">
    <cfRule type="expression" dxfId="59" priority="1715">
      <formula>$B$262&lt;&gt;""</formula>
    </cfRule>
  </conditionalFormatting>
  <conditionalFormatting sqref="L353:M353">
    <cfRule type="expression" dxfId="58" priority="1085">
      <formula>L353="Out of State"</formula>
    </cfRule>
  </conditionalFormatting>
  <conditionalFormatting sqref="L354:AE358">
    <cfRule type="expression" dxfId="57" priority="392">
      <formula>L$353="Out of State"</formula>
    </cfRule>
    <cfRule type="expression" dxfId="56" priority="393">
      <formula>L$353="Same State"</formula>
    </cfRule>
  </conditionalFormatting>
  <conditionalFormatting sqref="M254:M255">
    <cfRule type="expression" dxfId="55" priority="1525">
      <formula>#REF!-#REF!&gt;=1</formula>
    </cfRule>
  </conditionalFormatting>
  <conditionalFormatting sqref="N254:N255">
    <cfRule type="expression" dxfId="54" priority="1524">
      <formula>#REF!-#REF!&gt;=1</formula>
    </cfRule>
  </conditionalFormatting>
  <conditionalFormatting sqref="N362:S363">
    <cfRule type="expression" dxfId="53" priority="290">
      <formula>N362="Not Met"</formula>
    </cfRule>
  </conditionalFormatting>
  <conditionalFormatting sqref="N367:S367">
    <cfRule type="expression" dxfId="52" priority="827">
      <formula>N367="Not Met"</formula>
    </cfRule>
  </conditionalFormatting>
  <conditionalFormatting sqref="N353:AE353">
    <cfRule type="expression" dxfId="51" priority="411">
      <formula>N$353="Same State"</formula>
    </cfRule>
    <cfRule type="expression" dxfId="50" priority="412">
      <formula>N$353="Out of State"</formula>
    </cfRule>
    <cfRule type="expression" dxfId="49" priority="410">
      <formula>N$353="NOT APPROVED"</formula>
    </cfRule>
  </conditionalFormatting>
  <conditionalFormatting sqref="N364:AE365">
    <cfRule type="expression" dxfId="48" priority="379">
      <formula>N364="Met"</formula>
    </cfRule>
    <cfRule type="expression" dxfId="47" priority="380">
      <formula>N364="Not Met"</formula>
    </cfRule>
  </conditionalFormatting>
  <conditionalFormatting sqref="N369:AE369">
    <cfRule type="expression" dxfId="46" priority="369">
      <formula>N369="Met"</formula>
    </cfRule>
    <cfRule type="expression" dxfId="45" priority="370">
      <formula>N369="Not Met"</formula>
    </cfRule>
  </conditionalFormatting>
  <conditionalFormatting sqref="N371:AE371">
    <cfRule type="expression" dxfId="44" priority="365">
      <formula>N371="Not Met"</formula>
    </cfRule>
    <cfRule type="expression" dxfId="43" priority="364">
      <formula>N371="Met"</formula>
    </cfRule>
  </conditionalFormatting>
  <conditionalFormatting sqref="N373:AE373">
    <cfRule type="expression" dxfId="42" priority="359">
      <formula>N373="Met"</formula>
    </cfRule>
    <cfRule type="expression" dxfId="41" priority="360">
      <formula>N373="Not Met"</formula>
    </cfRule>
  </conditionalFormatting>
  <conditionalFormatting sqref="N375:AE375">
    <cfRule type="expression" dxfId="40" priority="354">
      <formula>N375="Met"</formula>
    </cfRule>
    <cfRule type="expression" dxfId="39" priority="355">
      <formula>N375="Not Met"</formula>
    </cfRule>
  </conditionalFormatting>
  <conditionalFormatting sqref="N378:AE378">
    <cfRule type="expression" dxfId="38" priority="347">
      <formula>N378="Met"</formula>
    </cfRule>
    <cfRule type="expression" dxfId="37" priority="348">
      <formula>N378="Not Met"</formula>
    </cfRule>
  </conditionalFormatting>
  <conditionalFormatting sqref="N380:AE380">
    <cfRule type="expression" dxfId="36" priority="343">
      <formula>N380="Not Met"</formula>
    </cfRule>
    <cfRule type="expression" dxfId="35" priority="342">
      <formula>N380="Met"</formula>
    </cfRule>
  </conditionalFormatting>
  <conditionalFormatting sqref="N382:AE382">
    <cfRule type="expression" dxfId="34" priority="338">
      <formula>N382="Not Met"</formula>
    </cfRule>
    <cfRule type="expression" dxfId="33" priority="337">
      <formula>N382="Met"</formula>
    </cfRule>
  </conditionalFormatting>
  <conditionalFormatting sqref="N384:AE384">
    <cfRule type="expression" dxfId="32" priority="333">
      <formula>N384="Not Met"</formula>
    </cfRule>
    <cfRule type="expression" dxfId="31" priority="332">
      <formula>N384="Met"</formula>
    </cfRule>
  </conditionalFormatting>
  <conditionalFormatting sqref="N386:AE386">
    <cfRule type="expression" dxfId="30" priority="327">
      <formula>N386="Met"</formula>
    </cfRule>
    <cfRule type="expression" dxfId="29" priority="328">
      <formula>N386="Not Met"</formula>
    </cfRule>
  </conditionalFormatting>
  <conditionalFormatting sqref="N388:AE388">
    <cfRule type="expression" dxfId="28" priority="323">
      <formula>N388="Not Met"</formula>
    </cfRule>
    <cfRule type="expression" dxfId="27" priority="322">
      <formula>N388="Met"</formula>
    </cfRule>
  </conditionalFormatting>
  <conditionalFormatting sqref="N390:AE390">
    <cfRule type="expression" dxfId="26" priority="317">
      <formula>N390="Met"</formula>
    </cfRule>
    <cfRule type="expression" dxfId="25" priority="318">
      <formula>N390="Not Met"</formula>
    </cfRule>
  </conditionalFormatting>
  <conditionalFormatting sqref="N392:AE392">
    <cfRule type="expression" dxfId="24" priority="313">
      <formula>N392="Not Met"</formula>
    </cfRule>
    <cfRule type="expression" dxfId="23" priority="312">
      <formula>N392="Met"</formula>
    </cfRule>
  </conditionalFormatting>
  <conditionalFormatting sqref="N394:AE394">
    <cfRule type="expression" dxfId="22" priority="307">
      <formula>N394="Met"</formula>
    </cfRule>
    <cfRule type="expression" dxfId="21" priority="308">
      <formula>N394="Not Met"</formula>
    </cfRule>
  </conditionalFormatting>
  <conditionalFormatting sqref="O254:P255">
    <cfRule type="expression" dxfId="20" priority="1523">
      <formula>#REF!-#REF!&gt;=1</formula>
    </cfRule>
  </conditionalFormatting>
  <conditionalFormatting sqref="T362:AE363">
    <cfRule type="expression" dxfId="19" priority="274">
      <formula>T362="Met"</formula>
    </cfRule>
    <cfRule type="expression" dxfId="18" priority="275">
      <formula>T362="Not Met"</formula>
    </cfRule>
  </conditionalFormatting>
  <conditionalFormatting sqref="T367:AE367">
    <cfRule type="expression" dxfId="17" priority="375">
      <formula>T367="Not Met"</formula>
    </cfRule>
    <cfRule type="expression" dxfId="16" priority="374">
      <formula>T367="Met"</formula>
    </cfRule>
  </conditionalFormatting>
  <dataValidations count="12">
    <dataValidation type="list" allowBlank="1" showInputMessage="1" showErrorMessage="1" sqref="F394:AE394 F369:AE369 F373:AE373 F371:AE371 F380:AE380 F362:AE365 F388:AE388 F382:AE382 F390:AE390 F392:AE392 F367:AE367 F384:AE384 F375:AE375 F386:AE386 F378:AE378" xr:uid="{00000000-0002-0000-0200-000000000000}">
      <formula1>"Met, Not Met"</formula1>
    </dataValidation>
    <dataValidation type="list" allowBlank="1" showInputMessage="1" showErrorMessage="1" sqref="G10" xr:uid="{00000000-0002-0000-0200-000001000000}">
      <formula1>"Met, Not Met, N/A (see IB)"</formula1>
    </dataValidation>
    <dataValidation type="list" allowBlank="1" showInputMessage="1" showErrorMessage="1" sqref="H10 H12:H15 H17 H20:H25 H27:H31 H33 H67:H72 H252 H94:H95 H97 H111:H113 H117:H118 H120:H123 H127 H129:H132 H45:H49 H145:H146 H54:H56 H140:H141 H168:H169 H156:H157 H199:H202 H205 H227:H233 H235:H237 H225 H190:H192 H247:H250 H75:H88 H179:H181 H100:H108 H148 H172:H173 H194:H195 H135:H137 H58:H63 H163:H165 H159:H161 H154 H175:H177 H37:H43 H51:H52 H185:H188 H209:H223 H239:H244" xr:uid="{00000000-0002-0000-0200-000002000000}">
      <formula1>"Yes, No, N/A"</formula1>
    </dataValidation>
    <dataValidation type="list" allowBlank="1" showInputMessage="1" showErrorMessage="1" sqref="C10:F10" xr:uid="{00000000-0002-0000-0200-000003000000}">
      <formula1>Sponsorship</formula1>
    </dataValidation>
    <dataValidation type="list" allowBlank="1" showInputMessage="1" showErrorMessage="1" sqref="G117:G118 G127 G129:G132 G145:G146 G148:G152 G120:G123 G200:G201 G17 G20:G25 G27:G31 G33 G12:G15 G66:G72 G92:G97 G110:G113 G45:G48 G51 G168:G169 G156:G157 G190:G192 G227:G233 G235:G237 G225 G252 G247:G250 G198 G204 G75:G88 G135 G100:G108 G140:G141 G172:G173 G194:G195 G179:G181 G58:G63 G163:G165 G159:G160 G154 G175 G37:G43 G54:G56 G185:G188 G208:G223 G239:G244" xr:uid="{00000000-0002-0000-0200-000004000000}">
      <formula1>"Met, Not Met, N/A"</formula1>
    </dataValidation>
    <dataValidation type="list" allowBlank="1" showInputMessage="1" showErrorMessage="1" sqref="G115 G256 G143 G125" xr:uid="{00000000-0002-0000-0200-000005000000}">
      <formula1>"Yes, N/A"</formula1>
    </dataValidation>
    <dataValidation type="list" allowBlank="1" showInputMessage="1" showErrorMessage="1" sqref="J115 G257" xr:uid="{00000000-0002-0000-0200-000006000000}">
      <formula1>"1, 2, 3, 4, 5"</formula1>
    </dataValidation>
    <dataValidation type="list" allowBlank="1" showInputMessage="1" showErrorMessage="1" sqref="J125" xr:uid="{00000000-0002-0000-0200-000007000000}">
      <formula1>"1, 2, 3, 4, 5, 6, 7, 8, 9, 10, 11, 12, 13, 14, 15, 16, 17, 18, 19, 20"</formula1>
    </dataValidation>
    <dataValidation type="list" allowBlank="1" showInputMessage="1" showErrorMessage="1" sqref="J143" xr:uid="{00000000-0002-0000-0200-000008000000}">
      <formula1>"1, 1 (Same as PD), 2, 3, 4, 5, 6, 7, 8, 9, 10"</formula1>
    </dataValidation>
    <dataValidation type="list" allowBlank="1" showInputMessage="1" showErrorMessage="1" sqref="J300 J298 J304 J310 J314 J318 J323:J324 G264 K272:K274 J294 F360:AE361" xr:uid="{00000000-0002-0000-0200-000009000000}">
      <formula1>"Yes, No"</formula1>
    </dataValidation>
    <dataValidation type="list" allowBlank="1" showInputMessage="1" showErrorMessage="1" sqref="F353:AE353" xr:uid="{00000000-0002-0000-0200-00000A000000}">
      <formula1>"Same State, Out of State, Not Approved"</formula1>
    </dataValidation>
    <dataValidation type="list" allowBlank="1" showInputMessage="1" showErrorMessage="1" sqref="G254:G255" xr:uid="{00000000-0002-0000-0200-00000B000000}">
      <formula1>"N/A, 1, 2, 3, 4, 5, 6, 7, 8, 9, 10, 11, 12"</formula1>
    </dataValidation>
  </dataValidations>
  <hyperlinks>
    <hyperlink ref="I5" location="'SV Findings'!G199" display="'SV Findings'!G199" xr:uid="{00000000-0004-0000-0200-000000000000}"/>
    <hyperlink ref="J5" location="'SV Findings'!G222" display="'SV Findings'!G222" xr:uid="{00000000-0004-0000-0200-000001000000}"/>
    <hyperlink ref="E5:F5" location="'SV Findings'!G19" display="'SV Findings'!G19" xr:uid="{00000000-0004-0000-0200-000002000000}"/>
    <hyperlink ref="G5:H5" location="'SV Findings'!G36" display="'SV Findings'!G36" xr:uid="{00000000-0004-0000-0200-000003000000}"/>
    <hyperlink ref="C5:D5" location="'SV Findings'!G10" display="'SV Findings'!G10" xr:uid="{00000000-0004-0000-0200-000004000000}"/>
  </hyperlinks>
  <pageMargins left="0.45" right="0.45" top="0.5" bottom="0.5" header="0.3" footer="0.3"/>
  <pageSetup scale="78" fitToHeight="0"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pageSetUpPr fitToPage="1"/>
  </sheetPr>
  <dimension ref="A2:XFD295"/>
  <sheetViews>
    <sheetView showGridLines="0" zoomScaleNormal="100" workbookViewId="0">
      <selection activeCell="A11" sqref="A11"/>
    </sheetView>
  </sheetViews>
  <sheetFormatPr baseColWidth="10" defaultColWidth="9.1640625" defaultRowHeight="14" x14ac:dyDescent="0.15"/>
  <cols>
    <col min="1" max="1" width="3.6640625" customWidth="1"/>
    <col min="2" max="2" width="12.5" customWidth="1"/>
    <col min="3" max="3" width="32.1640625" customWidth="1"/>
    <col min="4" max="4" width="15.6640625" customWidth="1"/>
    <col min="5" max="5" width="30.6640625" customWidth="1"/>
    <col min="6" max="6" width="10.6640625" customWidth="1"/>
    <col min="7" max="7" width="40.6640625" customWidth="1"/>
    <col min="8" max="8" width="3.6640625" customWidth="1"/>
    <col min="9" max="9" width="12.5" customWidth="1"/>
    <col min="10" max="10" width="32.1640625" customWidth="1"/>
    <col min="11" max="11" width="15.6640625" customWidth="1"/>
    <col min="12" max="12" width="30.6640625" customWidth="1"/>
    <col min="13" max="13" width="10.6640625" customWidth="1"/>
    <col min="14" max="14" width="40.6640625" customWidth="1"/>
    <col min="15" max="15" width="3.6640625" customWidth="1"/>
    <col min="16" max="16" width="12.5" customWidth="1"/>
    <col min="17" max="17" width="32.1640625" customWidth="1"/>
    <col min="18" max="18" width="15.6640625" customWidth="1"/>
    <col min="19" max="19" width="30.6640625" customWidth="1"/>
    <col min="20" max="20" width="10.6640625" customWidth="1"/>
    <col min="21" max="21" width="40.6640625" customWidth="1"/>
    <col min="22" max="22" width="3.6640625" customWidth="1"/>
    <col min="23" max="23" width="12.5" customWidth="1"/>
    <col min="24" max="24" width="32.1640625" customWidth="1"/>
    <col min="25" max="25" width="15.6640625" customWidth="1"/>
    <col min="26" max="26" width="30.6640625" customWidth="1"/>
    <col min="27" max="27" width="10.6640625" customWidth="1"/>
    <col min="28" max="28" width="40.6640625" customWidth="1"/>
    <col min="29" max="29" width="3.6640625" customWidth="1"/>
    <col min="30" max="30" width="12.5" customWidth="1"/>
    <col min="31" max="31" width="32.1640625" customWidth="1"/>
    <col min="32" max="32" width="15.6640625" customWidth="1"/>
    <col min="33" max="33" width="30.6640625" customWidth="1"/>
    <col min="34" max="34" width="10.6640625" customWidth="1"/>
    <col min="35" max="35" width="40.6640625" customWidth="1"/>
    <col min="36" max="36" width="3.6640625" customWidth="1"/>
    <col min="37" max="37" width="12.5" customWidth="1"/>
    <col min="38" max="38" width="32.1640625" customWidth="1"/>
    <col min="39" max="39" width="15.6640625" customWidth="1"/>
    <col min="40" max="40" width="30.6640625" customWidth="1"/>
    <col min="41" max="41" width="10.6640625" customWidth="1"/>
    <col min="42" max="42" width="40.6640625" customWidth="1"/>
    <col min="43" max="43" width="3.6640625" customWidth="1"/>
    <col min="44" max="44" width="12.5" customWidth="1"/>
    <col min="45" max="45" width="32.1640625" customWidth="1"/>
    <col min="46" max="46" width="15.6640625" customWidth="1"/>
    <col min="47" max="47" width="30.6640625" customWidth="1"/>
    <col min="48" max="48" width="10.6640625" customWidth="1"/>
    <col min="49" max="49" width="40.6640625" customWidth="1"/>
    <col min="50" max="50" width="3.6640625" customWidth="1"/>
    <col min="51" max="51" width="12.5" customWidth="1"/>
    <col min="52" max="52" width="32.1640625" customWidth="1"/>
    <col min="53" max="53" width="15.6640625" customWidth="1"/>
    <col min="54" max="54" width="30.6640625" customWidth="1"/>
    <col min="55" max="55" width="10.6640625" customWidth="1"/>
    <col min="56" max="56" width="40.6640625" customWidth="1"/>
    <col min="57" max="57" width="3.6640625" customWidth="1"/>
    <col min="58" max="58" width="12.5" customWidth="1"/>
    <col min="59" max="59" width="32.1640625" customWidth="1"/>
    <col min="60" max="60" width="15.6640625" customWidth="1"/>
    <col min="61" max="61" width="30.6640625" customWidth="1"/>
    <col min="62" max="62" width="10.6640625" customWidth="1"/>
    <col min="63" max="63" width="40.6640625" customWidth="1"/>
    <col min="64" max="64" width="3.6640625" customWidth="1"/>
    <col min="65" max="65" width="12.5" customWidth="1"/>
    <col min="66" max="66" width="32.1640625" customWidth="1"/>
    <col min="67" max="67" width="15.6640625" customWidth="1"/>
    <col min="68" max="68" width="30.6640625" customWidth="1"/>
    <col min="69" max="69" width="10.6640625" customWidth="1"/>
    <col min="70" max="70" width="40.6640625" customWidth="1"/>
    <col min="71" max="71" width="3.6640625" customWidth="1"/>
  </cols>
  <sheetData>
    <row r="2" spans="2:17" ht="83.25" customHeight="1" x14ac:dyDescent="0.15">
      <c r="B2" s="674" t="s">
        <v>338</v>
      </c>
      <c r="C2" s="674"/>
      <c r="D2" s="674"/>
      <c r="E2" s="674"/>
      <c r="F2" s="674"/>
      <c r="G2" s="675"/>
    </row>
    <row r="3" spans="2:17" ht="20.25" customHeight="1" x14ac:dyDescent="0.2">
      <c r="B3" s="721">
        <f>'Cover Page'!D8</f>
        <v>0</v>
      </c>
      <c r="C3" s="722"/>
      <c r="D3" s="700">
        <f>'Cover Page'!D10:M10</f>
        <v>0</v>
      </c>
      <c r="E3" s="700"/>
      <c r="F3" s="700"/>
      <c r="G3" s="701"/>
    </row>
    <row r="4" spans="2:17" ht="35" customHeight="1" x14ac:dyDescent="0.15">
      <c r="B4" s="702" t="s">
        <v>745</v>
      </c>
      <c r="C4" s="703"/>
      <c r="D4" s="703"/>
      <c r="E4" s="703"/>
      <c r="F4" s="703"/>
      <c r="G4" s="704"/>
    </row>
    <row r="5" spans="2:17" s="7" customFormat="1" ht="47" customHeight="1" x14ac:dyDescent="0.15">
      <c r="B5" s="705" t="s">
        <v>291</v>
      </c>
      <c r="C5" s="706"/>
      <c r="D5" s="706"/>
      <c r="E5" s="706"/>
      <c r="F5" s="706"/>
      <c r="G5" s="707"/>
    </row>
    <row r="6" spans="2:17" s="7" customFormat="1" ht="179.25" customHeight="1" x14ac:dyDescent="0.15">
      <c r="B6" s="711" t="s">
        <v>292</v>
      </c>
      <c r="C6" s="712"/>
      <c r="D6" s="712"/>
      <c r="E6" s="712"/>
      <c r="F6" s="712"/>
      <c r="G6" s="713"/>
    </row>
    <row r="7" spans="2:17" ht="66" customHeight="1" x14ac:dyDescent="0.15">
      <c r="B7" s="691" t="s">
        <v>747</v>
      </c>
      <c r="C7" s="692"/>
      <c r="D7" s="692"/>
      <c r="E7" s="692"/>
      <c r="F7" s="692"/>
      <c r="G7" s="693"/>
    </row>
    <row r="8" spans="2:17" ht="24.75" customHeight="1" x14ac:dyDescent="0.15">
      <c r="B8" s="714" t="s">
        <v>725</v>
      </c>
      <c r="C8" s="715"/>
      <c r="D8" s="716"/>
      <c r="E8" s="716"/>
      <c r="F8" s="716"/>
      <c r="G8" s="717"/>
    </row>
    <row r="9" spans="2:17" ht="56.25" customHeight="1" x14ac:dyDescent="0.15">
      <c r="B9" s="421" t="s">
        <v>748</v>
      </c>
      <c r="C9" s="422"/>
      <c r="D9" s="422"/>
      <c r="E9" s="422"/>
      <c r="F9" s="422"/>
      <c r="G9" s="423"/>
    </row>
    <row r="10" spans="2:17" ht="72.75" customHeight="1" x14ac:dyDescent="0.15">
      <c r="B10" s="697" t="s">
        <v>749</v>
      </c>
      <c r="C10" s="698"/>
      <c r="D10" s="698"/>
      <c r="E10" s="698"/>
      <c r="F10" s="698"/>
      <c r="G10" s="699"/>
    </row>
    <row r="11" spans="2:17" s="2" customFormat="1" ht="17" x14ac:dyDescent="0.15">
      <c r="B11" s="274" t="s">
        <v>294</v>
      </c>
      <c r="C11" s="694"/>
      <c r="D11" s="695"/>
      <c r="E11" s="695"/>
      <c r="F11" s="695"/>
      <c r="G11" s="696"/>
    </row>
    <row r="12" spans="2:17" s="2" customFormat="1" ht="17" x14ac:dyDescent="0.15">
      <c r="B12" s="274" t="s">
        <v>372</v>
      </c>
      <c r="C12" s="694"/>
      <c r="D12" s="695"/>
      <c r="E12" s="695"/>
      <c r="F12" s="695"/>
      <c r="G12" s="696"/>
    </row>
    <row r="13" spans="2:17" s="2" customFormat="1" ht="17" x14ac:dyDescent="0.15">
      <c r="B13" s="274" t="s">
        <v>295</v>
      </c>
      <c r="C13" s="694"/>
      <c r="D13" s="695"/>
      <c r="E13" s="695"/>
      <c r="F13" s="695"/>
      <c r="G13" s="696"/>
    </row>
    <row r="14" spans="2:17" s="2" customFormat="1" ht="17" x14ac:dyDescent="0.15">
      <c r="B14" s="274" t="s">
        <v>296</v>
      </c>
      <c r="C14" s="694"/>
      <c r="D14" s="695"/>
      <c r="E14" s="695"/>
      <c r="F14" s="695"/>
      <c r="G14" s="696"/>
    </row>
    <row r="15" spans="2:17" s="2" customFormat="1" ht="17" x14ac:dyDescent="0.15">
      <c r="B15" s="274" t="s">
        <v>297</v>
      </c>
      <c r="C15" s="694"/>
      <c r="D15" s="695"/>
      <c r="E15" s="695"/>
      <c r="F15" s="695"/>
      <c r="G15" s="696"/>
    </row>
    <row r="16" spans="2:17" s="2" customFormat="1" ht="17" x14ac:dyDescent="0.15">
      <c r="B16" s="274" t="s">
        <v>298</v>
      </c>
      <c r="C16" s="694"/>
      <c r="D16" s="695"/>
      <c r="E16" s="695"/>
      <c r="F16" s="695"/>
      <c r="G16" s="696"/>
      <c r="Q16" s="50"/>
    </row>
    <row r="17" spans="2:23" s="2" customFormat="1" ht="17" x14ac:dyDescent="0.15">
      <c r="B17" s="274" t="s">
        <v>299</v>
      </c>
      <c r="C17" s="694"/>
      <c r="D17" s="695"/>
      <c r="E17" s="695"/>
      <c r="F17" s="695"/>
      <c r="G17" s="696"/>
      <c r="Q17" s="50"/>
    </row>
    <row r="18" spans="2:23" s="2" customFormat="1" ht="17" x14ac:dyDescent="0.15">
      <c r="B18" s="274" t="s">
        <v>300</v>
      </c>
      <c r="C18" s="694"/>
      <c r="D18" s="695"/>
      <c r="E18" s="695"/>
      <c r="F18" s="695"/>
      <c r="G18" s="696"/>
      <c r="Q18" s="50"/>
    </row>
    <row r="19" spans="2:23" s="2" customFormat="1" ht="17" x14ac:dyDescent="0.15">
      <c r="B19" s="274" t="s">
        <v>301</v>
      </c>
      <c r="C19" s="694"/>
      <c r="D19" s="695"/>
      <c r="E19" s="695"/>
      <c r="F19" s="695"/>
      <c r="G19" s="696"/>
      <c r="Q19" s="50"/>
    </row>
    <row r="20" spans="2:23" s="2" customFormat="1" ht="17" x14ac:dyDescent="0.15">
      <c r="B20" s="274" t="s">
        <v>302</v>
      </c>
      <c r="C20" s="694"/>
      <c r="D20" s="695"/>
      <c r="E20" s="695"/>
      <c r="F20" s="695"/>
      <c r="G20" s="696"/>
      <c r="Q20" s="50"/>
    </row>
    <row r="21" spans="2:23" s="2" customFormat="1" ht="17" x14ac:dyDescent="0.15">
      <c r="B21" s="274" t="s">
        <v>303</v>
      </c>
      <c r="C21" s="694"/>
      <c r="D21" s="695"/>
      <c r="E21" s="695"/>
      <c r="F21" s="695"/>
      <c r="G21" s="696"/>
      <c r="Q21" s="50"/>
    </row>
    <row r="22" spans="2:23" s="2" customFormat="1" ht="17" x14ac:dyDescent="0.15">
      <c r="B22" s="274" t="s">
        <v>304</v>
      </c>
      <c r="C22" s="694"/>
      <c r="D22" s="695"/>
      <c r="E22" s="695"/>
      <c r="F22" s="695"/>
      <c r="G22" s="696"/>
      <c r="Q22" s="50"/>
    </row>
    <row r="23" spans="2:23" s="2" customFormat="1" ht="17" x14ac:dyDescent="0.15">
      <c r="B23" s="274" t="s">
        <v>305</v>
      </c>
      <c r="C23" s="694"/>
      <c r="D23" s="695"/>
      <c r="E23" s="695"/>
      <c r="F23" s="695"/>
      <c r="G23" s="696"/>
      <c r="Q23" s="50"/>
    </row>
    <row r="24" spans="2:23" s="2" customFormat="1" ht="17" x14ac:dyDescent="0.15">
      <c r="B24" s="274" t="s">
        <v>306</v>
      </c>
      <c r="C24" s="694"/>
      <c r="D24" s="695"/>
      <c r="E24" s="695"/>
      <c r="F24" s="695"/>
      <c r="G24" s="696"/>
      <c r="Q24" s="50"/>
      <c r="R24" s="50"/>
      <c r="S24" s="50"/>
      <c r="T24" s="50"/>
      <c r="U24" s="50"/>
      <c r="V24" s="50"/>
      <c r="W24" s="50"/>
    </row>
    <row r="25" spans="2:23" s="2" customFormat="1" ht="17" x14ac:dyDescent="0.15">
      <c r="B25" s="274" t="s">
        <v>307</v>
      </c>
      <c r="C25" s="694"/>
      <c r="D25" s="695"/>
      <c r="E25" s="695"/>
      <c r="F25" s="695"/>
      <c r="G25" s="696"/>
      <c r="Q25" s="50"/>
      <c r="R25" s="50"/>
      <c r="S25" s="50"/>
      <c r="T25" s="50"/>
      <c r="U25" s="50"/>
      <c r="V25" s="50"/>
      <c r="W25" s="50"/>
    </row>
    <row r="26" spans="2:23" ht="7.5" hidden="1" customHeight="1" x14ac:dyDescent="0.15">
      <c r="B26" s="708"/>
      <c r="C26" s="709"/>
      <c r="D26" s="709"/>
      <c r="E26" s="709"/>
      <c r="F26" s="709"/>
      <c r="G26" s="710"/>
      <c r="Q26" s="11"/>
      <c r="R26" s="11"/>
      <c r="S26" s="11"/>
      <c r="T26" s="11"/>
      <c r="U26" s="11"/>
      <c r="V26" s="11"/>
      <c r="W26" s="11"/>
    </row>
    <row r="27" spans="2:23" ht="169.5" customHeight="1" x14ac:dyDescent="0.15">
      <c r="B27" s="697" t="str">
        <f>IF('SV Findings'!M346&lt;&gt;0,"   All POTENTIAL STANDARDS VIOLATIONS for both the main location and any satellite locations noted in the Site Visit Findings tab of this report are listed below along with the"&amp;" Standard heading and a rationale why it is NOT met.  The Site Visit Team should include any further comments in the 'Additional Comments' column."&amp;" 
Row heights should auto adjust; however if they do not, the row height can be manually adjusted by placing the cursor over the row line and "&amp;"'pulling' the row down.  For empty rows, highlight them, right    click, and choose hide.  Do not delete any rows because if a citation needs to be added, the row will no longer be available.","All POTENTIAL STANDARDS VIOLATIONS noted in the Site Visit Findings tab of this report are listed below along with the"&amp;" Standard heading and a rationale why it is NOT met.  "&amp;" The Site Visit Team should include any further comments in the 'Additional Comments' column."&amp;" 
Row heights should auto adjust; however if they do not, the row height can be manually adjusted by placing the cursor over the row line and "&amp;"'pulling' the row down.  For empty rows, highlight them, right click, and choose hide.  Do not delete any rows because if a citation needs to be added, the row will no longer be available.")</f>
        <v>All POTENTIAL STANDARDS VIOLATIONS noted in the Site Visit Findings tab of this report are listed below along with the Standard heading and a rationale why it is NOT met.   The Site Visit Team should include any further comments in the 'Additional Comments' column. 
Row heights should auto adjust; however if they do not, the row height can be manually adjusted by placing the cursor over the row line and 'pulling' the row down.  For empty rows, highlight them, right click, and choose hide.  Do not delete any rows because if a citation needs to be added, the row will no longer be available.</v>
      </c>
      <c r="C27" s="698"/>
      <c r="D27" s="698"/>
      <c r="E27" s="698"/>
      <c r="F27" s="698"/>
      <c r="G27" s="699"/>
      <c r="H27" s="677"/>
      <c r="I27" s="677"/>
      <c r="J27" s="677"/>
      <c r="K27" s="677"/>
      <c r="L27" s="677"/>
      <c r="M27" s="677"/>
      <c r="N27" s="677"/>
      <c r="O27" s="677"/>
      <c r="Q27" s="11"/>
      <c r="R27" s="11"/>
      <c r="S27" s="11"/>
      <c r="T27" s="11"/>
      <c r="U27" s="11"/>
      <c r="V27" s="11"/>
      <c r="W27" s="11"/>
    </row>
    <row r="28" spans="2:23" ht="24" customHeight="1" x14ac:dyDescent="0.15">
      <c r="B28" s="718" t="s">
        <v>751</v>
      </c>
      <c r="C28" s="719"/>
      <c r="D28" s="718" t="s">
        <v>308</v>
      </c>
      <c r="E28" s="719"/>
      <c r="F28" s="720"/>
      <c r="G28" s="291" t="s">
        <v>337</v>
      </c>
      <c r="H28" s="676"/>
      <c r="I28" s="676"/>
      <c r="J28" s="676"/>
      <c r="K28" s="676"/>
      <c r="L28" s="676"/>
      <c r="M28" s="676"/>
      <c r="N28" s="676"/>
      <c r="O28" s="676"/>
      <c r="Q28" s="11"/>
      <c r="R28" s="11"/>
      <c r="S28" s="11"/>
      <c r="T28" s="11"/>
      <c r="U28" s="11"/>
      <c r="V28" s="11"/>
      <c r="W28" s="11"/>
    </row>
    <row r="29" spans="2:23" s="2" customFormat="1" x14ac:dyDescent="0.15">
      <c r="B29" s="680" t="str">
        <f>IF('SV Findings'!G10="Not Met",'SV Findings'!C10,"")</f>
        <v/>
      </c>
      <c r="C29" s="685"/>
      <c r="D29" s="682" t="str">
        <f>IF('SV Findings'!G10="Not Met", 'SV Findings'!J10,"")</f>
        <v/>
      </c>
      <c r="E29" s="683"/>
      <c r="F29" s="684"/>
      <c r="G29" s="275"/>
      <c r="H29" s="678"/>
      <c r="I29" s="679"/>
      <c r="J29" s="679"/>
      <c r="K29" s="679"/>
      <c r="R29" s="50"/>
      <c r="S29" s="50"/>
      <c r="T29" s="50"/>
      <c r="U29" s="50"/>
      <c r="V29" s="50"/>
      <c r="W29" s="50"/>
    </row>
    <row r="30" spans="2:23" s="2" customFormat="1" x14ac:dyDescent="0.15">
      <c r="B30" s="680" t="str">
        <f>IF('SV Findings'!G12="Not Met",'SV Findings'!Q12,"")</f>
        <v/>
      </c>
      <c r="C30" s="685"/>
      <c r="D30" s="682" t="str">
        <f>IF('SV Findings'!G12="Not Met", 'SV Findings'!J12,"")</f>
        <v/>
      </c>
      <c r="E30" s="683"/>
      <c r="F30" s="684"/>
      <c r="G30" s="275"/>
      <c r="R30" s="50"/>
      <c r="S30" s="50"/>
      <c r="T30" s="50"/>
      <c r="U30" s="50"/>
      <c r="V30" s="50"/>
      <c r="W30" s="50"/>
    </row>
    <row r="31" spans="2:23" s="2" customFormat="1" x14ac:dyDescent="0.15">
      <c r="B31" s="680" t="str">
        <f>IF('SV Findings'!G14="Not Met",'SV Findings'!Q14,"")</f>
        <v/>
      </c>
      <c r="C31" s="681"/>
      <c r="D31" s="682" t="str">
        <f>IF('SV Findings'!G14="Not Met", 'SV Findings'!J14,"")</f>
        <v/>
      </c>
      <c r="E31" s="683"/>
      <c r="F31" s="684"/>
      <c r="G31" s="275"/>
      <c r="R31" s="50"/>
      <c r="S31" s="50"/>
      <c r="T31" s="50"/>
      <c r="U31" s="50"/>
      <c r="V31" s="50"/>
      <c r="W31" s="50"/>
    </row>
    <row r="32" spans="2:23" s="2" customFormat="1" x14ac:dyDescent="0.15">
      <c r="B32" s="680" t="str">
        <f>IF('SV Findings'!G15="Not Met",'SV Findings'!Q15,"")</f>
        <v/>
      </c>
      <c r="C32" s="681"/>
      <c r="D32" s="682" t="str">
        <f>IF('SV Findings'!G15="Not Met", 'SV Findings'!J15,"")</f>
        <v/>
      </c>
      <c r="E32" s="683"/>
      <c r="F32" s="684"/>
      <c r="G32" s="275"/>
      <c r="R32" s="50"/>
      <c r="S32" s="50"/>
      <c r="T32" s="50"/>
      <c r="U32" s="50"/>
      <c r="V32" s="50"/>
      <c r="W32" s="50"/>
    </row>
    <row r="33" spans="2:23" s="2" customFormat="1" x14ac:dyDescent="0.15">
      <c r="B33" s="680" t="str">
        <f>IF('SV Findings'!G17="Not Met", 'SV Findings'!Q17,"")</f>
        <v/>
      </c>
      <c r="C33" s="681"/>
      <c r="D33" s="682" t="str">
        <f>IF('SV Findings'!G17="Not Met", 'SV Findings'!J17,"")</f>
        <v/>
      </c>
      <c r="E33" s="683"/>
      <c r="F33" s="684"/>
      <c r="G33" s="275"/>
      <c r="R33" s="50"/>
      <c r="S33" s="50"/>
      <c r="T33" s="50"/>
      <c r="U33" s="50"/>
      <c r="V33" s="50"/>
      <c r="W33" s="50"/>
    </row>
    <row r="34" spans="2:23" s="2" customFormat="1" x14ac:dyDescent="0.15">
      <c r="B34" s="680" t="str">
        <f>IF('SV Findings'!G20="Not Met", 'SV Findings'!Q20,"")</f>
        <v/>
      </c>
      <c r="C34" s="685"/>
      <c r="D34" s="682" t="str">
        <f>IF('SV Findings'!G20="Not Met", 'SV Findings'!J20,"")</f>
        <v/>
      </c>
      <c r="E34" s="683"/>
      <c r="F34" s="684"/>
      <c r="G34" s="275"/>
      <c r="R34" s="50"/>
      <c r="S34" s="50"/>
      <c r="T34" s="50"/>
      <c r="U34" s="50"/>
      <c r="V34" s="50"/>
      <c r="W34" s="50"/>
    </row>
    <row r="35" spans="2:23" s="2" customFormat="1" x14ac:dyDescent="0.15">
      <c r="B35" s="680" t="str">
        <f>IF('SV Findings'!G21="Not Met", 'SV Findings'!Q21,"")</f>
        <v/>
      </c>
      <c r="C35" s="681"/>
      <c r="D35" s="682" t="str">
        <f>IF('SV Findings'!G21="Not Met", 'SV Findings'!J21,"")</f>
        <v/>
      </c>
      <c r="E35" s="683"/>
      <c r="F35" s="684"/>
      <c r="G35" s="275"/>
      <c r="R35" s="50"/>
      <c r="S35" s="50"/>
      <c r="T35" s="50"/>
      <c r="U35" s="50"/>
      <c r="V35" s="50"/>
      <c r="W35" s="50"/>
    </row>
    <row r="36" spans="2:23" s="2" customFormat="1" x14ac:dyDescent="0.15">
      <c r="B36" s="680" t="str">
        <f>IF('SV Findings'!G22="Not Met", 'SV Findings'!Q22,"")</f>
        <v/>
      </c>
      <c r="C36" s="681"/>
      <c r="D36" s="682" t="str">
        <f>IF('SV Findings'!G22="Not Met", 'SV Findings'!J22,"")</f>
        <v/>
      </c>
      <c r="E36" s="683"/>
      <c r="F36" s="684"/>
      <c r="G36" s="275"/>
      <c r="R36" s="50"/>
      <c r="S36" s="50"/>
      <c r="T36" s="50"/>
      <c r="U36" s="50"/>
      <c r="V36" s="50"/>
      <c r="W36" s="50"/>
    </row>
    <row r="37" spans="2:23" s="2" customFormat="1" x14ac:dyDescent="0.15">
      <c r="B37" s="680" t="str">
        <f>IF('SV Findings'!G23="Not Met", 'SV Findings'!Q23,"")</f>
        <v/>
      </c>
      <c r="C37" s="681"/>
      <c r="D37" s="682" t="str">
        <f>IF('SV Findings'!G23="Not Met", 'SV Findings'!J23,"")</f>
        <v/>
      </c>
      <c r="E37" s="683"/>
      <c r="F37" s="684"/>
      <c r="G37" s="275"/>
      <c r="R37" s="50"/>
      <c r="S37" s="50"/>
      <c r="T37" s="50"/>
      <c r="U37" s="50"/>
      <c r="V37" s="50"/>
      <c r="W37" s="50"/>
    </row>
    <row r="38" spans="2:23" s="2" customFormat="1" x14ac:dyDescent="0.15">
      <c r="B38" s="680" t="str">
        <f>IF('SV Findings'!G24="Not Met", 'SV Findings'!Q24,"")</f>
        <v/>
      </c>
      <c r="C38" s="681"/>
      <c r="D38" s="682" t="str">
        <f>IF('SV Findings'!G24="Not Met", 'SV Findings'!J24,"")</f>
        <v/>
      </c>
      <c r="E38" s="683"/>
      <c r="F38" s="684"/>
      <c r="G38" s="275"/>
      <c r="R38" s="50"/>
      <c r="S38" s="50"/>
      <c r="T38" s="50"/>
      <c r="U38" s="50"/>
      <c r="V38" s="50"/>
      <c r="W38" s="50"/>
    </row>
    <row r="39" spans="2:23" s="2" customFormat="1" x14ac:dyDescent="0.15">
      <c r="B39" s="680" t="str">
        <f>IF('SV Findings'!G25="Not Met", 'SV Findings'!Q25,"")</f>
        <v/>
      </c>
      <c r="C39" s="681"/>
      <c r="D39" s="682" t="str">
        <f>IF('SV Findings'!G25="Not Met", 'SV Findings'!J25,"")</f>
        <v/>
      </c>
      <c r="E39" s="683"/>
      <c r="F39" s="684"/>
      <c r="G39" s="275"/>
      <c r="R39" s="50"/>
      <c r="S39" s="50"/>
      <c r="T39" s="50"/>
      <c r="U39" s="50"/>
      <c r="V39" s="50"/>
      <c r="W39" s="50"/>
    </row>
    <row r="40" spans="2:23" s="2" customFormat="1" x14ac:dyDescent="0.15">
      <c r="B40" s="680" t="str">
        <f>IF('SV Findings'!G27="Not Met", 'SV Findings'!Q27,"")</f>
        <v/>
      </c>
      <c r="C40" s="681"/>
      <c r="D40" s="682" t="str">
        <f>IF('SV Findings'!G27="Not Met", 'SV Findings'!J27,"")</f>
        <v/>
      </c>
      <c r="E40" s="683"/>
      <c r="F40" s="684"/>
      <c r="G40" s="275"/>
      <c r="R40" s="50"/>
      <c r="S40" s="50"/>
      <c r="T40" s="50"/>
      <c r="U40" s="50"/>
      <c r="V40" s="50"/>
      <c r="W40" s="50"/>
    </row>
    <row r="41" spans="2:23" s="2" customFormat="1" x14ac:dyDescent="0.15">
      <c r="B41" s="680" t="str">
        <f>IF('SV Findings'!G28="Not Met", 'SV Findings'!Q28,"")</f>
        <v/>
      </c>
      <c r="C41" s="681"/>
      <c r="D41" s="682" t="str">
        <f>IF('SV Findings'!G28="Not Met", 'SV Findings'!J28,"")</f>
        <v/>
      </c>
      <c r="E41" s="683"/>
      <c r="F41" s="684"/>
      <c r="G41" s="275"/>
      <c r="Q41" s="50"/>
      <c r="R41" s="50"/>
      <c r="S41" s="50"/>
      <c r="T41" s="50"/>
      <c r="U41" s="50"/>
      <c r="V41" s="50"/>
      <c r="W41" s="50"/>
    </row>
    <row r="42" spans="2:23" s="2" customFormat="1" x14ac:dyDescent="0.15">
      <c r="B42" s="680" t="str">
        <f>IF('SV Findings'!G29="Not Met", 'SV Findings'!Q29,"")</f>
        <v/>
      </c>
      <c r="C42" s="681"/>
      <c r="D42" s="682" t="str">
        <f>IF('SV Findings'!G29="Not Met", 'SV Findings'!J29,"")</f>
        <v/>
      </c>
      <c r="E42" s="683"/>
      <c r="F42" s="684"/>
      <c r="G42" s="275"/>
      <c r="Q42" s="50"/>
      <c r="R42" s="50"/>
      <c r="S42" s="50"/>
      <c r="T42" s="50"/>
      <c r="U42" s="50"/>
      <c r="V42" s="50"/>
      <c r="W42" s="50"/>
    </row>
    <row r="43" spans="2:23" s="2" customFormat="1" x14ac:dyDescent="0.15">
      <c r="B43" s="680" t="str">
        <f>IF('SV Findings'!G31="Not Met", 'SV Findings'!Q31,"")</f>
        <v/>
      </c>
      <c r="C43" s="681"/>
      <c r="D43" s="682" t="str">
        <f>IF('SV Findings'!G31="Not Met", 'SV Findings'!J31,"")</f>
        <v/>
      </c>
      <c r="E43" s="683"/>
      <c r="F43" s="684"/>
      <c r="G43" s="275"/>
      <c r="Q43" s="50"/>
      <c r="R43" s="50"/>
      <c r="S43" s="50"/>
      <c r="T43" s="50"/>
      <c r="U43" s="50"/>
      <c r="V43" s="50"/>
      <c r="W43" s="50"/>
    </row>
    <row r="44" spans="2:23" s="2" customFormat="1" x14ac:dyDescent="0.15">
      <c r="B44" s="680" t="str">
        <f>IF('SV Findings'!G33="Not Met", 'SV Findings'!Q33,"")</f>
        <v/>
      </c>
      <c r="C44" s="681"/>
      <c r="D44" s="682" t="str">
        <f>IF('SV Findings'!G33="Not Met", 'SV Findings'!J33,"")</f>
        <v/>
      </c>
      <c r="E44" s="683"/>
      <c r="F44" s="684"/>
      <c r="G44" s="275"/>
      <c r="Q44" s="50"/>
      <c r="R44" s="50"/>
      <c r="S44" s="50"/>
      <c r="T44" s="50"/>
      <c r="U44" s="50"/>
      <c r="V44" s="50"/>
      <c r="W44" s="50"/>
    </row>
    <row r="45" spans="2:23" s="2" customFormat="1" x14ac:dyDescent="0.15">
      <c r="B45" s="680" t="str">
        <f>IF('SV Findings'!G37="Not Met", 'SV Findings'!Q37,"")</f>
        <v/>
      </c>
      <c r="C45" s="681"/>
      <c r="D45" s="682" t="str">
        <f>IF('SV Findings'!G37="Not Met", 'SV Findings'!J37,"")</f>
        <v/>
      </c>
      <c r="E45" s="683"/>
      <c r="F45" s="684"/>
      <c r="G45" s="275"/>
      <c r="H45" s="686"/>
      <c r="I45" s="687"/>
      <c r="J45" s="687"/>
      <c r="K45" s="687"/>
      <c r="Q45" s="50"/>
      <c r="R45" s="50"/>
      <c r="S45" s="50"/>
      <c r="T45" s="50"/>
      <c r="U45" s="50"/>
      <c r="V45" s="50"/>
      <c r="W45" s="50"/>
    </row>
    <row r="46" spans="2:23" s="2" customFormat="1" x14ac:dyDescent="0.15">
      <c r="B46" s="680" t="str">
        <f>IF('SV Findings'!G38="Not Met", 'SV Findings'!Q38,"")</f>
        <v/>
      </c>
      <c r="C46" s="681"/>
      <c r="D46" s="682" t="str">
        <f>IF('SV Findings'!G38="Not Met", 'SV Findings'!J38,"")</f>
        <v/>
      </c>
      <c r="E46" s="683"/>
      <c r="F46" s="684"/>
      <c r="G46" s="275"/>
      <c r="H46" s="686"/>
      <c r="I46" s="687"/>
      <c r="J46" s="687"/>
      <c r="K46" s="687"/>
      <c r="Q46" s="50"/>
      <c r="R46" s="50"/>
      <c r="S46" s="50"/>
      <c r="T46" s="50"/>
      <c r="U46" s="50"/>
      <c r="V46" s="50"/>
      <c r="W46" s="50"/>
    </row>
    <row r="47" spans="2:23" s="2" customFormat="1" x14ac:dyDescent="0.15">
      <c r="B47" s="680" t="str">
        <f>IF('SV Findings'!G39="Not Met", 'SV Findings'!Q39,"")</f>
        <v/>
      </c>
      <c r="C47" s="681"/>
      <c r="D47" s="682" t="str">
        <f>IF('SV Findings'!G39="Not Met", 'SV Findings'!J39,"")</f>
        <v/>
      </c>
      <c r="E47" s="683"/>
      <c r="F47" s="684"/>
      <c r="G47" s="275"/>
      <c r="H47" s="686"/>
      <c r="I47" s="687"/>
      <c r="J47" s="687"/>
      <c r="K47" s="687"/>
      <c r="Q47" s="50"/>
      <c r="R47" s="50"/>
      <c r="S47" s="50"/>
      <c r="T47" s="50"/>
      <c r="U47" s="50"/>
      <c r="V47" s="50"/>
      <c r="W47" s="50"/>
    </row>
    <row r="48" spans="2:23" s="2" customFormat="1" x14ac:dyDescent="0.15">
      <c r="B48" s="680" t="str">
        <f>IF('SV Findings'!G41="Not Met", 'SV Findings'!Q41,"")</f>
        <v/>
      </c>
      <c r="C48" s="681"/>
      <c r="D48" s="682" t="str">
        <f>IF('SV Findings'!G41="Not Met", 'SV Findings'!J41,"")</f>
        <v/>
      </c>
      <c r="E48" s="683"/>
      <c r="F48" s="684"/>
      <c r="G48" s="275"/>
      <c r="H48" s="686"/>
      <c r="I48" s="687"/>
      <c r="J48" s="687"/>
      <c r="K48" s="687"/>
      <c r="Q48" s="50"/>
      <c r="R48" s="50"/>
      <c r="S48" s="50"/>
      <c r="T48" s="50"/>
      <c r="U48" s="50"/>
      <c r="V48" s="50"/>
      <c r="W48" s="50"/>
    </row>
    <row r="49" spans="2:23" s="2" customFormat="1" x14ac:dyDescent="0.15">
      <c r="B49" s="680" t="str">
        <f>IF('SV Findings'!G42="Not Met", 'SV Findings'!Q42,"")</f>
        <v/>
      </c>
      <c r="C49" s="681"/>
      <c r="D49" s="682" t="str">
        <f>IF('SV Findings'!G42="Not Met", 'SV Findings'!J42,"")</f>
        <v/>
      </c>
      <c r="E49" s="683"/>
      <c r="F49" s="684"/>
      <c r="G49" s="275"/>
      <c r="H49" s="686"/>
      <c r="I49" s="687"/>
      <c r="J49" s="687"/>
      <c r="K49" s="687"/>
      <c r="Q49" s="50"/>
      <c r="R49" s="50"/>
      <c r="S49" s="50"/>
      <c r="T49" s="50"/>
      <c r="U49" s="50"/>
      <c r="V49" s="50"/>
      <c r="W49" s="50"/>
    </row>
    <row r="50" spans="2:23" s="2" customFormat="1" x14ac:dyDescent="0.15">
      <c r="B50" s="680" t="str">
        <f>IF('SV Findings'!G43="Not Met", 'SV Findings'!Q43,"")</f>
        <v/>
      </c>
      <c r="C50" s="681"/>
      <c r="D50" s="682" t="str">
        <f>IF('SV Findings'!G43="Not Met", 'SV Findings'!J43,"")</f>
        <v/>
      </c>
      <c r="E50" s="683"/>
      <c r="F50" s="684"/>
      <c r="G50" s="275"/>
      <c r="H50" s="686"/>
      <c r="I50" s="687"/>
      <c r="J50" s="687"/>
      <c r="K50" s="687"/>
      <c r="Q50" s="50"/>
      <c r="R50" s="50"/>
      <c r="S50" s="50"/>
      <c r="T50" s="50"/>
      <c r="U50" s="50"/>
      <c r="V50" s="50"/>
      <c r="W50" s="50"/>
    </row>
    <row r="51" spans="2:23" s="2" customFormat="1" ht="12.75" customHeight="1" x14ac:dyDescent="0.15">
      <c r="B51" s="680" t="str">
        <f>IF('SV Findings'!G44="Not Met", 'SV Findings'!Q44,"")</f>
        <v/>
      </c>
      <c r="C51" s="681"/>
      <c r="D51" s="682" t="str">
        <f>IF('SV Findings'!G44="Not Met", 'SV Findings'!J44,"")</f>
        <v/>
      </c>
      <c r="E51" s="683"/>
      <c r="F51" s="684"/>
      <c r="G51" s="275"/>
      <c r="H51" s="686"/>
      <c r="I51" s="687"/>
      <c r="J51" s="687"/>
      <c r="K51" s="687"/>
      <c r="Q51" s="50"/>
      <c r="R51" s="50"/>
      <c r="S51" s="50"/>
      <c r="T51" s="50"/>
      <c r="U51" s="50"/>
      <c r="V51" s="50"/>
      <c r="W51" s="50"/>
    </row>
    <row r="52" spans="2:23" s="2" customFormat="1" x14ac:dyDescent="0.15">
      <c r="B52" s="680" t="str">
        <f>IF('SV Findings'!G45="Not Met", 'SV Findings'!Q45,"")</f>
        <v/>
      </c>
      <c r="C52" s="681"/>
      <c r="D52" s="682" t="str">
        <f>IF('SV Findings'!G45="Not Met", 'SV Findings'!J45,"")</f>
        <v/>
      </c>
      <c r="E52" s="683"/>
      <c r="F52" s="684"/>
      <c r="G52" s="275"/>
      <c r="H52" s="686"/>
      <c r="I52" s="687"/>
      <c r="J52" s="687"/>
      <c r="K52" s="687"/>
      <c r="Q52" s="50"/>
      <c r="R52" s="50"/>
      <c r="S52" s="50"/>
      <c r="T52" s="50"/>
      <c r="U52" s="50"/>
      <c r="V52" s="50"/>
      <c r="W52" s="50"/>
    </row>
    <row r="53" spans="2:23" s="2" customFormat="1" x14ac:dyDescent="0.15">
      <c r="B53" s="680" t="str">
        <f>IF('SV Findings'!G46="Not Met", 'SV Findings'!Q46,"")</f>
        <v/>
      </c>
      <c r="C53" s="681"/>
      <c r="D53" s="682" t="str">
        <f>IF('SV Findings'!G46="Not Met", 'SV Findings'!J46,"")</f>
        <v/>
      </c>
      <c r="E53" s="683"/>
      <c r="F53" s="684"/>
      <c r="G53" s="275"/>
      <c r="H53" s="686"/>
      <c r="I53" s="687"/>
      <c r="J53" s="687"/>
      <c r="K53" s="687"/>
      <c r="Q53" s="50"/>
      <c r="R53" s="50"/>
      <c r="S53" s="50"/>
      <c r="T53" s="50"/>
      <c r="U53" s="50"/>
      <c r="V53" s="50"/>
      <c r="W53" s="50"/>
    </row>
    <row r="54" spans="2:23" s="2" customFormat="1" x14ac:dyDescent="0.15">
      <c r="B54" s="680" t="str">
        <f>IF('SV Findings'!G47="Not Met", 'SV Findings'!Q47,"")</f>
        <v/>
      </c>
      <c r="C54" s="681"/>
      <c r="D54" s="682" t="str">
        <f>IF('SV Findings'!G47="Not Met", 'SV Findings'!J47,"")</f>
        <v/>
      </c>
      <c r="E54" s="683"/>
      <c r="F54" s="684"/>
      <c r="G54" s="275"/>
      <c r="H54" s="686"/>
      <c r="I54" s="687"/>
      <c r="J54" s="687"/>
      <c r="K54" s="687"/>
      <c r="Q54" s="50"/>
      <c r="R54" s="50"/>
      <c r="S54" s="50"/>
      <c r="T54" s="50"/>
      <c r="U54" s="50"/>
      <c r="V54" s="50"/>
      <c r="W54" s="50"/>
    </row>
    <row r="55" spans="2:23" s="2" customFormat="1" x14ac:dyDescent="0.15">
      <c r="B55" s="680" t="str">
        <f>IF('SV Findings'!G48="Not Met", 'SV Findings'!Q48,"")</f>
        <v/>
      </c>
      <c r="C55" s="681"/>
      <c r="D55" s="682" t="str">
        <f>IF('SV Findings'!G48="Not Met", 'SV Findings'!J48,"")</f>
        <v/>
      </c>
      <c r="E55" s="683"/>
      <c r="F55" s="684"/>
      <c r="G55" s="275"/>
      <c r="H55" s="686"/>
      <c r="I55" s="687"/>
      <c r="J55" s="687"/>
      <c r="K55" s="687"/>
      <c r="Q55" s="50"/>
      <c r="R55" s="50"/>
      <c r="S55" s="50"/>
      <c r="T55" s="50"/>
      <c r="U55" s="50"/>
      <c r="V55" s="50"/>
      <c r="W55" s="50"/>
    </row>
    <row r="56" spans="2:23" s="2" customFormat="1" x14ac:dyDescent="0.15">
      <c r="B56" s="680" t="str">
        <f>IF('SV Findings'!G50="Not Met", 'SV Findings'!Q50,"")</f>
        <v/>
      </c>
      <c r="C56" s="681"/>
      <c r="D56" s="682" t="str">
        <f>IF('SV Findings'!G50="Not Met", 'SV Findings'!J50,"")</f>
        <v/>
      </c>
      <c r="E56" s="683"/>
      <c r="F56" s="684"/>
      <c r="G56" s="275"/>
      <c r="H56" s="686"/>
      <c r="I56" s="687"/>
      <c r="J56" s="687"/>
      <c r="K56" s="687"/>
      <c r="Q56" s="50"/>
      <c r="R56" s="50"/>
      <c r="S56" s="50"/>
      <c r="T56" s="50"/>
      <c r="U56" s="50"/>
      <c r="V56" s="50"/>
      <c r="W56" s="50"/>
    </row>
    <row r="57" spans="2:23" s="2" customFormat="1" x14ac:dyDescent="0.15">
      <c r="B57" s="680" t="str">
        <f>IF('SV Findings'!G51="Not Met", 'SV Findings'!Q51,"")</f>
        <v/>
      </c>
      <c r="C57" s="681"/>
      <c r="D57" s="682" t="str">
        <f>IF('SV Findings'!G51="Not Met", 'SV Findings'!J51,"")</f>
        <v/>
      </c>
      <c r="E57" s="683"/>
      <c r="F57" s="684"/>
      <c r="G57" s="275"/>
      <c r="H57" s="686"/>
      <c r="I57" s="687"/>
      <c r="J57" s="687"/>
      <c r="K57" s="687"/>
      <c r="Q57" s="50"/>
      <c r="R57" s="50"/>
      <c r="S57" s="50"/>
      <c r="T57" s="50"/>
      <c r="U57" s="50"/>
      <c r="V57" s="50"/>
      <c r="W57" s="50"/>
    </row>
    <row r="58" spans="2:23" s="2" customFormat="1" x14ac:dyDescent="0.15">
      <c r="B58" s="680" t="str">
        <f>IF('SV Findings'!G53="Not Met", 'SV Findings'!Q53,"")</f>
        <v/>
      </c>
      <c r="C58" s="681"/>
      <c r="D58" s="682" t="str">
        <f>IF('SV Findings'!G53="Not Met", 'SV Findings'!J53,"")</f>
        <v/>
      </c>
      <c r="E58" s="683"/>
      <c r="F58" s="684"/>
      <c r="G58" s="275"/>
      <c r="H58" s="686"/>
      <c r="I58" s="687"/>
      <c r="J58" s="687"/>
      <c r="K58" s="687"/>
      <c r="Q58" s="50"/>
      <c r="R58" s="50"/>
      <c r="S58" s="50"/>
      <c r="T58" s="50"/>
      <c r="U58" s="50"/>
      <c r="V58" s="50"/>
      <c r="W58" s="50"/>
    </row>
    <row r="59" spans="2:23" s="2" customFormat="1" x14ac:dyDescent="0.15">
      <c r="B59" s="680" t="str">
        <f>IF('SV Findings'!G54="Not Met", 'SV Findings'!Q54,"")</f>
        <v/>
      </c>
      <c r="C59" s="681"/>
      <c r="D59" s="682" t="str">
        <f>IF('SV Findings'!G54="Not Met", 'SV Findings'!J54,"")</f>
        <v/>
      </c>
      <c r="E59" s="683"/>
      <c r="F59" s="684"/>
      <c r="G59" s="275"/>
      <c r="H59" s="686"/>
      <c r="I59" s="687"/>
      <c r="J59" s="687"/>
      <c r="K59" s="687"/>
      <c r="Q59" s="50"/>
      <c r="R59" s="50"/>
      <c r="S59" s="50"/>
      <c r="T59" s="50"/>
      <c r="U59" s="50"/>
      <c r="V59" s="50"/>
      <c r="W59" s="50"/>
    </row>
    <row r="60" spans="2:23" s="2" customFormat="1" x14ac:dyDescent="0.15">
      <c r="B60" s="680" t="str">
        <f>IF('SV Findings'!G55="Not Met", 'SV Findings'!Q55,"")</f>
        <v/>
      </c>
      <c r="C60" s="681"/>
      <c r="D60" s="682" t="str">
        <f>IF('SV Findings'!G55="Not Met", 'SV Findings'!J55,"")</f>
        <v/>
      </c>
      <c r="E60" s="683"/>
      <c r="F60" s="684"/>
      <c r="G60" s="275"/>
      <c r="H60" s="686"/>
      <c r="I60" s="687"/>
      <c r="J60" s="687"/>
      <c r="K60" s="687"/>
      <c r="Q60" s="50"/>
      <c r="R60" s="50"/>
      <c r="S60" s="50"/>
      <c r="T60" s="50"/>
      <c r="U60" s="50"/>
      <c r="V60" s="50"/>
      <c r="W60" s="50"/>
    </row>
    <row r="61" spans="2:23" s="2" customFormat="1" x14ac:dyDescent="0.15">
      <c r="B61" s="680" t="str">
        <f>IF('SV Findings'!G58="Not Met", 'SV Findings'!Q58,"")</f>
        <v/>
      </c>
      <c r="C61" s="681"/>
      <c r="D61" s="682" t="str">
        <f>IF('SV Findings'!G58="Not Met", 'SV Findings'!J58,"")</f>
        <v/>
      </c>
      <c r="E61" s="683"/>
      <c r="F61" s="684"/>
      <c r="G61" s="275"/>
      <c r="R61" s="50"/>
      <c r="S61" s="50"/>
      <c r="T61" s="50"/>
      <c r="U61" s="50"/>
      <c r="V61" s="50"/>
      <c r="W61" s="50"/>
    </row>
    <row r="62" spans="2:23" s="2" customFormat="1" x14ac:dyDescent="0.15">
      <c r="B62" s="680" t="str">
        <f>IF('SV Findings'!G63="Not Met", 'SV Findings'!Q63,"")</f>
        <v/>
      </c>
      <c r="C62" s="681"/>
      <c r="D62" s="682" t="str">
        <f>IF('SV Findings'!G63="Not Met", 'SV Findings'!J63,"")</f>
        <v/>
      </c>
      <c r="E62" s="683"/>
      <c r="F62" s="684"/>
      <c r="G62" s="275"/>
      <c r="R62" s="50"/>
      <c r="S62" s="50"/>
      <c r="T62" s="50"/>
      <c r="U62" s="50"/>
      <c r="V62" s="50"/>
      <c r="W62" s="50"/>
    </row>
    <row r="63" spans="2:23" s="2" customFormat="1" x14ac:dyDescent="0.15">
      <c r="B63" s="680" t="str">
        <f>IF('SV Findings'!G64="Not Met", 'SV Findings'!Q64,"")</f>
        <v/>
      </c>
      <c r="C63" s="681"/>
      <c r="D63" s="682" t="str">
        <f>IF('SV Findings'!G64="Not Met", 'SV Findings'!J64,"")</f>
        <v/>
      </c>
      <c r="E63" s="683"/>
      <c r="F63" s="684"/>
      <c r="G63" s="275"/>
      <c r="R63" s="50"/>
      <c r="S63" s="50"/>
      <c r="T63" s="50"/>
      <c r="U63" s="50"/>
      <c r="V63" s="50"/>
      <c r="W63" s="50"/>
    </row>
    <row r="64" spans="2:23" s="2" customFormat="1" x14ac:dyDescent="0.15">
      <c r="B64" s="680" t="str">
        <f>IF('SV Findings'!G66="Not Met", 'SV Findings'!Q66,"")</f>
        <v/>
      </c>
      <c r="C64" s="681"/>
      <c r="D64" s="682" t="str">
        <f>IF('SV Findings'!G66="Not Met", 'SV Findings'!J66,"")</f>
        <v/>
      </c>
      <c r="E64" s="683"/>
      <c r="F64" s="684"/>
      <c r="G64" s="275"/>
      <c r="Q64" s="50"/>
      <c r="R64" s="50"/>
      <c r="S64" s="50"/>
      <c r="T64" s="50"/>
      <c r="U64" s="50"/>
      <c r="V64" s="50"/>
      <c r="W64" s="50"/>
    </row>
    <row r="65" spans="2:23" s="2" customFormat="1" x14ac:dyDescent="0.15">
      <c r="B65" s="680" t="str">
        <f>IF('SV Findings'!G75="Not Met", 'SV Findings'!Q75,"")</f>
        <v/>
      </c>
      <c r="C65" s="681"/>
      <c r="D65" s="682" t="str">
        <f>IF('SV Findings'!G75="Not Met", 'SV Findings'!J75,"")</f>
        <v/>
      </c>
      <c r="E65" s="683"/>
      <c r="F65" s="684"/>
      <c r="G65" s="275"/>
      <c r="R65" s="50"/>
      <c r="S65" s="50"/>
      <c r="T65" s="50"/>
      <c r="U65" s="50"/>
      <c r="V65" s="50"/>
      <c r="W65" s="50"/>
    </row>
    <row r="66" spans="2:23" s="2" customFormat="1" x14ac:dyDescent="0.15">
      <c r="B66" s="680" t="str">
        <f>IF('SV Findings'!G78="Not Met", 'SV Findings'!Q78,"")</f>
        <v/>
      </c>
      <c r="C66" s="681"/>
      <c r="D66" s="682" t="str">
        <f>IF('SV Findings'!G78="Not Met", 'SV Findings'!J78,"")</f>
        <v/>
      </c>
      <c r="E66" s="683"/>
      <c r="F66" s="684"/>
      <c r="G66" s="275"/>
      <c r="R66" s="50"/>
      <c r="S66" s="50"/>
      <c r="T66" s="50"/>
      <c r="U66" s="50"/>
      <c r="V66" s="50"/>
      <c r="W66" s="50"/>
    </row>
    <row r="67" spans="2:23" s="2" customFormat="1" x14ac:dyDescent="0.15">
      <c r="B67" s="680" t="str">
        <f>IF('SV Findings'!G81="Not Met", 'SV Findings'!Q81,"")</f>
        <v/>
      </c>
      <c r="C67" s="681"/>
      <c r="D67" s="682" t="str">
        <f>IF('SV Findings'!G81="Not Met", 'SV Findings'!J81,"")</f>
        <v/>
      </c>
      <c r="E67" s="683"/>
      <c r="F67" s="684"/>
      <c r="G67" s="275"/>
      <c r="R67" s="50"/>
      <c r="S67" s="50"/>
      <c r="T67" s="50"/>
      <c r="U67" s="50"/>
      <c r="V67" s="50"/>
      <c r="W67" s="50"/>
    </row>
    <row r="68" spans="2:23" s="2" customFormat="1" x14ac:dyDescent="0.15">
      <c r="B68" s="680" t="str">
        <f>IF('SV Findings'!G82="Not Met", 'SV Findings'!Q82,"")</f>
        <v/>
      </c>
      <c r="C68" s="681"/>
      <c r="D68" s="682" t="str">
        <f>IF('SV Findings'!G82="Not Met", 'SV Findings'!J82,"")</f>
        <v/>
      </c>
      <c r="E68" s="683"/>
      <c r="F68" s="684"/>
      <c r="G68" s="275"/>
      <c r="R68" s="50"/>
      <c r="S68" s="50"/>
      <c r="T68" s="50"/>
      <c r="U68" s="50"/>
      <c r="V68" s="50"/>
      <c r="W68" s="50"/>
    </row>
    <row r="69" spans="2:23" s="2" customFormat="1" x14ac:dyDescent="0.15">
      <c r="B69" s="680" t="str">
        <f>IF('SV Findings'!G83="Not Met", 'SV Findings'!Q83,"")</f>
        <v/>
      </c>
      <c r="C69" s="681"/>
      <c r="D69" s="682" t="str">
        <f>IF('SV Findings'!G83="Not Met", 'SV Findings'!J83,"")</f>
        <v/>
      </c>
      <c r="E69" s="683"/>
      <c r="F69" s="684"/>
      <c r="G69" s="275"/>
      <c r="R69" s="50"/>
      <c r="S69" s="50"/>
      <c r="T69" s="50"/>
      <c r="U69" s="50"/>
      <c r="V69" s="50"/>
      <c r="W69" s="50"/>
    </row>
    <row r="70" spans="2:23" s="2" customFormat="1" x14ac:dyDescent="0.15">
      <c r="B70" s="680" t="str">
        <f>IF('SV Findings'!G85="Not Met", 'SV Findings'!Q85,"")</f>
        <v/>
      </c>
      <c r="C70" s="681"/>
      <c r="D70" s="682" t="str">
        <f>IF('SV Findings'!G85="Not Met", 'SV Findings'!J85,"")</f>
        <v/>
      </c>
      <c r="E70" s="683"/>
      <c r="F70" s="684"/>
      <c r="G70" s="275"/>
      <c r="R70" s="50"/>
      <c r="S70" s="50"/>
      <c r="T70" s="50"/>
      <c r="U70" s="50"/>
      <c r="V70" s="50"/>
      <c r="W70" s="50"/>
    </row>
    <row r="71" spans="2:23" s="2" customFormat="1" x14ac:dyDescent="0.15">
      <c r="B71" s="680" t="str">
        <f>IF('SV Findings'!G88="Not Met", 'SV Findings'!Q88,"")</f>
        <v/>
      </c>
      <c r="C71" s="681"/>
      <c r="D71" s="682" t="str">
        <f>IF('SV Findings'!G88="Not Met", 'SV Findings'!J88,"")</f>
        <v/>
      </c>
      <c r="E71" s="683"/>
      <c r="F71" s="684"/>
      <c r="G71" s="275"/>
      <c r="Q71" s="50"/>
      <c r="R71" s="50"/>
      <c r="S71" s="50"/>
      <c r="T71" s="50"/>
      <c r="U71" s="50"/>
      <c r="V71" s="50"/>
      <c r="W71" s="50"/>
    </row>
    <row r="72" spans="2:23" s="2" customFormat="1" x14ac:dyDescent="0.15">
      <c r="B72" s="680" t="str">
        <f>IF('SV Findings'!G89="Not Met", 'SV Findings'!Q89,"")</f>
        <v/>
      </c>
      <c r="C72" s="681"/>
      <c r="D72" s="682" t="str">
        <f>IF('SV Findings'!G89="Not Met", 'SV Findings'!J89,"")</f>
        <v/>
      </c>
      <c r="E72" s="683"/>
      <c r="F72" s="684"/>
      <c r="G72" s="275"/>
      <c r="Q72" s="50"/>
      <c r="R72" s="50"/>
      <c r="S72" s="50"/>
      <c r="T72" s="50"/>
      <c r="U72" s="50"/>
      <c r="V72" s="50"/>
      <c r="W72" s="50"/>
    </row>
    <row r="73" spans="2:23" s="2" customFormat="1" x14ac:dyDescent="0.15">
      <c r="B73" s="680" t="str">
        <f>IF('SV Findings'!G90="Not Met", 'SV Findings'!Q90,"")</f>
        <v/>
      </c>
      <c r="C73" s="681"/>
      <c r="D73" s="682" t="str">
        <f>IF('SV Findings'!G90="Not Met", 'SV Findings'!J90,"")</f>
        <v/>
      </c>
      <c r="E73" s="683"/>
      <c r="F73" s="684"/>
      <c r="G73" s="275"/>
      <c r="Q73" s="50"/>
      <c r="R73" s="50"/>
      <c r="S73" s="50"/>
      <c r="T73" s="50"/>
      <c r="U73" s="50"/>
      <c r="V73" s="50"/>
      <c r="W73" s="50"/>
    </row>
    <row r="74" spans="2:23" s="2" customFormat="1" x14ac:dyDescent="0.15">
      <c r="B74" s="680" t="str">
        <f>IF('SV Findings'!G92="Not Met", 'SV Findings'!Q92,"")</f>
        <v/>
      </c>
      <c r="C74" s="681"/>
      <c r="D74" s="682" t="str">
        <f>IF('SV Findings'!G92="Not Met", 'SV Findings'!J92,"")</f>
        <v/>
      </c>
      <c r="E74" s="683"/>
      <c r="F74" s="684"/>
      <c r="G74" s="275"/>
      <c r="Q74" s="50"/>
      <c r="R74" s="50"/>
      <c r="S74" s="50"/>
      <c r="T74" s="50"/>
      <c r="U74" s="50"/>
      <c r="V74" s="50"/>
      <c r="W74" s="50"/>
    </row>
    <row r="75" spans="2:23" s="2" customFormat="1" x14ac:dyDescent="0.15">
      <c r="B75" s="680" t="str">
        <f>IF('SV Findings'!G93="Not Met", 'SV Findings'!Q93,"")</f>
        <v/>
      </c>
      <c r="C75" s="681"/>
      <c r="D75" s="682" t="str">
        <f>IF('SV Findings'!G93="Not Met", 'SV Findings'!J93,"")</f>
        <v/>
      </c>
      <c r="E75" s="683"/>
      <c r="F75" s="684"/>
      <c r="G75" s="275"/>
      <c r="Q75" s="50"/>
      <c r="R75" s="50"/>
      <c r="S75" s="50"/>
      <c r="T75" s="50"/>
      <c r="U75" s="50"/>
      <c r="V75" s="50"/>
      <c r="W75" s="50"/>
    </row>
    <row r="76" spans="2:23" s="2" customFormat="1" x14ac:dyDescent="0.15">
      <c r="B76" s="680" t="str">
        <f>IF('SV Findings'!G94="Not Met", 'SV Findings'!Q94,"")</f>
        <v/>
      </c>
      <c r="C76" s="681"/>
      <c r="D76" s="682" t="str">
        <f>IF('SV Findings'!G94="Not Met", 'SV Findings'!J94,"")</f>
        <v/>
      </c>
      <c r="E76" s="683"/>
      <c r="F76" s="684"/>
      <c r="G76" s="275"/>
      <c r="Q76" s="50"/>
      <c r="R76" s="50"/>
      <c r="S76" s="50"/>
      <c r="T76" s="50"/>
      <c r="U76" s="50"/>
      <c r="V76" s="50"/>
      <c r="W76" s="50"/>
    </row>
    <row r="77" spans="2:23" s="2" customFormat="1" x14ac:dyDescent="0.15">
      <c r="B77" s="680" t="str">
        <f>IF('SV Findings'!G95="Not Met", 'SV Findings'!Q95,"")</f>
        <v/>
      </c>
      <c r="C77" s="681"/>
      <c r="D77" s="682" t="str">
        <f>IF('SV Findings'!G95="Not Met", 'SV Findings'!J95,"")</f>
        <v/>
      </c>
      <c r="E77" s="683"/>
      <c r="F77" s="684"/>
      <c r="G77" s="275"/>
      <c r="Q77" s="50"/>
      <c r="R77" s="50"/>
      <c r="S77" s="50"/>
      <c r="T77" s="50"/>
      <c r="U77" s="50"/>
      <c r="V77" s="50"/>
      <c r="W77" s="50"/>
    </row>
    <row r="78" spans="2:23" s="2" customFormat="1" x14ac:dyDescent="0.15">
      <c r="B78" s="680" t="str">
        <f>IF('SV Findings'!G96="Not Met", 'SV Findings'!Q96,"")</f>
        <v/>
      </c>
      <c r="C78" s="681"/>
      <c r="D78" s="682" t="str">
        <f>IF('SV Findings'!G96="Not Met", 'SV Findings'!J96,"")</f>
        <v/>
      </c>
      <c r="E78" s="683"/>
      <c r="F78" s="684"/>
      <c r="G78" s="275"/>
      <c r="Q78" s="50"/>
      <c r="R78" s="50"/>
      <c r="S78" s="50"/>
      <c r="T78" s="50"/>
      <c r="U78" s="50"/>
      <c r="V78" s="50"/>
      <c r="W78" s="50"/>
    </row>
    <row r="79" spans="2:23" s="2" customFormat="1" x14ac:dyDescent="0.15">
      <c r="B79" s="680" t="str">
        <f>IF('SV Findings'!G97="Not Met", 'SV Findings'!Q97,"")</f>
        <v/>
      </c>
      <c r="C79" s="681"/>
      <c r="D79" s="682" t="str">
        <f>IF('SV Findings'!G97="Not Met", 'SV Findings'!J97,"")</f>
        <v/>
      </c>
      <c r="E79" s="683"/>
      <c r="F79" s="684"/>
      <c r="G79" s="275"/>
      <c r="Q79" s="50"/>
      <c r="R79" s="50"/>
      <c r="S79" s="50"/>
      <c r="T79" s="50"/>
      <c r="U79" s="50"/>
      <c r="V79" s="50"/>
      <c r="W79" s="50"/>
    </row>
    <row r="80" spans="2:23" s="2" customFormat="1" x14ac:dyDescent="0.15">
      <c r="B80" s="680" t="str">
        <f>IF('SV Findings'!G100="Not Met", 'SV Findings'!Q100,"")</f>
        <v/>
      </c>
      <c r="C80" s="681"/>
      <c r="D80" s="682" t="str">
        <f>IF('SV Findings'!G100="Not Met", 'SV Findings'!J100,"")</f>
        <v/>
      </c>
      <c r="E80" s="683"/>
      <c r="F80" s="684"/>
      <c r="G80" s="275"/>
      <c r="Q80" s="50"/>
      <c r="R80" s="50"/>
      <c r="S80" s="50"/>
      <c r="T80" s="50"/>
      <c r="U80" s="50"/>
      <c r="V80" s="50"/>
      <c r="W80" s="50"/>
    </row>
    <row r="81" spans="2:23" s="2" customFormat="1" x14ac:dyDescent="0.15">
      <c r="B81" s="680" t="str">
        <f>IF('SV Findings'!G101="Not Met", 'SV Findings'!Q101,"")</f>
        <v/>
      </c>
      <c r="C81" s="681"/>
      <c r="D81" s="682" t="str">
        <f>IF('SV Findings'!G101="Not Met", 'SV Findings'!J101,"")</f>
        <v/>
      </c>
      <c r="E81" s="683"/>
      <c r="F81" s="684"/>
      <c r="G81" s="275"/>
      <c r="Q81" s="50"/>
      <c r="R81" s="50"/>
      <c r="S81" s="50"/>
      <c r="T81" s="50"/>
      <c r="U81" s="50"/>
      <c r="V81" s="50"/>
      <c r="W81" s="50"/>
    </row>
    <row r="82" spans="2:23" s="2" customFormat="1" x14ac:dyDescent="0.15">
      <c r="B82" s="680" t="str">
        <f>IF('SV Findings'!G102="Not Met", 'SV Findings'!Q102,"")</f>
        <v/>
      </c>
      <c r="C82" s="681"/>
      <c r="D82" s="682" t="str">
        <f>IF('SV Findings'!G102="Not Met", 'SV Findings'!J102,"")</f>
        <v/>
      </c>
      <c r="E82" s="683"/>
      <c r="F82" s="684"/>
      <c r="G82" s="275"/>
      <c r="Q82" s="50"/>
      <c r="R82" s="50"/>
      <c r="S82" s="50"/>
      <c r="T82" s="50"/>
      <c r="U82" s="50"/>
      <c r="V82" s="50"/>
      <c r="W82" s="50"/>
    </row>
    <row r="83" spans="2:23" s="2" customFormat="1" x14ac:dyDescent="0.15">
      <c r="B83" s="680" t="str">
        <f>IF('SV Findings'!G103="Not Met", 'SV Findings'!Q103,"")</f>
        <v/>
      </c>
      <c r="C83" s="681"/>
      <c r="D83" s="682" t="str">
        <f>IF('SV Findings'!G103="Not Met", 'SV Findings'!J103,"")</f>
        <v/>
      </c>
      <c r="E83" s="683"/>
      <c r="F83" s="684"/>
      <c r="G83" s="275"/>
      <c r="Q83" s="50"/>
      <c r="R83" s="50"/>
      <c r="S83" s="50"/>
      <c r="T83" s="50"/>
      <c r="U83" s="50"/>
      <c r="V83" s="50"/>
      <c r="W83" s="50"/>
    </row>
    <row r="84" spans="2:23" s="2" customFormat="1" x14ac:dyDescent="0.15">
      <c r="B84" s="680" t="str">
        <f>IF('SV Findings'!G104="Not Met", 'SV Findings'!Q104,"")</f>
        <v/>
      </c>
      <c r="C84" s="681"/>
      <c r="D84" s="682" t="str">
        <f>IF('SV Findings'!G104="Not Met", 'SV Findings'!J104,"")</f>
        <v/>
      </c>
      <c r="E84" s="683"/>
      <c r="F84" s="684"/>
      <c r="G84" s="275"/>
      <c r="Q84" s="50"/>
      <c r="R84" s="50"/>
      <c r="S84" s="50"/>
      <c r="T84" s="50"/>
      <c r="U84" s="50"/>
      <c r="V84" s="50"/>
      <c r="W84" s="50"/>
    </row>
    <row r="85" spans="2:23" s="2" customFormat="1" x14ac:dyDescent="0.15">
      <c r="B85" s="680" t="str">
        <f>IF('SV Findings'!G105="Not Met", 'SV Findings'!Q105,"")</f>
        <v/>
      </c>
      <c r="C85" s="681"/>
      <c r="D85" s="682" t="str">
        <f>IF('SV Findings'!G105="Not Met", 'SV Findings'!J105,"")</f>
        <v/>
      </c>
      <c r="E85" s="683"/>
      <c r="F85" s="684"/>
      <c r="G85" s="275"/>
      <c r="Q85" s="50"/>
      <c r="R85" s="50"/>
      <c r="S85" s="50"/>
      <c r="T85" s="50"/>
      <c r="U85" s="50"/>
      <c r="V85" s="50"/>
      <c r="W85" s="50"/>
    </row>
    <row r="86" spans="2:23" s="2" customFormat="1" x14ac:dyDescent="0.15">
      <c r="B86" s="680" t="str">
        <f>IF('SV Findings'!G106="Not Met", 'SV Findings'!Q106,"")</f>
        <v/>
      </c>
      <c r="C86" s="681"/>
      <c r="D86" s="682" t="str">
        <f>IF('SV Findings'!G106="Not Met", 'SV Findings'!J106,"")</f>
        <v/>
      </c>
      <c r="E86" s="683"/>
      <c r="F86" s="684"/>
      <c r="G86" s="275"/>
      <c r="Q86" s="50"/>
      <c r="R86" s="50"/>
      <c r="S86" s="50"/>
      <c r="T86" s="50"/>
      <c r="U86" s="50"/>
      <c r="V86" s="50"/>
      <c r="W86" s="50"/>
    </row>
    <row r="87" spans="2:23" s="2" customFormat="1" x14ac:dyDescent="0.15">
      <c r="B87" s="680" t="str">
        <f>IF('SV Findings'!G108="Not Met", 'SV Findings'!Q108,"")</f>
        <v/>
      </c>
      <c r="C87" s="681"/>
      <c r="D87" s="682" t="str">
        <f>IF('SV Findings'!G108="Not Met", 'SV Findings'!J108,"")</f>
        <v/>
      </c>
      <c r="E87" s="683"/>
      <c r="F87" s="684"/>
      <c r="G87" s="275"/>
      <c r="Q87" s="50"/>
      <c r="R87" s="50"/>
      <c r="S87" s="50"/>
      <c r="T87" s="50"/>
      <c r="U87" s="50"/>
      <c r="V87" s="50"/>
      <c r="W87" s="50"/>
    </row>
    <row r="88" spans="2:23" s="2" customFormat="1" x14ac:dyDescent="0.15">
      <c r="B88" s="680" t="str">
        <f>IF('SV Findings'!G110="Not Met", 'SV Findings'!Q110,"")</f>
        <v/>
      </c>
      <c r="C88" s="681"/>
      <c r="D88" s="682" t="str">
        <f>IF('SV Findings'!G110="Not Met", 'SV Findings'!J110,"")</f>
        <v/>
      </c>
      <c r="E88" s="683"/>
      <c r="F88" s="684"/>
      <c r="G88" s="275"/>
      <c r="Q88" s="50"/>
      <c r="R88" s="50"/>
      <c r="S88" s="50"/>
      <c r="T88" s="50"/>
      <c r="U88" s="50"/>
      <c r="V88" s="50"/>
      <c r="W88" s="50"/>
    </row>
    <row r="89" spans="2:23" s="2" customFormat="1" x14ac:dyDescent="0.15">
      <c r="B89" s="680" t="str">
        <f>IF('SV Findings'!G111="Not Met", 'SV Findings'!Q111,"")</f>
        <v/>
      </c>
      <c r="C89" s="681"/>
      <c r="D89" s="682" t="str">
        <f>IF('SV Findings'!G111="Not Met", 'SV Findings'!J111,"")</f>
        <v/>
      </c>
      <c r="E89" s="683"/>
      <c r="F89" s="684"/>
      <c r="G89" s="275"/>
      <c r="Q89" s="50"/>
      <c r="R89" s="50"/>
      <c r="S89" s="50"/>
      <c r="T89" s="50"/>
      <c r="U89" s="50"/>
      <c r="V89" s="50"/>
      <c r="W89" s="50"/>
    </row>
    <row r="90" spans="2:23" s="2" customFormat="1" x14ac:dyDescent="0.15">
      <c r="B90" s="680" t="str">
        <f>IF('SV Findings'!G112="Not Met", 'SV Findings'!Q112,"")</f>
        <v/>
      </c>
      <c r="C90" s="681"/>
      <c r="D90" s="682" t="str">
        <f>IF('SV Findings'!G112="Not Met", 'SV Findings'!J112,"")</f>
        <v/>
      </c>
      <c r="E90" s="683"/>
      <c r="F90" s="684"/>
      <c r="G90" s="275"/>
      <c r="Q90" s="50"/>
      <c r="R90" s="50"/>
      <c r="S90" s="50"/>
      <c r="T90" s="50"/>
      <c r="U90" s="50"/>
      <c r="V90" s="50"/>
      <c r="W90" s="50"/>
    </row>
    <row r="91" spans="2:23" s="2" customFormat="1" x14ac:dyDescent="0.15">
      <c r="B91" s="680" t="str">
        <f>IF('SV Findings'!G113="Not Met", 'SV Findings'!Q113,"")</f>
        <v/>
      </c>
      <c r="C91" s="681"/>
      <c r="D91" s="682" t="str">
        <f>IF('SV Findings'!G113="Not Met", 'SV Findings'!J113,"")</f>
        <v/>
      </c>
      <c r="E91" s="683"/>
      <c r="F91" s="684"/>
      <c r="G91" s="275"/>
      <c r="Q91" s="50"/>
      <c r="R91" s="50"/>
      <c r="S91" s="50"/>
      <c r="T91" s="50"/>
      <c r="U91" s="50"/>
      <c r="V91" s="50"/>
      <c r="W91" s="50"/>
    </row>
    <row r="92" spans="2:23" s="2" customFormat="1" x14ac:dyDescent="0.15">
      <c r="B92" s="680" t="str">
        <f>IF('SV Findings'!G117="Not Met", 'SV Findings'!Q117,"")</f>
        <v/>
      </c>
      <c r="C92" s="681"/>
      <c r="D92" s="682" t="str">
        <f>IF('SV Findings'!G117="Not Met", 'SV Findings'!J117,"")</f>
        <v/>
      </c>
      <c r="E92" s="683"/>
      <c r="F92" s="684"/>
      <c r="G92" s="275"/>
      <c r="Q92" s="50"/>
      <c r="R92" s="50"/>
      <c r="S92" s="50"/>
      <c r="T92" s="50"/>
      <c r="U92" s="50"/>
      <c r="V92" s="50"/>
      <c r="W92" s="50"/>
    </row>
    <row r="93" spans="2:23" s="2" customFormat="1" x14ac:dyDescent="0.15">
      <c r="B93" s="680" t="str">
        <f>IF('SV Findings'!G120="Not Met", 'SV Findings'!Q120,"")</f>
        <v/>
      </c>
      <c r="C93" s="681"/>
      <c r="D93" s="682" t="str">
        <f>IF('SV Findings'!G120="Not Met", 'SV Findings'!J120,"")</f>
        <v/>
      </c>
      <c r="E93" s="683"/>
      <c r="F93" s="684"/>
      <c r="G93" s="275"/>
      <c r="Q93" s="50"/>
      <c r="R93" s="50"/>
      <c r="S93" s="50"/>
      <c r="T93" s="50"/>
      <c r="U93" s="50"/>
      <c r="V93" s="50"/>
      <c r="W93" s="50"/>
    </row>
    <row r="94" spans="2:23" s="2" customFormat="1" x14ac:dyDescent="0.15">
      <c r="B94" s="680" t="str">
        <f>IF('SV Findings'!G121="Not Met", 'SV Findings'!Q121,"")</f>
        <v/>
      </c>
      <c r="C94" s="681"/>
      <c r="D94" s="682" t="str">
        <f>IF('SV Findings'!G121="Not Met", 'SV Findings'!J121,"")</f>
        <v/>
      </c>
      <c r="E94" s="683"/>
      <c r="F94" s="684"/>
      <c r="G94" s="275"/>
      <c r="Q94" s="50"/>
      <c r="R94" s="50"/>
      <c r="S94" s="50"/>
      <c r="T94" s="50"/>
      <c r="U94" s="50"/>
      <c r="V94" s="50"/>
      <c r="W94" s="50"/>
    </row>
    <row r="95" spans="2:23" s="2" customFormat="1" x14ac:dyDescent="0.15">
      <c r="B95" s="680" t="str">
        <f>IF('SV Findings'!G122="Not Met", 'SV Findings'!Q122,"")</f>
        <v/>
      </c>
      <c r="C95" s="681"/>
      <c r="D95" s="682" t="str">
        <f>IF('SV Findings'!G122="Not Met", 'SV Findings'!J122,"")</f>
        <v/>
      </c>
      <c r="E95" s="683"/>
      <c r="F95" s="684"/>
      <c r="G95" s="275"/>
      <c r="Q95" s="50"/>
      <c r="R95" s="50"/>
      <c r="S95" s="50"/>
      <c r="T95" s="50"/>
      <c r="U95" s="50"/>
      <c r="V95" s="50"/>
      <c r="W95" s="50"/>
    </row>
    <row r="96" spans="2:23" s="2" customFormat="1" x14ac:dyDescent="0.15">
      <c r="B96" s="680" t="str">
        <f>IF('SV Findings'!G123="Not Met", 'SV Findings'!Q123,"")</f>
        <v/>
      </c>
      <c r="C96" s="681"/>
      <c r="D96" s="682" t="str">
        <f>IF('SV Findings'!G123="Not Met", 'SV Findings'!J123,"")</f>
        <v/>
      </c>
      <c r="E96" s="683"/>
      <c r="F96" s="684"/>
      <c r="G96" s="275"/>
      <c r="Q96" s="50"/>
      <c r="R96" s="50"/>
      <c r="S96" s="50"/>
      <c r="T96" s="50"/>
      <c r="U96" s="50"/>
      <c r="V96" s="50"/>
      <c r="W96" s="50"/>
    </row>
    <row r="97" spans="2:23" s="2" customFormat="1" x14ac:dyDescent="0.15">
      <c r="B97" s="680" t="str">
        <f>IF('SV Findings'!G127="Not Met", 'SV Findings'!Q127,"")</f>
        <v/>
      </c>
      <c r="C97" s="681"/>
      <c r="D97" s="682" t="str">
        <f>IF('SV Findings'!G127="Not Met", 'SV Findings'!J127,"")</f>
        <v/>
      </c>
      <c r="E97" s="683"/>
      <c r="F97" s="684"/>
      <c r="G97" s="275"/>
      <c r="Q97" s="50"/>
      <c r="R97" s="50"/>
      <c r="S97" s="50"/>
      <c r="T97" s="50"/>
      <c r="U97" s="50"/>
      <c r="V97" s="50"/>
      <c r="W97" s="50"/>
    </row>
    <row r="98" spans="2:23" s="2" customFormat="1" x14ac:dyDescent="0.15">
      <c r="B98" s="680" t="str">
        <f>IF('SV Findings'!G129="Not Met", 'SV Findings'!Q129,"")</f>
        <v/>
      </c>
      <c r="C98" s="681"/>
      <c r="D98" s="682" t="str">
        <f>IF('SV Findings'!G129="Not Met", 'SV Findings'!J129,"")</f>
        <v/>
      </c>
      <c r="E98" s="683"/>
      <c r="F98" s="684"/>
      <c r="G98" s="275"/>
      <c r="Q98" s="50"/>
      <c r="R98" s="50"/>
      <c r="S98" s="50"/>
      <c r="T98" s="50"/>
      <c r="U98" s="50"/>
      <c r="V98" s="50"/>
      <c r="W98" s="50"/>
    </row>
    <row r="99" spans="2:23" s="2" customFormat="1" x14ac:dyDescent="0.15">
      <c r="B99" s="680" t="str">
        <f>IF('SV Findings'!G130="Not Met", 'SV Findings'!Q130,"")</f>
        <v/>
      </c>
      <c r="C99" s="681"/>
      <c r="D99" s="682" t="str">
        <f>IF('SV Findings'!G130="Not Met", 'SV Findings'!J130,"")</f>
        <v/>
      </c>
      <c r="E99" s="683"/>
      <c r="F99" s="684"/>
      <c r="G99" s="275"/>
      <c r="Q99" s="50"/>
      <c r="R99" s="50"/>
      <c r="S99" s="50"/>
      <c r="T99" s="50"/>
      <c r="U99" s="50"/>
      <c r="V99" s="50"/>
      <c r="W99" s="50"/>
    </row>
    <row r="100" spans="2:23" s="2" customFormat="1" x14ac:dyDescent="0.15">
      <c r="B100" s="680" t="str">
        <f>IF('SV Findings'!G131="Not Met", 'SV Findings'!Q131,"")</f>
        <v/>
      </c>
      <c r="C100" s="681"/>
      <c r="D100" s="682" t="str">
        <f>IF('SV Findings'!G131="Not Met", 'SV Findings'!J131,"")</f>
        <v/>
      </c>
      <c r="E100" s="683"/>
      <c r="F100" s="684"/>
      <c r="G100" s="275"/>
      <c r="Q100" s="50"/>
      <c r="R100" s="50"/>
      <c r="S100" s="50"/>
      <c r="T100" s="50"/>
      <c r="U100" s="50"/>
      <c r="V100" s="50"/>
      <c r="W100" s="50"/>
    </row>
    <row r="101" spans="2:23" s="2" customFormat="1" x14ac:dyDescent="0.15">
      <c r="B101" s="680" t="str">
        <f>IF('SV Findings'!G132="Not Met", 'SV Findings'!Q132,"")</f>
        <v/>
      </c>
      <c r="C101" s="681"/>
      <c r="D101" s="682" t="str">
        <f>IF('SV Findings'!G132="Not Met", 'SV Findings'!J132,"")</f>
        <v/>
      </c>
      <c r="E101" s="683"/>
      <c r="F101" s="684"/>
      <c r="G101" s="275"/>
      <c r="Q101" s="50"/>
      <c r="R101" s="50"/>
      <c r="S101" s="50"/>
      <c r="T101" s="50"/>
      <c r="U101" s="50"/>
      <c r="V101" s="50"/>
      <c r="W101" s="50"/>
    </row>
    <row r="102" spans="2:23" s="2" customFormat="1" x14ac:dyDescent="0.15">
      <c r="B102" s="680" t="str">
        <f>IF('SV Findings'!G135="Not Met", 'SV Findings'!Q135,"")</f>
        <v/>
      </c>
      <c r="C102" s="681"/>
      <c r="D102" s="682" t="str">
        <f>IF('SV Findings'!G135="Not Met", 'SV Findings'!J135,"")</f>
        <v/>
      </c>
      <c r="E102" s="683"/>
      <c r="F102" s="684"/>
      <c r="G102" s="275"/>
      <c r="Q102" s="50"/>
      <c r="R102" s="50"/>
      <c r="S102" s="50"/>
      <c r="T102" s="50"/>
      <c r="U102" s="50"/>
      <c r="V102" s="50"/>
      <c r="W102" s="50"/>
    </row>
    <row r="103" spans="2:23" s="2" customFormat="1" x14ac:dyDescent="0.15">
      <c r="B103" s="680" t="str">
        <f>IF('SV Findings'!G138="Not Met", 'SV Findings'!Q138,"")</f>
        <v/>
      </c>
      <c r="C103" s="681"/>
      <c r="D103" s="682" t="str">
        <f>IF('SV Findings'!G138="Not Met", 'SV Findings'!J138,"")</f>
        <v/>
      </c>
      <c r="E103" s="683"/>
      <c r="F103" s="684"/>
      <c r="G103" s="275"/>
      <c r="Q103" s="50"/>
      <c r="R103" s="50"/>
      <c r="S103" s="50"/>
      <c r="T103" s="50"/>
      <c r="U103" s="50"/>
      <c r="V103" s="50"/>
      <c r="W103" s="50"/>
    </row>
    <row r="104" spans="2:23" s="2" customFormat="1" x14ac:dyDescent="0.15">
      <c r="B104" s="680" t="str">
        <f>IF('SV Findings'!G140="Not Met", 'SV Findings'!Q140,"")</f>
        <v/>
      </c>
      <c r="C104" s="681"/>
      <c r="D104" s="682" t="str">
        <f>IF('SV Findings'!G140="Not Met", 'SV Findings'!J140,"")</f>
        <v/>
      </c>
      <c r="E104" s="683"/>
      <c r="F104" s="684"/>
      <c r="G104" s="275"/>
      <c r="Q104" s="50"/>
      <c r="R104" s="50"/>
      <c r="S104" s="50"/>
      <c r="T104" s="50"/>
      <c r="U104" s="50"/>
      <c r="V104" s="50"/>
      <c r="W104" s="50"/>
    </row>
    <row r="105" spans="2:23" s="2" customFormat="1" x14ac:dyDescent="0.15">
      <c r="B105" s="680" t="str">
        <f>IF('SV Findings'!G141="Not Met", 'SV Findings'!Q141,"")</f>
        <v/>
      </c>
      <c r="C105" s="681"/>
      <c r="D105" s="682" t="str">
        <f>IF('SV Findings'!G141="Not Met", 'SV Findings'!J141,"")</f>
        <v/>
      </c>
      <c r="E105" s="683"/>
      <c r="F105" s="684"/>
      <c r="G105" s="275"/>
      <c r="Q105" s="50"/>
      <c r="R105" s="50"/>
      <c r="S105" s="50"/>
      <c r="T105" s="50"/>
      <c r="U105" s="50"/>
      <c r="V105" s="50"/>
      <c r="W105" s="50"/>
    </row>
    <row r="106" spans="2:23" s="2" customFormat="1" x14ac:dyDescent="0.15">
      <c r="B106" s="680" t="str">
        <f>IF('SV Findings'!G145="Not Met", 'SV Findings'!Q145,"")</f>
        <v/>
      </c>
      <c r="C106" s="681"/>
      <c r="D106" s="682" t="str">
        <f>IF('SV Findings'!G145="Not Met", 'SV Findings'!J145,"")</f>
        <v/>
      </c>
      <c r="E106" s="683"/>
      <c r="F106" s="684"/>
      <c r="G106" s="275"/>
      <c r="Q106" s="50"/>
      <c r="R106" s="50"/>
      <c r="S106" s="50"/>
      <c r="T106" s="50"/>
      <c r="U106" s="50"/>
      <c r="V106" s="50"/>
      <c r="W106" s="50"/>
    </row>
    <row r="107" spans="2:23" s="2" customFormat="1" x14ac:dyDescent="0.15">
      <c r="B107" s="680" t="str">
        <f>IF('SV Findings'!G148="Not Met", 'SV Findings'!Q148,"")</f>
        <v/>
      </c>
      <c r="C107" s="681"/>
      <c r="D107" s="682" t="str">
        <f>IF('SV Findings'!G148="Not Met", 'SV Findings'!J148,"")</f>
        <v/>
      </c>
      <c r="E107" s="683"/>
      <c r="F107" s="684"/>
      <c r="G107" s="275"/>
      <c r="Q107" s="50"/>
      <c r="R107" s="50"/>
      <c r="S107" s="50"/>
      <c r="T107" s="50"/>
      <c r="U107" s="50"/>
      <c r="V107" s="50"/>
      <c r="W107" s="50"/>
    </row>
    <row r="108" spans="2:23" s="2" customFormat="1" x14ac:dyDescent="0.15">
      <c r="B108" s="680" t="str">
        <f>IF('SV Findings'!G149="Not Met", 'SV Findings'!Q149,"")</f>
        <v/>
      </c>
      <c r="C108" s="681"/>
      <c r="D108" s="682" t="str">
        <f>IF('SV Findings'!G149="Not Met", 'SV Findings'!J149,"")</f>
        <v/>
      </c>
      <c r="E108" s="683"/>
      <c r="F108" s="684"/>
      <c r="G108" s="275"/>
      <c r="Q108" s="50"/>
      <c r="R108" s="50"/>
      <c r="S108" s="50"/>
      <c r="T108" s="50"/>
      <c r="U108" s="50"/>
      <c r="V108" s="50"/>
      <c r="W108" s="50"/>
    </row>
    <row r="109" spans="2:23" s="2" customFormat="1" x14ac:dyDescent="0.15">
      <c r="B109" s="680" t="str">
        <f>IF('SV Findings'!G150="Not Met", 'SV Findings'!Q150,"")</f>
        <v/>
      </c>
      <c r="C109" s="681"/>
      <c r="D109" s="682" t="str">
        <f>IF('SV Findings'!G150="Not Met", 'SV Findings'!J150,"")</f>
        <v/>
      </c>
      <c r="E109" s="683"/>
      <c r="F109" s="684"/>
      <c r="G109" s="275"/>
      <c r="Q109" s="50"/>
      <c r="R109" s="50"/>
      <c r="S109" s="50"/>
      <c r="T109" s="50"/>
      <c r="U109" s="50"/>
      <c r="V109" s="50"/>
      <c r="W109" s="50"/>
    </row>
    <row r="110" spans="2:23" s="2" customFormat="1" x14ac:dyDescent="0.15">
      <c r="B110" s="680" t="str">
        <f>IF('SV Findings'!G151="Not Met", 'SV Findings'!Q151,"")</f>
        <v/>
      </c>
      <c r="C110" s="681"/>
      <c r="D110" s="682" t="str">
        <f>IF('SV Findings'!G151="Not Met", 'SV Findings'!J151,"")</f>
        <v/>
      </c>
      <c r="E110" s="683"/>
      <c r="F110" s="684"/>
      <c r="G110" s="275"/>
      <c r="Q110" s="50"/>
      <c r="R110" s="50"/>
      <c r="S110" s="50"/>
      <c r="T110" s="50"/>
      <c r="U110" s="50"/>
      <c r="V110" s="50"/>
      <c r="W110" s="50"/>
    </row>
    <row r="111" spans="2:23" s="2" customFormat="1" x14ac:dyDescent="0.15">
      <c r="B111" s="680" t="str">
        <f>IF('SV Findings'!G152="Not Met", 'SV Findings'!Q152,"")</f>
        <v/>
      </c>
      <c r="C111" s="681"/>
      <c r="D111" s="682" t="str">
        <f>IF('SV Findings'!G152="Not Met", 'SV Findings'!J152,"")</f>
        <v/>
      </c>
      <c r="E111" s="683"/>
      <c r="F111" s="684"/>
      <c r="G111" s="275"/>
      <c r="Q111" s="50"/>
      <c r="R111" s="50"/>
      <c r="S111" s="50"/>
      <c r="T111" s="50"/>
      <c r="U111" s="50"/>
      <c r="V111" s="50"/>
      <c r="W111" s="50"/>
    </row>
    <row r="112" spans="2:23" s="2" customFormat="1" x14ac:dyDescent="0.15">
      <c r="B112" s="680" t="str">
        <f>IF('SV Findings'!G154="Not Met", 'SV Findings'!Q154,"")</f>
        <v/>
      </c>
      <c r="C112" s="681"/>
      <c r="D112" s="682" t="str">
        <f>IF('SV Findings'!G154="Not Met", 'SV Findings'!J154,"")</f>
        <v/>
      </c>
      <c r="E112" s="683"/>
      <c r="F112" s="684"/>
      <c r="G112" s="275"/>
      <c r="Q112" s="50"/>
      <c r="R112" s="50"/>
      <c r="S112" s="50"/>
      <c r="T112" s="50"/>
      <c r="U112" s="50"/>
      <c r="V112" s="50"/>
      <c r="W112" s="50"/>
    </row>
    <row r="113" spans="2:23" s="2" customFormat="1" x14ac:dyDescent="0.15">
      <c r="B113" s="680" t="str">
        <f>IF('SV Findings'!G155="Not Met", 'SV Findings'!Q155,"")</f>
        <v/>
      </c>
      <c r="C113" s="681"/>
      <c r="D113" s="682" t="str">
        <f>IF('SV Findings'!G155="Not Met", 'SV Findings'!J155,"")</f>
        <v/>
      </c>
      <c r="E113" s="683"/>
      <c r="F113" s="684"/>
      <c r="G113" s="275"/>
      <c r="Q113" s="50"/>
      <c r="R113" s="50"/>
      <c r="S113" s="50"/>
      <c r="T113" s="50"/>
      <c r="U113" s="50"/>
      <c r="V113" s="50"/>
      <c r="W113" s="50"/>
    </row>
    <row r="114" spans="2:23" s="2" customFormat="1" x14ac:dyDescent="0.15">
      <c r="B114" s="680" t="str">
        <f>IF('SV Findings'!G156="Not Met", 'SV Findings'!Q156,"")</f>
        <v/>
      </c>
      <c r="C114" s="681"/>
      <c r="D114" s="682" t="str">
        <f>IF('SV Findings'!G156="Not Met", 'SV Findings'!J156,"")</f>
        <v/>
      </c>
      <c r="E114" s="683"/>
      <c r="F114" s="684"/>
      <c r="G114" s="275"/>
      <c r="Q114" s="50"/>
      <c r="R114" s="50"/>
      <c r="S114" s="50"/>
      <c r="T114" s="50"/>
      <c r="U114" s="50"/>
      <c r="V114" s="50"/>
      <c r="W114" s="50"/>
    </row>
    <row r="115" spans="2:23" s="2" customFormat="1" x14ac:dyDescent="0.15">
      <c r="B115" s="680" t="str">
        <f>IF('SV Findings'!G158="Not Met", 'SV Findings'!Q158,"")</f>
        <v/>
      </c>
      <c r="C115" s="681"/>
      <c r="D115" s="682" t="str">
        <f>IF('SV Findings'!G158="Not Met", 'SV Findings'!J158,"")</f>
        <v/>
      </c>
      <c r="E115" s="683"/>
      <c r="F115" s="684"/>
      <c r="G115" s="275"/>
      <c r="Q115" s="50"/>
      <c r="R115" s="50"/>
      <c r="S115" s="50"/>
      <c r="T115" s="50"/>
      <c r="U115" s="50"/>
      <c r="V115" s="50"/>
      <c r="W115" s="50"/>
    </row>
    <row r="116" spans="2:23" s="2" customFormat="1" x14ac:dyDescent="0.15">
      <c r="B116" s="680" t="str">
        <f>IF('SV Findings'!G159="Not Met", 'SV Findings'!Q159,"")</f>
        <v/>
      </c>
      <c r="C116" s="681"/>
      <c r="D116" s="682" t="str">
        <f>IF('SV Findings'!G159="Not Met", 'SV Findings'!J159,"")</f>
        <v/>
      </c>
      <c r="E116" s="683"/>
      <c r="F116" s="684"/>
      <c r="G116" s="275"/>
      <c r="Q116" s="50"/>
      <c r="R116" s="50"/>
      <c r="S116" s="50"/>
      <c r="T116" s="50"/>
      <c r="U116" s="50"/>
      <c r="V116" s="50"/>
      <c r="W116" s="50"/>
    </row>
    <row r="117" spans="2:23" s="2" customFormat="1" x14ac:dyDescent="0.15">
      <c r="B117" s="680" t="str">
        <f>IF('SV Findings'!G160="Not Met", 'SV Findings'!Q160,"")</f>
        <v/>
      </c>
      <c r="C117" s="681"/>
      <c r="D117" s="682" t="str">
        <f>IF('SV Findings'!G160="Not Met", 'SV Findings'!J160,"")</f>
        <v/>
      </c>
      <c r="E117" s="683"/>
      <c r="F117" s="684"/>
      <c r="G117" s="275"/>
      <c r="Q117" s="50"/>
      <c r="R117" s="50"/>
      <c r="S117" s="50"/>
      <c r="T117" s="50"/>
      <c r="U117" s="50"/>
      <c r="V117" s="50"/>
      <c r="W117" s="50"/>
    </row>
    <row r="118" spans="2:23" s="2" customFormat="1" x14ac:dyDescent="0.15">
      <c r="B118" s="680" t="str">
        <f>IF('SV Findings'!G162="Not Met", 'SV Findings'!Q162,"")</f>
        <v/>
      </c>
      <c r="C118" s="681"/>
      <c r="D118" s="682" t="str">
        <f>IF('SV Findings'!G162="Not Met", 'SV Findings'!J162,"")</f>
        <v/>
      </c>
      <c r="E118" s="683"/>
      <c r="F118" s="684"/>
      <c r="G118" s="275"/>
      <c r="Q118" s="50"/>
      <c r="R118" s="50"/>
      <c r="S118" s="50"/>
      <c r="T118" s="50"/>
      <c r="U118" s="50"/>
      <c r="V118" s="50"/>
      <c r="W118" s="50"/>
    </row>
    <row r="119" spans="2:23" s="2" customFormat="1" x14ac:dyDescent="0.15">
      <c r="B119" s="680" t="str">
        <f>IF('SV Findings'!G163="Not Met", 'SV Findings'!Q163,"")</f>
        <v/>
      </c>
      <c r="C119" s="681"/>
      <c r="D119" s="682" t="str">
        <f>IF('SV Findings'!G163="Not Met", 'SV Findings'!J163,"")</f>
        <v/>
      </c>
      <c r="E119" s="683"/>
      <c r="F119" s="684"/>
      <c r="G119" s="275"/>
      <c r="Q119" s="50"/>
      <c r="R119" s="50"/>
      <c r="S119" s="50"/>
      <c r="T119" s="50"/>
      <c r="U119" s="50"/>
      <c r="V119" s="50"/>
      <c r="W119" s="50"/>
    </row>
    <row r="120" spans="2:23" s="2" customFormat="1" x14ac:dyDescent="0.15">
      <c r="B120" s="680" t="str">
        <f>IF('SV Findings'!G166="Not Met", 'SV Findings'!Q166,"")</f>
        <v/>
      </c>
      <c r="C120" s="681"/>
      <c r="D120" s="682" t="str">
        <f>IF('SV Findings'!G166="Not Met", 'SV Findings'!J166,"")</f>
        <v/>
      </c>
      <c r="E120" s="683"/>
      <c r="F120" s="684"/>
      <c r="G120" s="275"/>
      <c r="Q120" s="50"/>
      <c r="R120" s="50"/>
      <c r="S120" s="50"/>
      <c r="T120" s="50"/>
      <c r="U120" s="50"/>
      <c r="V120" s="50"/>
      <c r="W120" s="50"/>
    </row>
    <row r="121" spans="2:23" s="2" customFormat="1" x14ac:dyDescent="0.15">
      <c r="B121" s="680" t="str">
        <f>IF('SV Findings'!G168="Not Met", 'SV Findings'!Q168,"")</f>
        <v/>
      </c>
      <c r="C121" s="681"/>
      <c r="D121" s="682" t="str">
        <f>IF('SV Findings'!G168="Not Met", 'SV Findings'!J168,"")</f>
        <v/>
      </c>
      <c r="E121" s="683"/>
      <c r="F121" s="684"/>
      <c r="G121" s="275"/>
      <c r="Q121" s="50"/>
      <c r="R121" s="50"/>
      <c r="S121" s="50"/>
      <c r="T121" s="50"/>
      <c r="U121" s="50"/>
      <c r="V121" s="50"/>
      <c r="W121" s="50"/>
    </row>
    <row r="122" spans="2:23" s="2" customFormat="1" x14ac:dyDescent="0.15">
      <c r="B122" s="680" t="str">
        <f>IF('SV Findings'!G170="Not Met", 'SV Findings'!Q170,"")</f>
        <v/>
      </c>
      <c r="C122" s="681"/>
      <c r="D122" s="682" t="str">
        <f>IF('SV Findings'!G170="Not Met", 'SV Findings'!J170,"")</f>
        <v/>
      </c>
      <c r="E122" s="683"/>
      <c r="F122" s="684"/>
      <c r="G122" s="275"/>
      <c r="Q122" s="50"/>
      <c r="R122" s="50"/>
      <c r="S122" s="50"/>
      <c r="T122" s="50"/>
      <c r="U122" s="50"/>
      <c r="V122" s="50"/>
      <c r="W122" s="50"/>
    </row>
    <row r="123" spans="2:23" s="2" customFormat="1" x14ac:dyDescent="0.15">
      <c r="B123" s="680" t="str">
        <f>IF('SV Findings'!G172="Not Met", 'SV Findings'!Q172,"")</f>
        <v/>
      </c>
      <c r="C123" s="681"/>
      <c r="D123" s="682" t="str">
        <f>IF('SV Findings'!G172="Not Met", 'SV Findings'!J172,"")</f>
        <v/>
      </c>
      <c r="E123" s="683"/>
      <c r="F123" s="684"/>
      <c r="G123" s="275"/>
      <c r="Q123" s="50"/>
      <c r="R123" s="50"/>
      <c r="S123" s="50"/>
      <c r="T123" s="50"/>
      <c r="U123" s="50"/>
      <c r="V123" s="50"/>
      <c r="W123" s="50"/>
    </row>
    <row r="124" spans="2:23" s="2" customFormat="1" x14ac:dyDescent="0.15">
      <c r="B124" s="680" t="str">
        <f>IF('SV Findings'!G175="Not Met", 'SV Findings'!Q175,"")</f>
        <v/>
      </c>
      <c r="C124" s="681"/>
      <c r="D124" s="682" t="str">
        <f>IF('SV Findings'!G175="Not Met", 'SV Findings'!J175,"")</f>
        <v/>
      </c>
      <c r="E124" s="683"/>
      <c r="F124" s="684"/>
      <c r="G124" s="275"/>
      <c r="Q124" s="50"/>
      <c r="R124" s="50"/>
      <c r="S124" s="50"/>
      <c r="T124" s="50"/>
      <c r="U124" s="50"/>
      <c r="V124" s="50"/>
      <c r="W124" s="50"/>
    </row>
    <row r="125" spans="2:23" s="2" customFormat="1" x14ac:dyDescent="0.15">
      <c r="B125" s="680" t="str">
        <f>IF('SV Findings'!G178="Not Met", 'SV Findings'!Q178,"")</f>
        <v/>
      </c>
      <c r="C125" s="681"/>
      <c r="D125" s="682" t="str">
        <f>IF('SV Findings'!G178="Not Met", 'SV Findings'!J178,"")</f>
        <v/>
      </c>
      <c r="E125" s="683"/>
      <c r="F125" s="684"/>
      <c r="G125" s="275"/>
      <c r="Q125" s="50"/>
      <c r="R125" s="50"/>
      <c r="S125" s="50"/>
      <c r="T125" s="50"/>
      <c r="U125" s="50"/>
      <c r="V125" s="50"/>
      <c r="W125" s="50"/>
    </row>
    <row r="126" spans="2:23" s="2" customFormat="1" x14ac:dyDescent="0.15">
      <c r="B126" s="680" t="str">
        <f>IF('SV Findings'!G179="Not Met", 'SV Findings'!Q179,"")</f>
        <v/>
      </c>
      <c r="C126" s="681"/>
      <c r="D126" s="682" t="str">
        <f>IF('SV Findings'!G179="Not Met", 'SV Findings'!J179,"")</f>
        <v/>
      </c>
      <c r="E126" s="683"/>
      <c r="F126" s="684"/>
      <c r="G126" s="275"/>
      <c r="Q126" s="50"/>
      <c r="R126" s="50"/>
      <c r="S126" s="50"/>
      <c r="T126" s="50"/>
      <c r="U126" s="50"/>
      <c r="V126" s="50"/>
      <c r="W126" s="50"/>
    </row>
    <row r="127" spans="2:23" s="2" customFormat="1" x14ac:dyDescent="0.15">
      <c r="B127" s="680" t="str">
        <f>IF('SV Findings'!G180="Not Met", 'SV Findings'!Q180,"")</f>
        <v/>
      </c>
      <c r="C127" s="681"/>
      <c r="D127" s="682" t="str">
        <f>IF('SV Findings'!G180="Not Met", 'SV Findings'!J180,"")</f>
        <v/>
      </c>
      <c r="E127" s="683"/>
      <c r="F127" s="684"/>
      <c r="G127" s="275"/>
      <c r="Q127" s="50"/>
      <c r="R127" s="50"/>
      <c r="S127" s="50"/>
      <c r="T127" s="50"/>
      <c r="U127" s="50"/>
      <c r="V127" s="50"/>
      <c r="W127" s="50"/>
    </row>
    <row r="128" spans="2:23" s="2" customFormat="1" x14ac:dyDescent="0.15">
      <c r="B128" s="680" t="str">
        <f>IF('SV Findings'!G181="Not Met", 'SV Findings'!Q181,"")</f>
        <v/>
      </c>
      <c r="C128" s="681"/>
      <c r="D128" s="682" t="str">
        <f>IF('SV Findings'!G181="Not Met", 'SV Findings'!J181,"")</f>
        <v/>
      </c>
      <c r="E128" s="683"/>
      <c r="F128" s="684"/>
      <c r="G128" s="275"/>
      <c r="Q128" s="50"/>
      <c r="R128" s="50"/>
      <c r="S128" s="50"/>
      <c r="T128" s="50"/>
      <c r="U128" s="50"/>
      <c r="V128" s="50"/>
      <c r="W128" s="50"/>
    </row>
    <row r="129" spans="2:23" s="2" customFormat="1" x14ac:dyDescent="0.15">
      <c r="B129" s="680" t="str">
        <f>IF('SV Findings'!G185="Not Met", 'SV Findings'!Q185,"")</f>
        <v/>
      </c>
      <c r="C129" s="681"/>
      <c r="D129" s="682" t="str">
        <f>IF('SV Findings'!G185="Not Met", 'SV Findings'!J185,"")</f>
        <v/>
      </c>
      <c r="E129" s="683"/>
      <c r="F129" s="684"/>
      <c r="G129" s="275"/>
      <c r="Q129" s="50"/>
      <c r="R129" s="50"/>
      <c r="S129" s="50"/>
      <c r="T129" s="50"/>
      <c r="U129" s="50"/>
      <c r="V129" s="50"/>
      <c r="W129" s="50"/>
    </row>
    <row r="130" spans="2:23" s="2" customFormat="1" x14ac:dyDescent="0.15">
      <c r="B130" s="680" t="str">
        <f>IF('SV Findings'!G189="Not Met", 'SV Findings'!Q189,"")</f>
        <v/>
      </c>
      <c r="C130" s="681"/>
      <c r="D130" s="682" t="str">
        <f>IF('SV Findings'!G189="Not Met", 'SV Findings'!J189,"")</f>
        <v/>
      </c>
      <c r="E130" s="683"/>
      <c r="F130" s="684"/>
      <c r="G130" s="275"/>
      <c r="Q130" s="50"/>
      <c r="R130" s="50"/>
      <c r="S130" s="50"/>
      <c r="T130" s="50"/>
      <c r="U130" s="50"/>
      <c r="V130" s="50"/>
      <c r="W130" s="50"/>
    </row>
    <row r="131" spans="2:23" s="2" customFormat="1" x14ac:dyDescent="0.15">
      <c r="B131" s="680" t="str">
        <f>IF('SV Findings'!G190="Not Met", 'SV Findings'!Q190,"")</f>
        <v/>
      </c>
      <c r="C131" s="681"/>
      <c r="D131" s="682" t="str">
        <f>IF('SV Findings'!G190="Not Met", 'SV Findings'!J190,"")</f>
        <v/>
      </c>
      <c r="E131" s="683"/>
      <c r="F131" s="684"/>
      <c r="G131" s="275"/>
      <c r="Q131" s="50"/>
      <c r="R131" s="50"/>
      <c r="S131" s="50"/>
      <c r="T131" s="50"/>
      <c r="U131" s="50"/>
      <c r="V131" s="50"/>
      <c r="W131" s="50"/>
    </row>
    <row r="132" spans="2:23" s="2" customFormat="1" x14ac:dyDescent="0.15">
      <c r="B132" s="680" t="str">
        <f>IF('SV Findings'!G194="Not Met", 'SV Findings'!Q194,"")</f>
        <v/>
      </c>
      <c r="C132" s="681"/>
      <c r="D132" s="682" t="str">
        <f>IF('SV Findings'!G194="Not Met", 'SV Findings'!J194,"")</f>
        <v/>
      </c>
      <c r="E132" s="683"/>
      <c r="F132" s="684"/>
      <c r="G132" s="275"/>
      <c r="Q132" s="50"/>
      <c r="R132" s="50"/>
      <c r="S132" s="50"/>
      <c r="T132" s="50"/>
      <c r="U132" s="50"/>
      <c r="V132" s="50"/>
      <c r="W132" s="50"/>
    </row>
    <row r="133" spans="2:23" s="2" customFormat="1" x14ac:dyDescent="0.15">
      <c r="B133" s="680" t="str">
        <f>IF('SV Findings'!G195="Not Met", 'SV Findings'!Q195,"")</f>
        <v/>
      </c>
      <c r="C133" s="681"/>
      <c r="D133" s="682" t="str">
        <f>IF('SV Findings'!G195="Not Met", 'SV Findings'!J195,"")</f>
        <v/>
      </c>
      <c r="E133" s="683"/>
      <c r="F133" s="684"/>
      <c r="G133" s="275"/>
      <c r="Q133" s="50"/>
      <c r="R133" s="50"/>
      <c r="S133" s="50"/>
      <c r="T133" s="50"/>
      <c r="U133" s="50"/>
      <c r="V133" s="50"/>
      <c r="W133" s="50"/>
    </row>
    <row r="134" spans="2:23" s="2" customFormat="1" x14ac:dyDescent="0.15">
      <c r="B134" s="680" t="str">
        <f>IF('SV Findings'!G198="Not Met", 'SV Findings'!Q198,"")</f>
        <v/>
      </c>
      <c r="C134" s="681"/>
      <c r="D134" s="682" t="str">
        <f>IF('SV Findings'!G198="Not Met", 'SV Findings'!J198,"")</f>
        <v/>
      </c>
      <c r="E134" s="683"/>
      <c r="F134" s="684"/>
      <c r="G134" s="275"/>
      <c r="Q134" s="50"/>
      <c r="R134" s="50"/>
      <c r="S134" s="50"/>
      <c r="T134" s="50"/>
      <c r="U134" s="50"/>
      <c r="V134" s="50"/>
      <c r="W134" s="50"/>
    </row>
    <row r="135" spans="2:23" s="2" customFormat="1" x14ac:dyDescent="0.15">
      <c r="B135" s="680" t="str">
        <f>IF('SV Findings'!G200="Not Met", 'SV Findings'!Q200,"")</f>
        <v/>
      </c>
      <c r="C135" s="681"/>
      <c r="D135" s="682" t="str">
        <f>IF('SV Findings'!G200="Not Met", 'SV Findings'!J200,"")</f>
        <v/>
      </c>
      <c r="E135" s="683"/>
      <c r="F135" s="684"/>
      <c r="G135" s="275"/>
      <c r="Q135" s="50"/>
      <c r="R135" s="50"/>
      <c r="S135" s="50"/>
      <c r="T135" s="50"/>
      <c r="U135" s="50"/>
      <c r="V135" s="50"/>
      <c r="W135" s="50"/>
    </row>
    <row r="136" spans="2:23" s="2" customFormat="1" x14ac:dyDescent="0.15">
      <c r="B136" s="680" t="str">
        <f>IF('SV Findings'!G201="Not Met", 'SV Findings'!Q201,"")</f>
        <v/>
      </c>
      <c r="C136" s="681"/>
      <c r="D136" s="682" t="str">
        <f>IF('SV Findings'!G201="Not Met", 'SV Findings'!J201,"")</f>
        <v/>
      </c>
      <c r="E136" s="683"/>
      <c r="F136" s="684"/>
      <c r="G136" s="275"/>
      <c r="R136" s="50"/>
      <c r="S136" s="50"/>
      <c r="T136" s="50"/>
      <c r="U136" s="50"/>
      <c r="V136" s="50"/>
      <c r="W136" s="50"/>
    </row>
    <row r="137" spans="2:23" s="2" customFormat="1" x14ac:dyDescent="0.15">
      <c r="B137" s="680" t="str">
        <f>IF('SV Findings'!G204="Not Met", 'SV Findings'!Q204,"")</f>
        <v/>
      </c>
      <c r="C137" s="681"/>
      <c r="D137" s="682" t="str">
        <f>IF('SV Findings'!G204="Not Met", 'SV Findings'!J204,"")</f>
        <v/>
      </c>
      <c r="E137" s="683"/>
      <c r="F137" s="684"/>
      <c r="G137" s="275"/>
      <c r="R137" s="50"/>
      <c r="S137" s="50"/>
      <c r="T137" s="50"/>
      <c r="U137" s="50"/>
      <c r="V137" s="50"/>
      <c r="W137" s="50"/>
    </row>
    <row r="138" spans="2:23" s="2" customFormat="1" x14ac:dyDescent="0.15">
      <c r="B138" s="680" t="str">
        <f>IF('SV Findings'!G208="Not Met", 'SV Findings'!Q208,"")</f>
        <v/>
      </c>
      <c r="C138" s="681"/>
      <c r="D138" s="682" t="str">
        <f>IF('SV Findings'!G208="Not Met", 'SV Findings'!J208,"")</f>
        <v/>
      </c>
      <c r="E138" s="683"/>
      <c r="F138" s="684"/>
      <c r="G138" s="275"/>
      <c r="R138" s="50"/>
      <c r="S138" s="50"/>
      <c r="T138" s="50"/>
      <c r="U138" s="50"/>
      <c r="V138" s="50"/>
      <c r="W138" s="50"/>
    </row>
    <row r="139" spans="2:23" s="2" customFormat="1" x14ac:dyDescent="0.15">
      <c r="B139" s="680" t="str">
        <f>IF('SV Findings'!G209="Not Met", 'SV Findings'!Q209,"")</f>
        <v/>
      </c>
      <c r="C139" s="681"/>
      <c r="D139" s="682" t="str">
        <f>IF('SV Findings'!G209="Not Met", 'SV Findings'!J209,"")</f>
        <v/>
      </c>
      <c r="E139" s="683"/>
      <c r="F139" s="684"/>
      <c r="G139" s="275"/>
      <c r="Q139" s="50"/>
      <c r="R139" s="50"/>
      <c r="S139" s="50"/>
      <c r="T139" s="50"/>
      <c r="U139" s="50"/>
      <c r="V139" s="50"/>
      <c r="W139" s="50"/>
    </row>
    <row r="140" spans="2:23" s="2" customFormat="1" x14ac:dyDescent="0.15">
      <c r="B140" s="680" t="str">
        <f>IF('SV Findings'!G210="Not Met", 'SV Findings'!Q210,"")</f>
        <v/>
      </c>
      <c r="C140" s="681"/>
      <c r="D140" s="682" t="str">
        <f>IF('SV Findings'!G210="Not Met", 'SV Findings'!J210,"")</f>
        <v/>
      </c>
      <c r="E140" s="683"/>
      <c r="F140" s="684"/>
      <c r="G140" s="275"/>
      <c r="Q140" s="50"/>
      <c r="R140" s="50"/>
      <c r="S140" s="50"/>
      <c r="T140" s="50"/>
      <c r="U140" s="50"/>
      <c r="V140" s="50"/>
      <c r="W140" s="50"/>
    </row>
    <row r="141" spans="2:23" s="2" customFormat="1" x14ac:dyDescent="0.15">
      <c r="B141" s="680" t="str">
        <f>IF('SV Findings'!G211="Not Met", 'SV Findings'!Q211,"")</f>
        <v/>
      </c>
      <c r="C141" s="681"/>
      <c r="D141" s="682" t="str">
        <f>IF('SV Findings'!G211="Not Met", 'SV Findings'!J211,"")</f>
        <v/>
      </c>
      <c r="E141" s="683"/>
      <c r="F141" s="684"/>
      <c r="G141" s="275"/>
      <c r="Q141" s="50"/>
      <c r="R141" s="50"/>
      <c r="S141" s="50"/>
      <c r="T141" s="50"/>
      <c r="U141" s="50"/>
      <c r="V141" s="50"/>
      <c r="W141" s="50"/>
    </row>
    <row r="142" spans="2:23" s="2" customFormat="1" x14ac:dyDescent="0.15">
      <c r="B142" s="680" t="str">
        <f>IF('SV Findings'!G212="Not Met", 'SV Findings'!Q212,"")</f>
        <v/>
      </c>
      <c r="C142" s="681"/>
      <c r="D142" s="682" t="str">
        <f>IF('SV Findings'!G212="Not Met", 'SV Findings'!J212,"")</f>
        <v/>
      </c>
      <c r="E142" s="683"/>
      <c r="F142" s="684"/>
      <c r="G142" s="275"/>
      <c r="Q142" s="50"/>
      <c r="R142" s="50"/>
      <c r="S142" s="50"/>
      <c r="T142" s="50"/>
      <c r="U142" s="50"/>
      <c r="V142" s="50"/>
      <c r="W142" s="50"/>
    </row>
    <row r="143" spans="2:23" s="2" customFormat="1" x14ac:dyDescent="0.15">
      <c r="B143" s="680" t="str">
        <f>IF('SV Findings'!G213="Not Met", 'SV Findings'!Q213,"")</f>
        <v/>
      </c>
      <c r="C143" s="681"/>
      <c r="D143" s="682" t="str">
        <f>IF('SV Findings'!G213="Not Met", 'SV Findings'!J213,"")</f>
        <v/>
      </c>
      <c r="E143" s="683"/>
      <c r="F143" s="684"/>
      <c r="G143" s="275"/>
      <c r="Q143" s="50"/>
      <c r="R143" s="50"/>
      <c r="S143" s="50"/>
      <c r="T143" s="50"/>
      <c r="U143" s="50"/>
      <c r="V143" s="50"/>
      <c r="W143" s="50"/>
    </row>
    <row r="144" spans="2:23" s="2" customFormat="1" x14ac:dyDescent="0.15">
      <c r="B144" s="680" t="str">
        <f>IF('SV Findings'!G214="Not Met", 'SV Findings'!Q214,"")</f>
        <v/>
      </c>
      <c r="C144" s="681"/>
      <c r="D144" s="682" t="str">
        <f>IF('SV Findings'!G214="Not Met", 'SV Findings'!J214,"")</f>
        <v/>
      </c>
      <c r="E144" s="683"/>
      <c r="F144" s="684"/>
      <c r="G144" s="275"/>
      <c r="Q144" s="50"/>
      <c r="R144" s="50"/>
      <c r="S144" s="50"/>
      <c r="T144" s="50"/>
      <c r="U144" s="50"/>
      <c r="V144" s="50"/>
      <c r="W144" s="50"/>
    </row>
    <row r="145" spans="2:23" s="2" customFormat="1" x14ac:dyDescent="0.15">
      <c r="B145" s="680" t="str">
        <f>IF('SV Findings'!G215="Not Met", 'SV Findings'!Q215,"")</f>
        <v/>
      </c>
      <c r="C145" s="681"/>
      <c r="D145" s="682" t="str">
        <f>IF('SV Findings'!G215="Not Met", 'SV Findings'!J215,"")</f>
        <v/>
      </c>
      <c r="E145" s="683"/>
      <c r="F145" s="684"/>
      <c r="G145" s="275"/>
      <c r="Q145" s="50"/>
      <c r="R145" s="50"/>
      <c r="S145" s="50"/>
      <c r="T145" s="50"/>
      <c r="U145" s="50"/>
      <c r="V145" s="50"/>
      <c r="W145" s="50"/>
    </row>
    <row r="146" spans="2:23" s="2" customFormat="1" x14ac:dyDescent="0.15">
      <c r="B146" s="680" t="str">
        <f>IF('SV Findings'!G216="Not Met", 'SV Findings'!Q216,"")</f>
        <v/>
      </c>
      <c r="C146" s="681"/>
      <c r="D146" s="682" t="str">
        <f>IF('SV Findings'!G216="Not Met", 'SV Findings'!J216,"")</f>
        <v/>
      </c>
      <c r="E146" s="683"/>
      <c r="F146" s="684"/>
      <c r="G146" s="275"/>
      <c r="Q146" s="50"/>
      <c r="R146" s="50"/>
      <c r="S146" s="50"/>
      <c r="T146" s="50"/>
      <c r="U146" s="50"/>
      <c r="V146" s="50"/>
      <c r="W146" s="50"/>
    </row>
    <row r="147" spans="2:23" s="2" customFormat="1" x14ac:dyDescent="0.15">
      <c r="B147" s="680" t="str">
        <f>IF('SV Findings'!G217="Not Met", 'SV Findings'!Q217,"")</f>
        <v/>
      </c>
      <c r="C147" s="681"/>
      <c r="D147" s="682" t="str">
        <f>IF('SV Findings'!G217="Not Met", 'SV Findings'!J217,"")</f>
        <v/>
      </c>
      <c r="E147" s="683"/>
      <c r="F147" s="684"/>
      <c r="G147" s="275"/>
      <c r="Q147" s="50"/>
      <c r="R147" s="50"/>
      <c r="S147" s="50"/>
      <c r="T147" s="50"/>
      <c r="U147" s="50"/>
      <c r="V147" s="50"/>
      <c r="W147" s="50"/>
    </row>
    <row r="148" spans="2:23" s="2" customFormat="1" x14ac:dyDescent="0.15">
      <c r="B148" s="680" t="str">
        <f>IF('SV Findings'!G218="Not Met", 'SV Findings'!Q218,"")</f>
        <v/>
      </c>
      <c r="C148" s="681"/>
      <c r="D148" s="682" t="str">
        <f>IF('SV Findings'!G218="Not Met", 'SV Findings'!J218,"")</f>
        <v/>
      </c>
      <c r="E148" s="683"/>
      <c r="F148" s="684"/>
      <c r="G148" s="275"/>
      <c r="Q148" s="50"/>
      <c r="R148" s="50"/>
      <c r="S148" s="50"/>
      <c r="T148" s="50"/>
      <c r="U148" s="50"/>
      <c r="V148" s="50"/>
      <c r="W148" s="50"/>
    </row>
    <row r="149" spans="2:23" s="2" customFormat="1" x14ac:dyDescent="0.15">
      <c r="B149" s="680" t="str">
        <f>IF('SV Findings'!G219="Not Met", 'SV Findings'!Q219,"")</f>
        <v/>
      </c>
      <c r="C149" s="681"/>
      <c r="D149" s="682" t="str">
        <f>IF('SV Findings'!G219="Not Met", 'SV Findings'!J219,"")</f>
        <v/>
      </c>
      <c r="E149" s="683"/>
      <c r="F149" s="684"/>
      <c r="G149" s="275"/>
      <c r="Q149" s="50"/>
      <c r="R149" s="50"/>
      <c r="S149" s="50"/>
      <c r="T149" s="50"/>
      <c r="U149" s="50"/>
      <c r="V149" s="50"/>
      <c r="W149" s="50"/>
    </row>
    <row r="150" spans="2:23" s="2" customFormat="1" x14ac:dyDescent="0.15">
      <c r="B150" s="680" t="str">
        <f>IF('SV Findings'!G220="Not Met", 'SV Findings'!Q220,"")</f>
        <v/>
      </c>
      <c r="C150" s="681"/>
      <c r="D150" s="682" t="str">
        <f>IF('SV Findings'!G220="Not Met", 'SV Findings'!J220,"")</f>
        <v/>
      </c>
      <c r="E150" s="683"/>
      <c r="F150" s="684"/>
      <c r="G150" s="275"/>
      <c r="Q150" s="50"/>
      <c r="R150" s="50"/>
      <c r="S150" s="50"/>
      <c r="T150" s="50"/>
      <c r="U150" s="50"/>
      <c r="V150" s="50"/>
      <c r="W150" s="50"/>
    </row>
    <row r="151" spans="2:23" s="2" customFormat="1" x14ac:dyDescent="0.15">
      <c r="B151" s="680" t="str">
        <f>IF('SV Findings'!G221="Not Met", 'SV Findings'!Q221,"")</f>
        <v/>
      </c>
      <c r="C151" s="681"/>
      <c r="D151" s="682" t="str">
        <f>IF('SV Findings'!G221="Not Met", 'SV Findings'!J221,"")</f>
        <v/>
      </c>
      <c r="E151" s="683"/>
      <c r="F151" s="684"/>
      <c r="G151" s="275"/>
      <c r="Q151" s="50"/>
      <c r="R151" s="50"/>
      <c r="S151" s="50"/>
      <c r="T151" s="50"/>
      <c r="U151" s="50"/>
      <c r="V151" s="50"/>
      <c r="W151" s="50"/>
    </row>
    <row r="152" spans="2:23" s="2" customFormat="1" x14ac:dyDescent="0.15">
      <c r="B152" s="680" t="str">
        <f>IF('SV Findings'!G223="Not Met", 'SV Findings'!Q223,"")</f>
        <v/>
      </c>
      <c r="C152" s="681"/>
      <c r="D152" s="682" t="str">
        <f>IF('SV Findings'!G223="Not Met", 'SV Findings'!J223,"")</f>
        <v/>
      </c>
      <c r="E152" s="683"/>
      <c r="F152" s="684"/>
      <c r="G152" s="275"/>
      <c r="Q152" s="50"/>
      <c r="R152" s="50"/>
      <c r="S152" s="50"/>
      <c r="T152" s="50"/>
      <c r="U152" s="50"/>
      <c r="V152" s="50"/>
      <c r="W152" s="50"/>
    </row>
    <row r="153" spans="2:23" s="2" customFormat="1" x14ac:dyDescent="0.15">
      <c r="B153" s="680" t="str">
        <f>IF('SV Findings'!G224="Not Met", 'SV Findings'!Q224,"")</f>
        <v/>
      </c>
      <c r="C153" s="681"/>
      <c r="D153" s="682" t="str">
        <f>IF('SV Findings'!G224="Not Met", 'SV Findings'!J224,"")</f>
        <v/>
      </c>
      <c r="E153" s="683"/>
      <c r="F153" s="684"/>
      <c r="G153" s="275"/>
      <c r="Q153" s="50"/>
      <c r="R153" s="50"/>
      <c r="S153" s="50"/>
      <c r="T153" s="50"/>
      <c r="U153" s="50"/>
      <c r="V153" s="50"/>
      <c r="W153" s="50"/>
    </row>
    <row r="154" spans="2:23" s="2" customFormat="1" x14ac:dyDescent="0.15">
      <c r="B154" s="680" t="str">
        <f>IF('SV Findings'!G225="Not Met", 'SV Findings'!Q225,"")</f>
        <v/>
      </c>
      <c r="C154" s="681"/>
      <c r="D154" s="682" t="str">
        <f>IF('SV Findings'!G225="Not Met", 'SV Findings'!J225,"")</f>
        <v/>
      </c>
      <c r="E154" s="683"/>
      <c r="F154" s="684"/>
      <c r="G154" s="275"/>
      <c r="Q154" s="50"/>
      <c r="R154" s="50"/>
      <c r="S154" s="50"/>
      <c r="T154" s="50"/>
      <c r="U154" s="50"/>
      <c r="V154" s="50"/>
      <c r="W154" s="50"/>
    </row>
    <row r="155" spans="2:23" s="2" customFormat="1" x14ac:dyDescent="0.15">
      <c r="B155" s="680" t="str">
        <f>IF('SV Findings'!G227="Not Met", 'SV Findings'!Q227,"")</f>
        <v/>
      </c>
      <c r="C155" s="681"/>
      <c r="D155" s="682" t="str">
        <f>IF('SV Findings'!G227="Not Met", 'SV Findings'!J227,"")</f>
        <v/>
      </c>
      <c r="E155" s="683"/>
      <c r="F155" s="684"/>
      <c r="G155" s="275"/>
      <c r="Q155" s="50"/>
      <c r="R155" s="50"/>
      <c r="S155" s="50"/>
      <c r="T155" s="50"/>
      <c r="U155" s="50"/>
      <c r="V155" s="50"/>
      <c r="W155" s="50"/>
    </row>
    <row r="156" spans="2:23" s="2" customFormat="1" x14ac:dyDescent="0.15">
      <c r="B156" s="680" t="str">
        <f>IF('SV Findings'!G230="Not Met", 'SV Findings'!Q230,"")</f>
        <v/>
      </c>
      <c r="C156" s="681"/>
      <c r="D156" s="682" t="str">
        <f>IF('SV Findings'!G230="Not Met", 'SV Findings'!J230,"")</f>
        <v/>
      </c>
      <c r="E156" s="683"/>
      <c r="F156" s="684"/>
      <c r="G156" s="275"/>
      <c r="R156" s="50"/>
      <c r="S156" s="50"/>
      <c r="T156" s="50"/>
      <c r="U156" s="50"/>
      <c r="V156" s="50"/>
      <c r="W156" s="50"/>
    </row>
    <row r="157" spans="2:23" s="2" customFormat="1" x14ac:dyDescent="0.15">
      <c r="B157" s="680" t="str">
        <f>IF('SV Findings'!G232="Not Met", 'SV Findings'!Q232,"")</f>
        <v/>
      </c>
      <c r="C157" s="681"/>
      <c r="D157" s="682" t="str">
        <f>IF('SV Findings'!G232="Not Met", 'SV Findings'!J232,"")</f>
        <v/>
      </c>
      <c r="E157" s="683"/>
      <c r="F157" s="684"/>
      <c r="G157" s="275"/>
      <c r="R157" s="50"/>
      <c r="S157" s="50"/>
      <c r="T157" s="50"/>
      <c r="U157" s="50"/>
      <c r="V157" s="50"/>
      <c r="W157" s="50"/>
    </row>
    <row r="158" spans="2:23" s="2" customFormat="1" x14ac:dyDescent="0.15">
      <c r="B158" s="680" t="str">
        <f>IF('SV Findings'!G235="Not Met", 'SV Findings'!Q235,"")</f>
        <v/>
      </c>
      <c r="C158" s="681"/>
      <c r="D158" s="682" t="str">
        <f>IF('SV Findings'!G235="Not Met", 'SV Findings'!J235,"")</f>
        <v/>
      </c>
      <c r="E158" s="683"/>
      <c r="F158" s="684"/>
      <c r="G158" s="275"/>
      <c r="R158" s="50"/>
      <c r="S158" s="50"/>
      <c r="T158" s="50"/>
      <c r="U158" s="50"/>
      <c r="V158" s="50"/>
      <c r="W158" s="50"/>
    </row>
    <row r="159" spans="2:23" s="2" customFormat="1" x14ac:dyDescent="0.15">
      <c r="B159" s="680" t="str">
        <f>IF('SV Findings'!G237="Not Met", 'SV Findings'!Q237,"")</f>
        <v/>
      </c>
      <c r="C159" s="681"/>
      <c r="D159" s="682" t="str">
        <f>IF('SV Findings'!G237="Not Met", 'SV Findings'!J237,"")</f>
        <v/>
      </c>
      <c r="E159" s="683"/>
      <c r="F159" s="684"/>
      <c r="G159" s="275"/>
      <c r="R159" s="50"/>
      <c r="S159" s="50"/>
      <c r="T159" s="50"/>
      <c r="U159" s="50"/>
      <c r="V159" s="50"/>
      <c r="W159" s="50"/>
    </row>
    <row r="160" spans="2:23" s="2" customFormat="1" x14ac:dyDescent="0.15">
      <c r="B160" s="680" t="str">
        <f>IF('SV Findings'!G239="Not Met", 'SV Findings'!Q239,"")</f>
        <v/>
      </c>
      <c r="C160" s="681"/>
      <c r="D160" s="682" t="str">
        <f>IF('SV Findings'!G239="Not Met", 'SV Findings'!J239,"")</f>
        <v/>
      </c>
      <c r="E160" s="683"/>
      <c r="F160" s="684"/>
      <c r="G160" s="275"/>
      <c r="Q160" s="50"/>
      <c r="R160" s="50"/>
      <c r="S160" s="50"/>
      <c r="T160" s="50"/>
      <c r="U160" s="50"/>
      <c r="V160" s="50"/>
      <c r="W160" s="50"/>
    </row>
    <row r="161" spans="2:70" s="2" customFormat="1" x14ac:dyDescent="0.15">
      <c r="B161" s="680" t="str">
        <f>IF('SV Findings'!G240="Not Met", 'SV Findings'!Q240,"")</f>
        <v/>
      </c>
      <c r="C161" s="681"/>
      <c r="D161" s="682" t="str">
        <f>IF('SV Findings'!G240="Not Met", 'SV Findings'!J240,"")</f>
        <v/>
      </c>
      <c r="E161" s="683"/>
      <c r="F161" s="684"/>
      <c r="G161" s="275"/>
      <c r="Q161" s="50"/>
      <c r="R161" s="50"/>
      <c r="S161" s="50"/>
      <c r="T161" s="50"/>
      <c r="U161" s="50"/>
      <c r="V161" s="50"/>
      <c r="W161" s="50"/>
    </row>
    <row r="162" spans="2:70" s="2" customFormat="1" x14ac:dyDescent="0.15">
      <c r="B162" s="680" t="str">
        <f>IF('SV Findings'!G241="Not Met", 'SV Findings'!Q241,"")</f>
        <v/>
      </c>
      <c r="C162" s="681"/>
      <c r="D162" s="682" t="str">
        <f>IF('SV Findings'!G241="Not Met", 'SV Findings'!J241,"")</f>
        <v/>
      </c>
      <c r="E162" s="683"/>
      <c r="F162" s="684"/>
      <c r="G162" s="275"/>
      <c r="Q162" s="50"/>
      <c r="R162" s="50"/>
      <c r="S162" s="50"/>
      <c r="T162" s="50"/>
      <c r="U162" s="50"/>
      <c r="V162" s="50"/>
      <c r="W162" s="50"/>
    </row>
    <row r="163" spans="2:70" s="2" customFormat="1" x14ac:dyDescent="0.15">
      <c r="B163" s="680" t="str">
        <f>IF('SV Findings'!G242="Not Met", 'SV Findings'!Q242,"")</f>
        <v/>
      </c>
      <c r="C163" s="681"/>
      <c r="D163" s="682" t="str">
        <f>IF('SV Findings'!G242="Not Met", 'SV Findings'!J242,"")</f>
        <v/>
      </c>
      <c r="E163" s="683"/>
      <c r="F163" s="684"/>
      <c r="G163" s="275"/>
      <c r="Q163" s="50"/>
      <c r="R163" s="50"/>
      <c r="S163" s="50"/>
      <c r="T163" s="50"/>
      <c r="U163" s="50"/>
      <c r="V163" s="50"/>
      <c r="W163" s="50"/>
    </row>
    <row r="164" spans="2:70" s="2" customFormat="1" x14ac:dyDescent="0.15">
      <c r="B164" s="680" t="str">
        <f>IF('SV Findings'!G243="Not Met", 'SV Findings'!Q243,"")</f>
        <v/>
      </c>
      <c r="C164" s="681"/>
      <c r="D164" s="682" t="str">
        <f>IF('SV Findings'!G243="Not Met", 'SV Findings'!J243,"")</f>
        <v/>
      </c>
      <c r="E164" s="683"/>
      <c r="F164" s="684"/>
      <c r="G164" s="275"/>
      <c r="Q164" s="50"/>
      <c r="R164" s="50"/>
      <c r="S164" s="50"/>
      <c r="T164" s="50"/>
      <c r="U164" s="50"/>
      <c r="V164" s="50"/>
      <c r="W164" s="50"/>
    </row>
    <row r="165" spans="2:70" s="2" customFormat="1" x14ac:dyDescent="0.15">
      <c r="B165" s="680" t="str">
        <f>IF('SV Findings'!G245="Not Met", 'SV Findings'!Q245,"")</f>
        <v/>
      </c>
      <c r="C165" s="681"/>
      <c r="D165" s="682" t="str">
        <f>IF('SV Findings'!G245="Not Met", 'SV Findings'!J245,"")</f>
        <v/>
      </c>
      <c r="E165" s="683"/>
      <c r="F165" s="684"/>
      <c r="G165" s="275"/>
      <c r="Q165" s="50"/>
      <c r="R165" s="50"/>
      <c r="S165" s="50"/>
      <c r="T165" s="50"/>
      <c r="U165" s="50"/>
      <c r="V165" s="50"/>
      <c r="W165" s="50"/>
    </row>
    <row r="166" spans="2:70" s="2" customFormat="1" x14ac:dyDescent="0.15">
      <c r="B166" s="680" t="str">
        <f>IF('SV Findings'!G247="Not Met", 'SV Findings'!Q247,"")</f>
        <v/>
      </c>
      <c r="C166" s="681"/>
      <c r="D166" s="682" t="str">
        <f>IF('SV Findings'!G247="Not Met", 'SV Findings'!J247,"")</f>
        <v/>
      </c>
      <c r="E166" s="683"/>
      <c r="F166" s="684"/>
      <c r="G166" s="275"/>
      <c r="Q166" s="50"/>
      <c r="R166" s="50"/>
      <c r="S166" s="50"/>
      <c r="T166" s="50"/>
      <c r="U166" s="50"/>
      <c r="V166" s="50"/>
      <c r="W166" s="50"/>
    </row>
    <row r="167" spans="2:70" s="2" customFormat="1" x14ac:dyDescent="0.15">
      <c r="B167" s="680" t="str">
        <f>IF('SV Findings'!G252="Not Met", 'SV Findings'!Q252,"")</f>
        <v/>
      </c>
      <c r="C167" s="681"/>
      <c r="D167" s="682" t="str">
        <f>IF('SV Findings'!G252="Not Met", 'SV Findings'!J252,"")</f>
        <v/>
      </c>
      <c r="E167" s="683"/>
      <c r="F167" s="684"/>
      <c r="G167" s="275"/>
      <c r="R167" s="50"/>
      <c r="S167" s="50"/>
      <c r="T167" s="50"/>
      <c r="U167" s="50"/>
      <c r="V167" s="50"/>
      <c r="W167" s="50"/>
    </row>
    <row r="168" spans="2:70" s="2" customFormat="1" x14ac:dyDescent="0.15">
      <c r="B168" s="729"/>
      <c r="C168" s="730"/>
      <c r="D168" s="682"/>
      <c r="E168" s="683"/>
      <c r="F168" s="684"/>
      <c r="G168" s="275"/>
      <c r="R168" s="50"/>
      <c r="S168" s="50"/>
      <c r="T168" s="50"/>
      <c r="U168" s="50"/>
      <c r="V168" s="50"/>
      <c r="W168" s="50"/>
    </row>
    <row r="169" spans="2:70" s="2" customFormat="1" x14ac:dyDescent="0.15">
      <c r="B169" s="729"/>
      <c r="C169" s="730"/>
      <c r="D169" s="682"/>
      <c r="E169" s="683"/>
      <c r="F169" s="684"/>
      <c r="G169" s="275"/>
      <c r="R169" s="50"/>
      <c r="S169" s="50"/>
      <c r="T169" s="50"/>
      <c r="U169" s="50"/>
      <c r="V169" s="50"/>
      <c r="W169" s="50"/>
    </row>
    <row r="170" spans="2:70" s="2" customFormat="1" x14ac:dyDescent="0.15">
      <c r="B170" s="731"/>
      <c r="C170" s="732"/>
      <c r="D170" s="733"/>
      <c r="E170" s="734"/>
      <c r="F170" s="735"/>
      <c r="G170" s="276"/>
      <c r="R170" s="50"/>
      <c r="S170" s="50"/>
      <c r="T170" s="50"/>
      <c r="U170" s="50"/>
      <c r="V170" s="50"/>
      <c r="W170" s="50"/>
    </row>
    <row r="171" spans="2:70" ht="14.5" hidden="1" customHeight="1" x14ac:dyDescent="0.15">
      <c r="B171" s="697"/>
      <c r="C171" s="698"/>
      <c r="D171" s="698"/>
      <c r="E171" s="698"/>
      <c r="F171" s="698"/>
      <c r="G171" s="699"/>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2:70" ht="63" customHeight="1" x14ac:dyDescent="0.15">
      <c r="B172" s="688" t="s">
        <v>750</v>
      </c>
      <c r="C172" s="689"/>
      <c r="D172" s="689"/>
      <c r="E172" s="689"/>
      <c r="F172" s="689"/>
      <c r="G172" s="690"/>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row>
    <row r="173" spans="2:70" s="2" customFormat="1" ht="17" x14ac:dyDescent="0.15">
      <c r="B173" s="274" t="s">
        <v>294</v>
      </c>
      <c r="C173" s="727"/>
      <c r="D173" s="727"/>
      <c r="E173" s="727"/>
      <c r="F173" s="727"/>
      <c r="G173" s="728"/>
      <c r="I173" s="54"/>
    </row>
    <row r="174" spans="2:70" s="2" customFormat="1" ht="17" x14ac:dyDescent="0.15">
      <c r="B174" s="274" t="s">
        <v>372</v>
      </c>
      <c r="C174" s="727"/>
      <c r="D174" s="727"/>
      <c r="E174" s="727"/>
      <c r="F174" s="727"/>
      <c r="G174" s="728"/>
      <c r="I174" s="54"/>
    </row>
    <row r="175" spans="2:70" s="2" customFormat="1" ht="17" x14ac:dyDescent="0.15">
      <c r="B175" s="274" t="s">
        <v>295</v>
      </c>
      <c r="C175" s="727"/>
      <c r="D175" s="727"/>
      <c r="E175" s="727"/>
      <c r="F175" s="727"/>
      <c r="G175" s="728"/>
    </row>
    <row r="176" spans="2:70" s="2" customFormat="1" ht="17" x14ac:dyDescent="0.15">
      <c r="B176" s="274" t="s">
        <v>296</v>
      </c>
      <c r="C176" s="727"/>
      <c r="D176" s="727"/>
      <c r="E176" s="727"/>
      <c r="F176" s="727"/>
      <c r="G176" s="728"/>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row>
    <row r="177" spans="1:16384" s="2" customFormat="1" ht="17" x14ac:dyDescent="0.15">
      <c r="B177" s="274" t="s">
        <v>297</v>
      </c>
      <c r="C177" s="727"/>
      <c r="D177" s="727"/>
      <c r="E177" s="727"/>
      <c r="F177" s="727"/>
      <c r="G177" s="728"/>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row>
    <row r="178" spans="1:16384" s="2" customFormat="1" ht="17" x14ac:dyDescent="0.15">
      <c r="B178" s="274" t="s">
        <v>298</v>
      </c>
      <c r="C178" s="727"/>
      <c r="D178" s="727"/>
      <c r="E178" s="727"/>
      <c r="F178" s="727"/>
      <c r="G178" s="72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row>
    <row r="179" spans="1:16384" s="2" customFormat="1" ht="17" x14ac:dyDescent="0.15">
      <c r="B179" s="274" t="s">
        <v>299</v>
      </c>
      <c r="C179" s="727"/>
      <c r="D179" s="727"/>
      <c r="E179" s="727"/>
      <c r="F179" s="727"/>
      <c r="G179" s="728"/>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row>
    <row r="180" spans="1:16384" s="2" customFormat="1" ht="17" x14ac:dyDescent="0.15">
      <c r="B180" s="274" t="s">
        <v>300</v>
      </c>
      <c r="C180" s="727"/>
      <c r="D180" s="727"/>
      <c r="E180" s="727"/>
      <c r="F180" s="727"/>
      <c r="G180" s="728"/>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row>
    <row r="181" spans="1:16384" s="2" customFormat="1" ht="17" x14ac:dyDescent="0.15">
      <c r="B181" s="274" t="s">
        <v>301</v>
      </c>
      <c r="C181" s="727"/>
      <c r="D181" s="727"/>
      <c r="E181" s="727"/>
      <c r="F181" s="727"/>
      <c r="G181" s="728"/>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row>
    <row r="182" spans="1:16384" s="2" customFormat="1" ht="17" x14ac:dyDescent="0.15">
      <c r="B182" s="274" t="s">
        <v>302</v>
      </c>
      <c r="C182" s="727"/>
      <c r="D182" s="727"/>
      <c r="E182" s="727"/>
      <c r="F182" s="727"/>
      <c r="G182" s="728"/>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row>
    <row r="183" spans="1:16384" s="2" customFormat="1" ht="17" x14ac:dyDescent="0.15">
      <c r="B183" s="274" t="s">
        <v>303</v>
      </c>
      <c r="C183" s="727"/>
      <c r="D183" s="727"/>
      <c r="E183" s="727"/>
      <c r="F183" s="727"/>
      <c r="G183" s="728"/>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row>
    <row r="184" spans="1:16384" s="2" customFormat="1" ht="17" x14ac:dyDescent="0.15">
      <c r="B184" s="274" t="s">
        <v>304</v>
      </c>
      <c r="C184" s="727"/>
      <c r="D184" s="727"/>
      <c r="E184" s="727"/>
      <c r="F184" s="727"/>
      <c r="G184" s="728"/>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row>
    <row r="185" spans="1:16384" s="2" customFormat="1" ht="17" x14ac:dyDescent="0.15">
      <c r="B185" s="274" t="s">
        <v>305</v>
      </c>
      <c r="C185" s="727"/>
      <c r="D185" s="727"/>
      <c r="E185" s="727"/>
      <c r="F185" s="727"/>
      <c r="G185" s="728"/>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row>
    <row r="186" spans="1:16384" s="2" customFormat="1" ht="17" x14ac:dyDescent="0.15">
      <c r="B186" s="274" t="s">
        <v>306</v>
      </c>
      <c r="C186" s="727"/>
      <c r="D186" s="727"/>
      <c r="E186" s="727"/>
      <c r="F186" s="727"/>
      <c r="G186" s="728"/>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row>
    <row r="187" spans="1:16384" s="2" customFormat="1" ht="17" x14ac:dyDescent="0.15">
      <c r="B187" s="274" t="s">
        <v>307</v>
      </c>
      <c r="C187" s="727"/>
      <c r="D187" s="727"/>
      <c r="E187" s="727"/>
      <c r="F187" s="727"/>
      <c r="G187" s="728"/>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row>
    <row r="188" spans="1:16384" ht="33" customHeight="1" x14ac:dyDescent="0.15">
      <c r="B188" s="714" t="s">
        <v>309</v>
      </c>
      <c r="C188" s="715"/>
      <c r="D188" s="716"/>
      <c r="E188" s="716"/>
      <c r="F188" s="716"/>
      <c r="G188" s="717"/>
    </row>
    <row r="189" spans="1:16384" customFormat="1" ht="8.25" hidden="1" customHeight="1" x14ac:dyDescent="0.15">
      <c r="A189" s="671"/>
      <c r="B189" s="672"/>
      <c r="C189" s="672"/>
      <c r="D189" s="672"/>
      <c r="E189" s="672"/>
      <c r="F189" s="673"/>
      <c r="G189" s="671"/>
      <c r="H189" s="672"/>
      <c r="I189" s="672"/>
      <c r="J189" s="672"/>
      <c r="K189" s="672"/>
      <c r="L189" s="673"/>
      <c r="M189" s="671"/>
      <c r="N189" s="672"/>
      <c r="O189" s="672"/>
      <c r="P189" s="672"/>
      <c r="Q189" s="672"/>
      <c r="R189" s="673"/>
      <c r="S189" s="671"/>
      <c r="T189" s="672"/>
      <c r="U189" s="672"/>
      <c r="V189" s="672"/>
      <c r="W189" s="672"/>
      <c r="X189" s="673"/>
      <c r="Y189" s="671"/>
      <c r="Z189" s="672"/>
      <c r="AA189" s="672"/>
      <c r="AB189" s="672"/>
      <c r="AC189" s="672"/>
      <c r="AD189" s="673"/>
      <c r="AE189" s="671"/>
      <c r="AF189" s="672"/>
      <c r="AG189" s="672"/>
      <c r="AH189" s="672"/>
      <c r="AI189" s="672"/>
      <c r="AJ189" s="673"/>
      <c r="AK189" s="671"/>
      <c r="AL189" s="672"/>
      <c r="AM189" s="672"/>
      <c r="AN189" s="672"/>
      <c r="AO189" s="672"/>
      <c r="AP189" s="673"/>
      <c r="AQ189" s="671"/>
      <c r="AR189" s="672"/>
      <c r="AS189" s="672"/>
      <c r="AT189" s="672"/>
      <c r="AU189" s="672"/>
      <c r="AV189" s="673"/>
      <c r="AW189" s="671"/>
      <c r="AX189" s="672"/>
      <c r="AY189" s="672"/>
      <c r="AZ189" s="672"/>
      <c r="BA189" s="672"/>
      <c r="BB189" s="673"/>
      <c r="BC189" s="671"/>
      <c r="BD189" s="672"/>
      <c r="BE189" s="672"/>
      <c r="BF189" s="672"/>
      <c r="BG189" s="672"/>
      <c r="BH189" s="673"/>
      <c r="BI189" s="671"/>
      <c r="BJ189" s="672"/>
      <c r="BK189" s="672"/>
      <c r="BL189" s="672"/>
      <c r="BM189" s="672"/>
      <c r="BN189" s="673"/>
      <c r="BO189" s="671"/>
      <c r="BP189" s="672"/>
      <c r="BQ189" s="672"/>
      <c r="BR189" s="672"/>
      <c r="BS189" s="672"/>
      <c r="BT189" s="673"/>
      <c r="BU189" s="671"/>
      <c r="BV189" s="672"/>
      <c r="BW189" s="672"/>
      <c r="BX189" s="672"/>
      <c r="BY189" s="672"/>
      <c r="BZ189" s="673"/>
      <c r="CA189" s="671"/>
      <c r="CB189" s="672"/>
      <c r="CC189" s="672"/>
      <c r="CD189" s="672"/>
      <c r="CE189" s="672"/>
      <c r="CF189" s="673"/>
      <c r="CG189" s="671"/>
      <c r="CH189" s="672"/>
      <c r="CI189" s="672"/>
      <c r="CJ189" s="672"/>
      <c r="CK189" s="672"/>
      <c r="CL189" s="673"/>
      <c r="CM189" s="671"/>
      <c r="CN189" s="672"/>
      <c r="CO189" s="672"/>
      <c r="CP189" s="672"/>
      <c r="CQ189" s="672"/>
      <c r="CR189" s="673"/>
      <c r="CS189" s="671"/>
      <c r="CT189" s="672"/>
      <c r="CU189" s="672"/>
      <c r="CV189" s="672"/>
      <c r="CW189" s="672"/>
      <c r="CX189" s="673"/>
      <c r="CY189" s="671"/>
      <c r="CZ189" s="672"/>
      <c r="DA189" s="672"/>
      <c r="DB189" s="672"/>
      <c r="DC189" s="672"/>
      <c r="DD189" s="673"/>
      <c r="DE189" s="671"/>
      <c r="DF189" s="672"/>
      <c r="DG189" s="672"/>
      <c r="DH189" s="672"/>
      <c r="DI189" s="672"/>
      <c r="DJ189" s="673"/>
      <c r="DK189" s="671"/>
      <c r="DL189" s="672"/>
      <c r="DM189" s="672"/>
      <c r="DN189" s="672"/>
      <c r="DO189" s="672"/>
      <c r="DP189" s="673"/>
      <c r="DQ189" s="671"/>
      <c r="DR189" s="672"/>
      <c r="DS189" s="672"/>
      <c r="DT189" s="672"/>
      <c r="DU189" s="672"/>
      <c r="DV189" s="673"/>
      <c r="DW189" s="671"/>
      <c r="DX189" s="672"/>
      <c r="DY189" s="672"/>
      <c r="DZ189" s="672"/>
      <c r="EA189" s="672"/>
      <c r="EB189" s="673"/>
      <c r="EC189" s="671"/>
      <c r="ED189" s="672"/>
      <c r="EE189" s="672"/>
      <c r="EF189" s="672"/>
      <c r="EG189" s="672"/>
      <c r="EH189" s="673"/>
      <c r="EI189" s="671"/>
      <c r="EJ189" s="672"/>
      <c r="EK189" s="672"/>
      <c r="EL189" s="672"/>
      <c r="EM189" s="672"/>
      <c r="EN189" s="673"/>
      <c r="EO189" s="671"/>
      <c r="EP189" s="672"/>
      <c r="EQ189" s="672"/>
      <c r="ER189" s="672"/>
      <c r="ES189" s="672"/>
      <c r="ET189" s="673"/>
      <c r="EU189" s="671"/>
      <c r="EV189" s="672"/>
      <c r="EW189" s="672"/>
      <c r="EX189" s="672"/>
      <c r="EY189" s="672"/>
      <c r="EZ189" s="673"/>
      <c r="FA189" s="671"/>
      <c r="FB189" s="672"/>
      <c r="FC189" s="672"/>
      <c r="FD189" s="672"/>
      <c r="FE189" s="672"/>
      <c r="FF189" s="673"/>
      <c r="FG189" s="671"/>
      <c r="FH189" s="672"/>
      <c r="FI189" s="672"/>
      <c r="FJ189" s="672"/>
      <c r="FK189" s="672"/>
      <c r="FL189" s="673"/>
      <c r="FM189" s="671"/>
      <c r="FN189" s="672"/>
      <c r="FO189" s="672"/>
      <c r="FP189" s="672"/>
      <c r="FQ189" s="672"/>
      <c r="FR189" s="673"/>
      <c r="FS189" s="671"/>
      <c r="FT189" s="672"/>
      <c r="FU189" s="672"/>
      <c r="FV189" s="672"/>
      <c r="FW189" s="672"/>
      <c r="FX189" s="673"/>
      <c r="FY189" s="671"/>
      <c r="FZ189" s="672"/>
      <c r="GA189" s="672"/>
      <c r="GB189" s="672"/>
      <c r="GC189" s="672"/>
      <c r="GD189" s="673"/>
      <c r="GE189" s="671"/>
      <c r="GF189" s="672"/>
      <c r="GG189" s="672"/>
      <c r="GH189" s="672"/>
      <c r="GI189" s="672"/>
      <c r="GJ189" s="673"/>
      <c r="GK189" s="671"/>
      <c r="GL189" s="672"/>
      <c r="GM189" s="672"/>
      <c r="GN189" s="672"/>
      <c r="GO189" s="672"/>
      <c r="GP189" s="673"/>
      <c r="GQ189" s="671"/>
      <c r="GR189" s="672"/>
      <c r="GS189" s="672"/>
      <c r="GT189" s="672"/>
      <c r="GU189" s="672"/>
      <c r="GV189" s="673"/>
      <c r="GW189" s="671"/>
      <c r="GX189" s="672"/>
      <c r="GY189" s="672"/>
      <c r="GZ189" s="672"/>
      <c r="HA189" s="672"/>
      <c r="HB189" s="673"/>
      <c r="HC189" s="671"/>
      <c r="HD189" s="672"/>
      <c r="HE189" s="672"/>
      <c r="HF189" s="672"/>
      <c r="HG189" s="672"/>
      <c r="HH189" s="673"/>
      <c r="HI189" s="671"/>
      <c r="HJ189" s="672"/>
      <c r="HK189" s="672"/>
      <c r="HL189" s="672"/>
      <c r="HM189" s="672"/>
      <c r="HN189" s="673"/>
      <c r="HO189" s="671"/>
      <c r="HP189" s="672"/>
      <c r="HQ189" s="672"/>
      <c r="HR189" s="672"/>
      <c r="HS189" s="672"/>
      <c r="HT189" s="673"/>
      <c r="HU189" s="671"/>
      <c r="HV189" s="672"/>
      <c r="HW189" s="672"/>
      <c r="HX189" s="672"/>
      <c r="HY189" s="672"/>
      <c r="HZ189" s="673"/>
      <c r="IA189" s="671"/>
      <c r="IB189" s="672"/>
      <c r="IC189" s="672"/>
      <c r="ID189" s="672"/>
      <c r="IE189" s="672"/>
      <c r="IF189" s="673"/>
      <c r="IG189" s="671"/>
      <c r="IH189" s="672"/>
      <c r="II189" s="672"/>
      <c r="IJ189" s="672"/>
      <c r="IK189" s="672"/>
      <c r="IL189" s="673"/>
      <c r="IM189" s="671"/>
      <c r="IN189" s="672"/>
      <c r="IO189" s="672"/>
      <c r="IP189" s="672"/>
      <c r="IQ189" s="672"/>
      <c r="IR189" s="673"/>
      <c r="IS189" s="671"/>
      <c r="IT189" s="672"/>
      <c r="IU189" s="672"/>
      <c r="IV189" s="672"/>
      <c r="IW189" s="672"/>
      <c r="IX189" s="673"/>
      <c r="IY189" s="671"/>
      <c r="IZ189" s="672"/>
      <c r="JA189" s="672"/>
      <c r="JB189" s="672"/>
      <c r="JC189" s="672"/>
      <c r="JD189" s="673"/>
      <c r="JE189" s="671"/>
      <c r="JF189" s="672"/>
      <c r="JG189" s="672"/>
      <c r="JH189" s="672"/>
      <c r="JI189" s="672"/>
      <c r="JJ189" s="673"/>
      <c r="JK189" s="671"/>
      <c r="JL189" s="672"/>
      <c r="JM189" s="672"/>
      <c r="JN189" s="672"/>
      <c r="JO189" s="672"/>
      <c r="JP189" s="673"/>
      <c r="JQ189" s="671"/>
      <c r="JR189" s="672"/>
      <c r="JS189" s="672"/>
      <c r="JT189" s="672"/>
      <c r="JU189" s="672"/>
      <c r="JV189" s="673"/>
      <c r="JW189" s="671"/>
      <c r="JX189" s="672"/>
      <c r="JY189" s="672"/>
      <c r="JZ189" s="672"/>
      <c r="KA189" s="672"/>
      <c r="KB189" s="673"/>
      <c r="KC189" s="671"/>
      <c r="KD189" s="672"/>
      <c r="KE189" s="672"/>
      <c r="KF189" s="672"/>
      <c r="KG189" s="672"/>
      <c r="KH189" s="673"/>
      <c r="KI189" s="671"/>
      <c r="KJ189" s="672"/>
      <c r="KK189" s="672"/>
      <c r="KL189" s="672"/>
      <c r="KM189" s="672"/>
      <c r="KN189" s="673"/>
      <c r="KO189" s="671"/>
      <c r="KP189" s="672"/>
      <c r="KQ189" s="672"/>
      <c r="KR189" s="672"/>
      <c r="KS189" s="672"/>
      <c r="KT189" s="673"/>
      <c r="KU189" s="671"/>
      <c r="KV189" s="672"/>
      <c r="KW189" s="672"/>
      <c r="KX189" s="672"/>
      <c r="KY189" s="672"/>
      <c r="KZ189" s="673"/>
      <c r="LA189" s="671"/>
      <c r="LB189" s="672"/>
      <c r="LC189" s="672"/>
      <c r="LD189" s="672"/>
      <c r="LE189" s="672"/>
      <c r="LF189" s="673"/>
      <c r="LG189" s="671"/>
      <c r="LH189" s="672"/>
      <c r="LI189" s="672"/>
      <c r="LJ189" s="672"/>
      <c r="LK189" s="672"/>
      <c r="LL189" s="673"/>
      <c r="LM189" s="671"/>
      <c r="LN189" s="672"/>
      <c r="LO189" s="672"/>
      <c r="LP189" s="672"/>
      <c r="LQ189" s="672"/>
      <c r="LR189" s="673"/>
      <c r="LS189" s="671"/>
      <c r="LT189" s="672"/>
      <c r="LU189" s="672"/>
      <c r="LV189" s="672"/>
      <c r="LW189" s="672"/>
      <c r="LX189" s="673"/>
      <c r="LY189" s="671"/>
      <c r="LZ189" s="672"/>
      <c r="MA189" s="672"/>
      <c r="MB189" s="672"/>
      <c r="MC189" s="672"/>
      <c r="MD189" s="673"/>
      <c r="ME189" s="671"/>
      <c r="MF189" s="672"/>
      <c r="MG189" s="672"/>
      <c r="MH189" s="672"/>
      <c r="MI189" s="672"/>
      <c r="MJ189" s="673"/>
      <c r="MK189" s="671"/>
      <c r="ML189" s="672"/>
      <c r="MM189" s="672"/>
      <c r="MN189" s="672"/>
      <c r="MO189" s="672"/>
      <c r="MP189" s="673"/>
      <c r="MQ189" s="671"/>
      <c r="MR189" s="672"/>
      <c r="MS189" s="672"/>
      <c r="MT189" s="672"/>
      <c r="MU189" s="672"/>
      <c r="MV189" s="673"/>
      <c r="MW189" s="671"/>
      <c r="MX189" s="672"/>
      <c r="MY189" s="672"/>
      <c r="MZ189" s="672"/>
      <c r="NA189" s="672"/>
      <c r="NB189" s="673"/>
      <c r="NC189" s="671"/>
      <c r="ND189" s="672"/>
      <c r="NE189" s="672"/>
      <c r="NF189" s="672"/>
      <c r="NG189" s="672"/>
      <c r="NH189" s="673"/>
      <c r="NI189" s="671"/>
      <c r="NJ189" s="672"/>
      <c r="NK189" s="672"/>
      <c r="NL189" s="672"/>
      <c r="NM189" s="672"/>
      <c r="NN189" s="673"/>
      <c r="NO189" s="671"/>
      <c r="NP189" s="672"/>
      <c r="NQ189" s="672"/>
      <c r="NR189" s="672"/>
      <c r="NS189" s="672"/>
      <c r="NT189" s="673"/>
      <c r="NU189" s="671"/>
      <c r="NV189" s="672"/>
      <c r="NW189" s="672"/>
      <c r="NX189" s="672"/>
      <c r="NY189" s="672"/>
      <c r="NZ189" s="673"/>
      <c r="OA189" s="671"/>
      <c r="OB189" s="672"/>
      <c r="OC189" s="672"/>
      <c r="OD189" s="672"/>
      <c r="OE189" s="672"/>
      <c r="OF189" s="673"/>
      <c r="OG189" s="671"/>
      <c r="OH189" s="672"/>
      <c r="OI189" s="672"/>
      <c r="OJ189" s="672"/>
      <c r="OK189" s="672"/>
      <c r="OL189" s="673"/>
      <c r="OM189" s="671"/>
      <c r="ON189" s="672"/>
      <c r="OO189" s="672"/>
      <c r="OP189" s="672"/>
      <c r="OQ189" s="672"/>
      <c r="OR189" s="673"/>
      <c r="OS189" s="671"/>
      <c r="OT189" s="672"/>
      <c r="OU189" s="672"/>
      <c r="OV189" s="672"/>
      <c r="OW189" s="672"/>
      <c r="OX189" s="673"/>
      <c r="OY189" s="671"/>
      <c r="OZ189" s="672"/>
      <c r="PA189" s="672"/>
      <c r="PB189" s="672"/>
      <c r="PC189" s="672"/>
      <c r="PD189" s="673"/>
      <c r="PE189" s="671"/>
      <c r="PF189" s="672"/>
      <c r="PG189" s="672"/>
      <c r="PH189" s="672"/>
      <c r="PI189" s="672"/>
      <c r="PJ189" s="673"/>
      <c r="PK189" s="671"/>
      <c r="PL189" s="672"/>
      <c r="PM189" s="672"/>
      <c r="PN189" s="672"/>
      <c r="PO189" s="672"/>
      <c r="PP189" s="673"/>
      <c r="PQ189" s="671"/>
      <c r="PR189" s="672"/>
      <c r="PS189" s="672"/>
      <c r="PT189" s="672"/>
      <c r="PU189" s="672"/>
      <c r="PV189" s="673"/>
      <c r="PW189" s="671"/>
      <c r="PX189" s="672"/>
      <c r="PY189" s="672"/>
      <c r="PZ189" s="672"/>
      <c r="QA189" s="672"/>
      <c r="QB189" s="673"/>
      <c r="QC189" s="671"/>
      <c r="QD189" s="672"/>
      <c r="QE189" s="672"/>
      <c r="QF189" s="672"/>
      <c r="QG189" s="672"/>
      <c r="QH189" s="673"/>
      <c r="QI189" s="671"/>
      <c r="QJ189" s="672"/>
      <c r="QK189" s="672"/>
      <c r="QL189" s="672"/>
      <c r="QM189" s="672"/>
      <c r="QN189" s="673"/>
      <c r="QO189" s="671"/>
      <c r="QP189" s="672"/>
      <c r="QQ189" s="672"/>
      <c r="QR189" s="672"/>
      <c r="QS189" s="672"/>
      <c r="QT189" s="673"/>
      <c r="QU189" s="671"/>
      <c r="QV189" s="672"/>
      <c r="QW189" s="672"/>
      <c r="QX189" s="672"/>
      <c r="QY189" s="672"/>
      <c r="QZ189" s="673"/>
      <c r="RA189" s="671"/>
      <c r="RB189" s="672"/>
      <c r="RC189" s="672"/>
      <c r="RD189" s="672"/>
      <c r="RE189" s="672"/>
      <c r="RF189" s="673"/>
      <c r="RG189" s="671"/>
      <c r="RH189" s="672"/>
      <c r="RI189" s="672"/>
      <c r="RJ189" s="672"/>
      <c r="RK189" s="672"/>
      <c r="RL189" s="673"/>
      <c r="RM189" s="671"/>
      <c r="RN189" s="672"/>
      <c r="RO189" s="672"/>
      <c r="RP189" s="672"/>
      <c r="RQ189" s="672"/>
      <c r="RR189" s="673"/>
      <c r="RS189" s="671"/>
      <c r="RT189" s="672"/>
      <c r="RU189" s="672"/>
      <c r="RV189" s="672"/>
      <c r="RW189" s="672"/>
      <c r="RX189" s="673"/>
      <c r="RY189" s="671"/>
      <c r="RZ189" s="672"/>
      <c r="SA189" s="672"/>
      <c r="SB189" s="672"/>
      <c r="SC189" s="672"/>
      <c r="SD189" s="673"/>
      <c r="SE189" s="671"/>
      <c r="SF189" s="672"/>
      <c r="SG189" s="672"/>
      <c r="SH189" s="672"/>
      <c r="SI189" s="672"/>
      <c r="SJ189" s="673"/>
      <c r="SK189" s="671"/>
      <c r="SL189" s="672"/>
      <c r="SM189" s="672"/>
      <c r="SN189" s="672"/>
      <c r="SO189" s="672"/>
      <c r="SP189" s="673"/>
      <c r="SQ189" s="671"/>
      <c r="SR189" s="672"/>
      <c r="SS189" s="672"/>
      <c r="ST189" s="672"/>
      <c r="SU189" s="672"/>
      <c r="SV189" s="673"/>
      <c r="SW189" s="671"/>
      <c r="SX189" s="672"/>
      <c r="SY189" s="672"/>
      <c r="SZ189" s="672"/>
      <c r="TA189" s="672"/>
      <c r="TB189" s="673"/>
      <c r="TC189" s="671"/>
      <c r="TD189" s="672"/>
      <c r="TE189" s="672"/>
      <c r="TF189" s="672"/>
      <c r="TG189" s="672"/>
      <c r="TH189" s="673"/>
      <c r="TI189" s="671"/>
      <c r="TJ189" s="672"/>
      <c r="TK189" s="672"/>
      <c r="TL189" s="672"/>
      <c r="TM189" s="672"/>
      <c r="TN189" s="673"/>
      <c r="TO189" s="671"/>
      <c r="TP189" s="672"/>
      <c r="TQ189" s="672"/>
      <c r="TR189" s="672"/>
      <c r="TS189" s="672"/>
      <c r="TT189" s="673"/>
      <c r="TU189" s="671"/>
      <c r="TV189" s="672"/>
      <c r="TW189" s="672"/>
      <c r="TX189" s="672"/>
      <c r="TY189" s="672"/>
      <c r="TZ189" s="673"/>
      <c r="UA189" s="671"/>
      <c r="UB189" s="672"/>
      <c r="UC189" s="672"/>
      <c r="UD189" s="672"/>
      <c r="UE189" s="672"/>
      <c r="UF189" s="673"/>
      <c r="UG189" s="671"/>
      <c r="UH189" s="672"/>
      <c r="UI189" s="672"/>
      <c r="UJ189" s="672"/>
      <c r="UK189" s="672"/>
      <c r="UL189" s="673"/>
      <c r="UM189" s="671"/>
      <c r="UN189" s="672"/>
      <c r="UO189" s="672"/>
      <c r="UP189" s="672"/>
      <c r="UQ189" s="672"/>
      <c r="UR189" s="673"/>
      <c r="US189" s="671"/>
      <c r="UT189" s="672"/>
      <c r="UU189" s="672"/>
      <c r="UV189" s="672"/>
      <c r="UW189" s="672"/>
      <c r="UX189" s="673"/>
      <c r="UY189" s="671"/>
      <c r="UZ189" s="672"/>
      <c r="VA189" s="672"/>
      <c r="VB189" s="672"/>
      <c r="VC189" s="672"/>
      <c r="VD189" s="673"/>
      <c r="VE189" s="671"/>
      <c r="VF189" s="672"/>
      <c r="VG189" s="672"/>
      <c r="VH189" s="672"/>
      <c r="VI189" s="672"/>
      <c r="VJ189" s="673"/>
      <c r="VK189" s="671"/>
      <c r="VL189" s="672"/>
      <c r="VM189" s="672"/>
      <c r="VN189" s="672"/>
      <c r="VO189" s="672"/>
      <c r="VP189" s="673"/>
      <c r="VQ189" s="671"/>
      <c r="VR189" s="672"/>
      <c r="VS189" s="672"/>
      <c r="VT189" s="672"/>
      <c r="VU189" s="672"/>
      <c r="VV189" s="673"/>
      <c r="VW189" s="671"/>
      <c r="VX189" s="672"/>
      <c r="VY189" s="672"/>
      <c r="VZ189" s="672"/>
      <c r="WA189" s="672"/>
      <c r="WB189" s="673"/>
      <c r="WC189" s="671"/>
      <c r="WD189" s="672"/>
      <c r="WE189" s="672"/>
      <c r="WF189" s="672"/>
      <c r="WG189" s="672"/>
      <c r="WH189" s="673"/>
      <c r="WI189" s="671"/>
      <c r="WJ189" s="672"/>
      <c r="WK189" s="672"/>
      <c r="WL189" s="672"/>
      <c r="WM189" s="672"/>
      <c r="WN189" s="673"/>
      <c r="WO189" s="671"/>
      <c r="WP189" s="672"/>
      <c r="WQ189" s="672"/>
      <c r="WR189" s="672"/>
      <c r="WS189" s="672"/>
      <c r="WT189" s="673"/>
      <c r="WU189" s="671"/>
      <c r="WV189" s="672"/>
      <c r="WW189" s="672"/>
      <c r="WX189" s="672"/>
      <c r="WY189" s="672"/>
      <c r="WZ189" s="673"/>
      <c r="XA189" s="671"/>
      <c r="XB189" s="672"/>
      <c r="XC189" s="672"/>
      <c r="XD189" s="672"/>
      <c r="XE189" s="672"/>
      <c r="XF189" s="673"/>
      <c r="XG189" s="671"/>
      <c r="XH189" s="672"/>
      <c r="XI189" s="672"/>
      <c r="XJ189" s="672"/>
      <c r="XK189" s="672"/>
      <c r="XL189" s="673"/>
      <c r="XM189" s="671"/>
      <c r="XN189" s="672"/>
      <c r="XO189" s="672"/>
      <c r="XP189" s="672"/>
      <c r="XQ189" s="672"/>
      <c r="XR189" s="673"/>
      <c r="XS189" s="671"/>
      <c r="XT189" s="672"/>
      <c r="XU189" s="672"/>
      <c r="XV189" s="672"/>
      <c r="XW189" s="672"/>
      <c r="XX189" s="673"/>
      <c r="XY189" s="671"/>
      <c r="XZ189" s="672"/>
      <c r="YA189" s="672"/>
      <c r="YB189" s="672"/>
      <c r="YC189" s="672"/>
      <c r="YD189" s="673"/>
      <c r="YE189" s="671"/>
      <c r="YF189" s="672"/>
      <c r="YG189" s="672"/>
      <c r="YH189" s="672"/>
      <c r="YI189" s="672"/>
      <c r="YJ189" s="673"/>
      <c r="YK189" s="671"/>
      <c r="YL189" s="672"/>
      <c r="YM189" s="672"/>
      <c r="YN189" s="672"/>
      <c r="YO189" s="672"/>
      <c r="YP189" s="673"/>
      <c r="YQ189" s="671"/>
      <c r="YR189" s="672"/>
      <c r="YS189" s="672"/>
      <c r="YT189" s="672"/>
      <c r="YU189" s="672"/>
      <c r="YV189" s="673"/>
      <c r="YW189" s="671"/>
      <c r="YX189" s="672"/>
      <c r="YY189" s="672"/>
      <c r="YZ189" s="672"/>
      <c r="ZA189" s="672"/>
      <c r="ZB189" s="673"/>
      <c r="ZC189" s="671"/>
      <c r="ZD189" s="672"/>
      <c r="ZE189" s="672"/>
      <c r="ZF189" s="672"/>
      <c r="ZG189" s="672"/>
      <c r="ZH189" s="673"/>
      <c r="ZI189" s="671"/>
      <c r="ZJ189" s="672"/>
      <c r="ZK189" s="672"/>
      <c r="ZL189" s="672"/>
      <c r="ZM189" s="672"/>
      <c r="ZN189" s="673"/>
      <c r="ZO189" s="671"/>
      <c r="ZP189" s="672"/>
      <c r="ZQ189" s="672"/>
      <c r="ZR189" s="672"/>
      <c r="ZS189" s="672"/>
      <c r="ZT189" s="673"/>
      <c r="ZU189" s="671"/>
      <c r="ZV189" s="672"/>
      <c r="ZW189" s="672"/>
      <c r="ZX189" s="672"/>
      <c r="ZY189" s="672"/>
      <c r="ZZ189" s="673"/>
      <c r="AAA189" s="671"/>
      <c r="AAB189" s="672"/>
      <c r="AAC189" s="672"/>
      <c r="AAD189" s="672"/>
      <c r="AAE189" s="672"/>
      <c r="AAF189" s="673"/>
      <c r="AAG189" s="671"/>
      <c r="AAH189" s="672"/>
      <c r="AAI189" s="672"/>
      <c r="AAJ189" s="672"/>
      <c r="AAK189" s="672"/>
      <c r="AAL189" s="673"/>
      <c r="AAM189" s="671"/>
      <c r="AAN189" s="672"/>
      <c r="AAO189" s="672"/>
      <c r="AAP189" s="672"/>
      <c r="AAQ189" s="672"/>
      <c r="AAR189" s="673"/>
      <c r="AAS189" s="671"/>
      <c r="AAT189" s="672"/>
      <c r="AAU189" s="672"/>
      <c r="AAV189" s="672"/>
      <c r="AAW189" s="672"/>
      <c r="AAX189" s="673"/>
      <c r="AAY189" s="671"/>
      <c r="AAZ189" s="672"/>
      <c r="ABA189" s="672"/>
      <c r="ABB189" s="672"/>
      <c r="ABC189" s="672"/>
      <c r="ABD189" s="673"/>
      <c r="ABE189" s="671"/>
      <c r="ABF189" s="672"/>
      <c r="ABG189" s="672"/>
      <c r="ABH189" s="672"/>
      <c r="ABI189" s="672"/>
      <c r="ABJ189" s="673"/>
      <c r="ABK189" s="671"/>
      <c r="ABL189" s="672"/>
      <c r="ABM189" s="672"/>
      <c r="ABN189" s="672"/>
      <c r="ABO189" s="672"/>
      <c r="ABP189" s="673"/>
      <c r="ABQ189" s="671"/>
      <c r="ABR189" s="672"/>
      <c r="ABS189" s="672"/>
      <c r="ABT189" s="672"/>
      <c r="ABU189" s="672"/>
      <c r="ABV189" s="673"/>
      <c r="ABW189" s="671"/>
      <c r="ABX189" s="672"/>
      <c r="ABY189" s="672"/>
      <c r="ABZ189" s="672"/>
      <c r="ACA189" s="672"/>
      <c r="ACB189" s="673"/>
      <c r="ACC189" s="671"/>
      <c r="ACD189" s="672"/>
      <c r="ACE189" s="672"/>
      <c r="ACF189" s="672"/>
      <c r="ACG189" s="672"/>
      <c r="ACH189" s="673"/>
      <c r="ACI189" s="671"/>
      <c r="ACJ189" s="672"/>
      <c r="ACK189" s="672"/>
      <c r="ACL189" s="672"/>
      <c r="ACM189" s="672"/>
      <c r="ACN189" s="673"/>
      <c r="ACO189" s="671"/>
      <c r="ACP189" s="672"/>
      <c r="ACQ189" s="672"/>
      <c r="ACR189" s="672"/>
      <c r="ACS189" s="672"/>
      <c r="ACT189" s="673"/>
      <c r="ACU189" s="671"/>
      <c r="ACV189" s="672"/>
      <c r="ACW189" s="672"/>
      <c r="ACX189" s="672"/>
      <c r="ACY189" s="672"/>
      <c r="ACZ189" s="673"/>
      <c r="ADA189" s="671"/>
      <c r="ADB189" s="672"/>
      <c r="ADC189" s="672"/>
      <c r="ADD189" s="672"/>
      <c r="ADE189" s="672"/>
      <c r="ADF189" s="673"/>
      <c r="ADG189" s="671"/>
      <c r="ADH189" s="672"/>
      <c r="ADI189" s="672"/>
      <c r="ADJ189" s="672"/>
      <c r="ADK189" s="672"/>
      <c r="ADL189" s="673"/>
      <c r="ADM189" s="671"/>
      <c r="ADN189" s="672"/>
      <c r="ADO189" s="672"/>
      <c r="ADP189" s="672"/>
      <c r="ADQ189" s="672"/>
      <c r="ADR189" s="673"/>
      <c r="ADS189" s="671"/>
      <c r="ADT189" s="672"/>
      <c r="ADU189" s="672"/>
      <c r="ADV189" s="672"/>
      <c r="ADW189" s="672"/>
      <c r="ADX189" s="673"/>
      <c r="ADY189" s="671"/>
      <c r="ADZ189" s="672"/>
      <c r="AEA189" s="672"/>
      <c r="AEB189" s="672"/>
      <c r="AEC189" s="672"/>
      <c r="AED189" s="673"/>
      <c r="AEE189" s="671"/>
      <c r="AEF189" s="672"/>
      <c r="AEG189" s="672"/>
      <c r="AEH189" s="672"/>
      <c r="AEI189" s="672"/>
      <c r="AEJ189" s="673"/>
      <c r="AEK189" s="671"/>
      <c r="AEL189" s="672"/>
      <c r="AEM189" s="672"/>
      <c r="AEN189" s="672"/>
      <c r="AEO189" s="672"/>
      <c r="AEP189" s="673"/>
      <c r="AEQ189" s="671"/>
      <c r="AER189" s="672"/>
      <c r="AES189" s="672"/>
      <c r="AET189" s="672"/>
      <c r="AEU189" s="672"/>
      <c r="AEV189" s="673"/>
      <c r="AEW189" s="671"/>
      <c r="AEX189" s="672"/>
      <c r="AEY189" s="672"/>
      <c r="AEZ189" s="672"/>
      <c r="AFA189" s="672"/>
      <c r="AFB189" s="673"/>
      <c r="AFC189" s="671"/>
      <c r="AFD189" s="672"/>
      <c r="AFE189" s="672"/>
      <c r="AFF189" s="672"/>
      <c r="AFG189" s="672"/>
      <c r="AFH189" s="673"/>
      <c r="AFI189" s="671"/>
      <c r="AFJ189" s="672"/>
      <c r="AFK189" s="672"/>
      <c r="AFL189" s="672"/>
      <c r="AFM189" s="672"/>
      <c r="AFN189" s="673"/>
      <c r="AFO189" s="671"/>
      <c r="AFP189" s="672"/>
      <c r="AFQ189" s="672"/>
      <c r="AFR189" s="672"/>
      <c r="AFS189" s="672"/>
      <c r="AFT189" s="673"/>
      <c r="AFU189" s="671"/>
      <c r="AFV189" s="672"/>
      <c r="AFW189" s="672"/>
      <c r="AFX189" s="672"/>
      <c r="AFY189" s="672"/>
      <c r="AFZ189" s="673"/>
      <c r="AGA189" s="671"/>
      <c r="AGB189" s="672"/>
      <c r="AGC189" s="672"/>
      <c r="AGD189" s="672"/>
      <c r="AGE189" s="672"/>
      <c r="AGF189" s="673"/>
      <c r="AGG189" s="671"/>
      <c r="AGH189" s="672"/>
      <c r="AGI189" s="672"/>
      <c r="AGJ189" s="672"/>
      <c r="AGK189" s="672"/>
      <c r="AGL189" s="673"/>
      <c r="AGM189" s="671"/>
      <c r="AGN189" s="672"/>
      <c r="AGO189" s="672"/>
      <c r="AGP189" s="672"/>
      <c r="AGQ189" s="672"/>
      <c r="AGR189" s="673"/>
      <c r="AGS189" s="671"/>
      <c r="AGT189" s="672"/>
      <c r="AGU189" s="672"/>
      <c r="AGV189" s="672"/>
      <c r="AGW189" s="672"/>
      <c r="AGX189" s="673"/>
      <c r="AGY189" s="671"/>
      <c r="AGZ189" s="672"/>
      <c r="AHA189" s="672"/>
      <c r="AHB189" s="672"/>
      <c r="AHC189" s="672"/>
      <c r="AHD189" s="673"/>
      <c r="AHE189" s="671"/>
      <c r="AHF189" s="672"/>
      <c r="AHG189" s="672"/>
      <c r="AHH189" s="672"/>
      <c r="AHI189" s="672"/>
      <c r="AHJ189" s="673"/>
      <c r="AHK189" s="671"/>
      <c r="AHL189" s="672"/>
      <c r="AHM189" s="672"/>
      <c r="AHN189" s="672"/>
      <c r="AHO189" s="672"/>
      <c r="AHP189" s="673"/>
      <c r="AHQ189" s="671"/>
      <c r="AHR189" s="672"/>
      <c r="AHS189" s="672"/>
      <c r="AHT189" s="672"/>
      <c r="AHU189" s="672"/>
      <c r="AHV189" s="673"/>
      <c r="AHW189" s="671"/>
      <c r="AHX189" s="672"/>
      <c r="AHY189" s="672"/>
      <c r="AHZ189" s="672"/>
      <c r="AIA189" s="672"/>
      <c r="AIB189" s="673"/>
      <c r="AIC189" s="671"/>
      <c r="AID189" s="672"/>
      <c r="AIE189" s="672"/>
      <c r="AIF189" s="672"/>
      <c r="AIG189" s="672"/>
      <c r="AIH189" s="673"/>
      <c r="AII189" s="671"/>
      <c r="AIJ189" s="672"/>
      <c r="AIK189" s="672"/>
      <c r="AIL189" s="672"/>
      <c r="AIM189" s="672"/>
      <c r="AIN189" s="673"/>
      <c r="AIO189" s="671"/>
      <c r="AIP189" s="672"/>
      <c r="AIQ189" s="672"/>
      <c r="AIR189" s="672"/>
      <c r="AIS189" s="672"/>
      <c r="AIT189" s="673"/>
      <c r="AIU189" s="671"/>
      <c r="AIV189" s="672"/>
      <c r="AIW189" s="672"/>
      <c r="AIX189" s="672"/>
      <c r="AIY189" s="672"/>
      <c r="AIZ189" s="673"/>
      <c r="AJA189" s="671"/>
      <c r="AJB189" s="672"/>
      <c r="AJC189" s="672"/>
      <c r="AJD189" s="672"/>
      <c r="AJE189" s="672"/>
      <c r="AJF189" s="673"/>
      <c r="AJG189" s="671"/>
      <c r="AJH189" s="672"/>
      <c r="AJI189" s="672"/>
      <c r="AJJ189" s="672"/>
      <c r="AJK189" s="672"/>
      <c r="AJL189" s="673"/>
      <c r="AJM189" s="671"/>
      <c r="AJN189" s="672"/>
      <c r="AJO189" s="672"/>
      <c r="AJP189" s="672"/>
      <c r="AJQ189" s="672"/>
      <c r="AJR189" s="673"/>
      <c r="AJS189" s="671"/>
      <c r="AJT189" s="672"/>
      <c r="AJU189" s="672"/>
      <c r="AJV189" s="672"/>
      <c r="AJW189" s="672"/>
      <c r="AJX189" s="673"/>
      <c r="AJY189" s="671"/>
      <c r="AJZ189" s="672"/>
      <c r="AKA189" s="672"/>
      <c r="AKB189" s="672"/>
      <c r="AKC189" s="672"/>
      <c r="AKD189" s="673"/>
      <c r="AKE189" s="671"/>
      <c r="AKF189" s="672"/>
      <c r="AKG189" s="672"/>
      <c r="AKH189" s="672"/>
      <c r="AKI189" s="672"/>
      <c r="AKJ189" s="673"/>
      <c r="AKK189" s="671"/>
      <c r="AKL189" s="672"/>
      <c r="AKM189" s="672"/>
      <c r="AKN189" s="672"/>
      <c r="AKO189" s="672"/>
      <c r="AKP189" s="673"/>
      <c r="AKQ189" s="671"/>
      <c r="AKR189" s="672"/>
      <c r="AKS189" s="672"/>
      <c r="AKT189" s="672"/>
      <c r="AKU189" s="672"/>
      <c r="AKV189" s="673"/>
      <c r="AKW189" s="671"/>
      <c r="AKX189" s="672"/>
      <c r="AKY189" s="672"/>
      <c r="AKZ189" s="672"/>
      <c r="ALA189" s="672"/>
      <c r="ALB189" s="673"/>
      <c r="ALC189" s="671"/>
      <c r="ALD189" s="672"/>
      <c r="ALE189" s="672"/>
      <c r="ALF189" s="672"/>
      <c r="ALG189" s="672"/>
      <c r="ALH189" s="673"/>
      <c r="ALI189" s="671"/>
      <c r="ALJ189" s="672"/>
      <c r="ALK189" s="672"/>
      <c r="ALL189" s="672"/>
      <c r="ALM189" s="672"/>
      <c r="ALN189" s="673"/>
      <c r="ALO189" s="671"/>
      <c r="ALP189" s="672"/>
      <c r="ALQ189" s="672"/>
      <c r="ALR189" s="672"/>
      <c r="ALS189" s="672"/>
      <c r="ALT189" s="673"/>
      <c r="ALU189" s="671"/>
      <c r="ALV189" s="672"/>
      <c r="ALW189" s="672"/>
      <c r="ALX189" s="672"/>
      <c r="ALY189" s="672"/>
      <c r="ALZ189" s="673"/>
      <c r="AMA189" s="671"/>
      <c r="AMB189" s="672"/>
      <c r="AMC189" s="672"/>
      <c r="AMD189" s="672"/>
      <c r="AME189" s="672"/>
      <c r="AMF189" s="673"/>
      <c r="AMG189" s="671"/>
      <c r="AMH189" s="672"/>
      <c r="AMI189" s="672"/>
      <c r="AMJ189" s="672"/>
      <c r="AMK189" s="672"/>
      <c r="AML189" s="673"/>
      <c r="AMM189" s="671"/>
      <c r="AMN189" s="672"/>
      <c r="AMO189" s="672"/>
      <c r="AMP189" s="672"/>
      <c r="AMQ189" s="672"/>
      <c r="AMR189" s="673"/>
      <c r="AMS189" s="671"/>
      <c r="AMT189" s="672"/>
      <c r="AMU189" s="672"/>
      <c r="AMV189" s="672"/>
      <c r="AMW189" s="672"/>
      <c r="AMX189" s="673"/>
      <c r="AMY189" s="671"/>
      <c r="AMZ189" s="672"/>
      <c r="ANA189" s="672"/>
      <c r="ANB189" s="672"/>
      <c r="ANC189" s="672"/>
      <c r="AND189" s="673"/>
      <c r="ANE189" s="671"/>
      <c r="ANF189" s="672"/>
      <c r="ANG189" s="672"/>
      <c r="ANH189" s="672"/>
      <c r="ANI189" s="672"/>
      <c r="ANJ189" s="673"/>
      <c r="ANK189" s="671"/>
      <c r="ANL189" s="672"/>
      <c r="ANM189" s="672"/>
      <c r="ANN189" s="672"/>
      <c r="ANO189" s="672"/>
      <c r="ANP189" s="673"/>
      <c r="ANQ189" s="671"/>
      <c r="ANR189" s="672"/>
      <c r="ANS189" s="672"/>
      <c r="ANT189" s="672"/>
      <c r="ANU189" s="672"/>
      <c r="ANV189" s="673"/>
      <c r="ANW189" s="671"/>
      <c r="ANX189" s="672"/>
      <c r="ANY189" s="672"/>
      <c r="ANZ189" s="672"/>
      <c r="AOA189" s="672"/>
      <c r="AOB189" s="673"/>
      <c r="AOC189" s="671"/>
      <c r="AOD189" s="672"/>
      <c r="AOE189" s="672"/>
      <c r="AOF189" s="672"/>
      <c r="AOG189" s="672"/>
      <c r="AOH189" s="673"/>
      <c r="AOI189" s="671"/>
      <c r="AOJ189" s="672"/>
      <c r="AOK189" s="672"/>
      <c r="AOL189" s="672"/>
      <c r="AOM189" s="672"/>
      <c r="AON189" s="673"/>
      <c r="AOO189" s="671"/>
      <c r="AOP189" s="672"/>
      <c r="AOQ189" s="672"/>
      <c r="AOR189" s="672"/>
      <c r="AOS189" s="672"/>
      <c r="AOT189" s="673"/>
      <c r="AOU189" s="671"/>
      <c r="AOV189" s="672"/>
      <c r="AOW189" s="672"/>
      <c r="AOX189" s="672"/>
      <c r="AOY189" s="672"/>
      <c r="AOZ189" s="673"/>
      <c r="APA189" s="671"/>
      <c r="APB189" s="672"/>
      <c r="APC189" s="672"/>
      <c r="APD189" s="672"/>
      <c r="APE189" s="672"/>
      <c r="APF189" s="673"/>
      <c r="APG189" s="671"/>
      <c r="APH189" s="672"/>
      <c r="API189" s="672"/>
      <c r="APJ189" s="672"/>
      <c r="APK189" s="672"/>
      <c r="APL189" s="673"/>
      <c r="APM189" s="671"/>
      <c r="APN189" s="672"/>
      <c r="APO189" s="672"/>
      <c r="APP189" s="672"/>
      <c r="APQ189" s="672"/>
      <c r="APR189" s="673"/>
      <c r="APS189" s="671"/>
      <c r="APT189" s="672"/>
      <c r="APU189" s="672"/>
      <c r="APV189" s="672"/>
      <c r="APW189" s="672"/>
      <c r="APX189" s="673"/>
      <c r="APY189" s="671"/>
      <c r="APZ189" s="672"/>
      <c r="AQA189" s="672"/>
      <c r="AQB189" s="672"/>
      <c r="AQC189" s="672"/>
      <c r="AQD189" s="673"/>
      <c r="AQE189" s="671"/>
      <c r="AQF189" s="672"/>
      <c r="AQG189" s="672"/>
      <c r="AQH189" s="672"/>
      <c r="AQI189" s="672"/>
      <c r="AQJ189" s="673"/>
      <c r="AQK189" s="671"/>
      <c r="AQL189" s="672"/>
      <c r="AQM189" s="672"/>
      <c r="AQN189" s="672"/>
      <c r="AQO189" s="672"/>
      <c r="AQP189" s="673"/>
      <c r="AQQ189" s="671"/>
      <c r="AQR189" s="672"/>
      <c r="AQS189" s="672"/>
      <c r="AQT189" s="672"/>
      <c r="AQU189" s="672"/>
      <c r="AQV189" s="673"/>
      <c r="AQW189" s="671"/>
      <c r="AQX189" s="672"/>
      <c r="AQY189" s="672"/>
      <c r="AQZ189" s="672"/>
      <c r="ARA189" s="672"/>
      <c r="ARB189" s="673"/>
      <c r="ARC189" s="671"/>
      <c r="ARD189" s="672"/>
      <c r="ARE189" s="672"/>
      <c r="ARF189" s="672"/>
      <c r="ARG189" s="672"/>
      <c r="ARH189" s="673"/>
      <c r="ARI189" s="671"/>
      <c r="ARJ189" s="672"/>
      <c r="ARK189" s="672"/>
      <c r="ARL189" s="672"/>
      <c r="ARM189" s="672"/>
      <c r="ARN189" s="673"/>
      <c r="ARO189" s="671"/>
      <c r="ARP189" s="672"/>
      <c r="ARQ189" s="672"/>
      <c r="ARR189" s="672"/>
      <c r="ARS189" s="672"/>
      <c r="ART189" s="673"/>
      <c r="ARU189" s="671"/>
      <c r="ARV189" s="672"/>
      <c r="ARW189" s="672"/>
      <c r="ARX189" s="672"/>
      <c r="ARY189" s="672"/>
      <c r="ARZ189" s="673"/>
      <c r="ASA189" s="671"/>
      <c r="ASB189" s="672"/>
      <c r="ASC189" s="672"/>
      <c r="ASD189" s="672"/>
      <c r="ASE189" s="672"/>
      <c r="ASF189" s="673"/>
      <c r="ASG189" s="671"/>
      <c r="ASH189" s="672"/>
      <c r="ASI189" s="672"/>
      <c r="ASJ189" s="672"/>
      <c r="ASK189" s="672"/>
      <c r="ASL189" s="673"/>
      <c r="ASM189" s="671"/>
      <c r="ASN189" s="672"/>
      <c r="ASO189" s="672"/>
      <c r="ASP189" s="672"/>
      <c r="ASQ189" s="672"/>
      <c r="ASR189" s="673"/>
      <c r="ASS189" s="671"/>
      <c r="AST189" s="672"/>
      <c r="ASU189" s="672"/>
      <c r="ASV189" s="672"/>
      <c r="ASW189" s="672"/>
      <c r="ASX189" s="673"/>
      <c r="ASY189" s="671"/>
      <c r="ASZ189" s="672"/>
      <c r="ATA189" s="672"/>
      <c r="ATB189" s="672"/>
      <c r="ATC189" s="672"/>
      <c r="ATD189" s="673"/>
      <c r="ATE189" s="671"/>
      <c r="ATF189" s="672"/>
      <c r="ATG189" s="672"/>
      <c r="ATH189" s="672"/>
      <c r="ATI189" s="672"/>
      <c r="ATJ189" s="673"/>
      <c r="ATK189" s="671"/>
      <c r="ATL189" s="672"/>
      <c r="ATM189" s="672"/>
      <c r="ATN189" s="672"/>
      <c r="ATO189" s="672"/>
      <c r="ATP189" s="673"/>
      <c r="ATQ189" s="671"/>
      <c r="ATR189" s="672"/>
      <c r="ATS189" s="672"/>
      <c r="ATT189" s="672"/>
      <c r="ATU189" s="672"/>
      <c r="ATV189" s="673"/>
      <c r="ATW189" s="671"/>
      <c r="ATX189" s="672"/>
      <c r="ATY189" s="672"/>
      <c r="ATZ189" s="672"/>
      <c r="AUA189" s="672"/>
      <c r="AUB189" s="673"/>
      <c r="AUC189" s="671"/>
      <c r="AUD189" s="672"/>
      <c r="AUE189" s="672"/>
      <c r="AUF189" s="672"/>
      <c r="AUG189" s="672"/>
      <c r="AUH189" s="673"/>
      <c r="AUI189" s="671"/>
      <c r="AUJ189" s="672"/>
      <c r="AUK189" s="672"/>
      <c r="AUL189" s="672"/>
      <c r="AUM189" s="672"/>
      <c r="AUN189" s="673"/>
      <c r="AUO189" s="671"/>
      <c r="AUP189" s="672"/>
      <c r="AUQ189" s="672"/>
      <c r="AUR189" s="672"/>
      <c r="AUS189" s="672"/>
      <c r="AUT189" s="673"/>
      <c r="AUU189" s="671"/>
      <c r="AUV189" s="672"/>
      <c r="AUW189" s="672"/>
      <c r="AUX189" s="672"/>
      <c r="AUY189" s="672"/>
      <c r="AUZ189" s="673"/>
      <c r="AVA189" s="671"/>
      <c r="AVB189" s="672"/>
      <c r="AVC189" s="672"/>
      <c r="AVD189" s="672"/>
      <c r="AVE189" s="672"/>
      <c r="AVF189" s="673"/>
      <c r="AVG189" s="671"/>
      <c r="AVH189" s="672"/>
      <c r="AVI189" s="672"/>
      <c r="AVJ189" s="672"/>
      <c r="AVK189" s="672"/>
      <c r="AVL189" s="673"/>
      <c r="AVM189" s="671"/>
      <c r="AVN189" s="672"/>
      <c r="AVO189" s="672"/>
      <c r="AVP189" s="672"/>
      <c r="AVQ189" s="672"/>
      <c r="AVR189" s="673"/>
      <c r="AVS189" s="671"/>
      <c r="AVT189" s="672"/>
      <c r="AVU189" s="672"/>
      <c r="AVV189" s="672"/>
      <c r="AVW189" s="672"/>
      <c r="AVX189" s="673"/>
      <c r="AVY189" s="671"/>
      <c r="AVZ189" s="672"/>
      <c r="AWA189" s="672"/>
      <c r="AWB189" s="672"/>
      <c r="AWC189" s="672"/>
      <c r="AWD189" s="673"/>
      <c r="AWE189" s="671"/>
      <c r="AWF189" s="672"/>
      <c r="AWG189" s="672"/>
      <c r="AWH189" s="672"/>
      <c r="AWI189" s="672"/>
      <c r="AWJ189" s="673"/>
      <c r="AWK189" s="671"/>
      <c r="AWL189" s="672"/>
      <c r="AWM189" s="672"/>
      <c r="AWN189" s="672"/>
      <c r="AWO189" s="672"/>
      <c r="AWP189" s="673"/>
      <c r="AWQ189" s="671"/>
      <c r="AWR189" s="672"/>
      <c r="AWS189" s="672"/>
      <c r="AWT189" s="672"/>
      <c r="AWU189" s="672"/>
      <c r="AWV189" s="673"/>
      <c r="AWW189" s="671"/>
      <c r="AWX189" s="672"/>
      <c r="AWY189" s="672"/>
      <c r="AWZ189" s="672"/>
      <c r="AXA189" s="672"/>
      <c r="AXB189" s="673"/>
      <c r="AXC189" s="671"/>
      <c r="AXD189" s="672"/>
      <c r="AXE189" s="672"/>
      <c r="AXF189" s="672"/>
      <c r="AXG189" s="672"/>
      <c r="AXH189" s="673"/>
      <c r="AXI189" s="671"/>
      <c r="AXJ189" s="672"/>
      <c r="AXK189" s="672"/>
      <c r="AXL189" s="672"/>
      <c r="AXM189" s="672"/>
      <c r="AXN189" s="673"/>
      <c r="AXO189" s="671"/>
      <c r="AXP189" s="672"/>
      <c r="AXQ189" s="672"/>
      <c r="AXR189" s="672"/>
      <c r="AXS189" s="672"/>
      <c r="AXT189" s="673"/>
      <c r="AXU189" s="671"/>
      <c r="AXV189" s="672"/>
      <c r="AXW189" s="672"/>
      <c r="AXX189" s="672"/>
      <c r="AXY189" s="672"/>
      <c r="AXZ189" s="673"/>
      <c r="AYA189" s="671"/>
      <c r="AYB189" s="672"/>
      <c r="AYC189" s="672"/>
      <c r="AYD189" s="672"/>
      <c r="AYE189" s="672"/>
      <c r="AYF189" s="673"/>
      <c r="AYG189" s="671"/>
      <c r="AYH189" s="672"/>
      <c r="AYI189" s="672"/>
      <c r="AYJ189" s="672"/>
      <c r="AYK189" s="672"/>
      <c r="AYL189" s="673"/>
      <c r="AYM189" s="671"/>
      <c r="AYN189" s="672"/>
      <c r="AYO189" s="672"/>
      <c r="AYP189" s="672"/>
      <c r="AYQ189" s="672"/>
      <c r="AYR189" s="673"/>
      <c r="AYS189" s="671"/>
      <c r="AYT189" s="672"/>
      <c r="AYU189" s="672"/>
      <c r="AYV189" s="672"/>
      <c r="AYW189" s="672"/>
      <c r="AYX189" s="673"/>
      <c r="AYY189" s="671"/>
      <c r="AYZ189" s="672"/>
      <c r="AZA189" s="672"/>
      <c r="AZB189" s="672"/>
      <c r="AZC189" s="672"/>
      <c r="AZD189" s="673"/>
      <c r="AZE189" s="671"/>
      <c r="AZF189" s="672"/>
      <c r="AZG189" s="672"/>
      <c r="AZH189" s="672"/>
      <c r="AZI189" s="672"/>
      <c r="AZJ189" s="673"/>
      <c r="AZK189" s="671"/>
      <c r="AZL189" s="672"/>
      <c r="AZM189" s="672"/>
      <c r="AZN189" s="672"/>
      <c r="AZO189" s="672"/>
      <c r="AZP189" s="673"/>
      <c r="AZQ189" s="671"/>
      <c r="AZR189" s="672"/>
      <c r="AZS189" s="672"/>
      <c r="AZT189" s="672"/>
      <c r="AZU189" s="672"/>
      <c r="AZV189" s="673"/>
      <c r="AZW189" s="671"/>
      <c r="AZX189" s="672"/>
      <c r="AZY189" s="672"/>
      <c r="AZZ189" s="672"/>
      <c r="BAA189" s="672"/>
      <c r="BAB189" s="673"/>
      <c r="BAC189" s="671"/>
      <c r="BAD189" s="672"/>
      <c r="BAE189" s="672"/>
      <c r="BAF189" s="672"/>
      <c r="BAG189" s="672"/>
      <c r="BAH189" s="673"/>
      <c r="BAI189" s="671"/>
      <c r="BAJ189" s="672"/>
      <c r="BAK189" s="672"/>
      <c r="BAL189" s="672"/>
      <c r="BAM189" s="672"/>
      <c r="BAN189" s="673"/>
      <c r="BAO189" s="671"/>
      <c r="BAP189" s="672"/>
      <c r="BAQ189" s="672"/>
      <c r="BAR189" s="672"/>
      <c r="BAS189" s="672"/>
      <c r="BAT189" s="673"/>
      <c r="BAU189" s="671"/>
      <c r="BAV189" s="672"/>
      <c r="BAW189" s="672"/>
      <c r="BAX189" s="672"/>
      <c r="BAY189" s="672"/>
      <c r="BAZ189" s="673"/>
      <c r="BBA189" s="671"/>
      <c r="BBB189" s="672"/>
      <c r="BBC189" s="672"/>
      <c r="BBD189" s="672"/>
      <c r="BBE189" s="672"/>
      <c r="BBF189" s="673"/>
      <c r="BBG189" s="671"/>
      <c r="BBH189" s="672"/>
      <c r="BBI189" s="672"/>
      <c r="BBJ189" s="672"/>
      <c r="BBK189" s="672"/>
      <c r="BBL189" s="673"/>
      <c r="BBM189" s="671"/>
      <c r="BBN189" s="672"/>
      <c r="BBO189" s="672"/>
      <c r="BBP189" s="672"/>
      <c r="BBQ189" s="672"/>
      <c r="BBR189" s="673"/>
      <c r="BBS189" s="671"/>
      <c r="BBT189" s="672"/>
      <c r="BBU189" s="672"/>
      <c r="BBV189" s="672"/>
      <c r="BBW189" s="672"/>
      <c r="BBX189" s="673"/>
      <c r="BBY189" s="671"/>
      <c r="BBZ189" s="672"/>
      <c r="BCA189" s="672"/>
      <c r="BCB189" s="672"/>
      <c r="BCC189" s="672"/>
      <c r="BCD189" s="673"/>
      <c r="BCE189" s="671"/>
      <c r="BCF189" s="672"/>
      <c r="BCG189" s="672"/>
      <c r="BCH189" s="672"/>
      <c r="BCI189" s="672"/>
      <c r="BCJ189" s="673"/>
      <c r="BCK189" s="671"/>
      <c r="BCL189" s="672"/>
      <c r="BCM189" s="672"/>
      <c r="BCN189" s="672"/>
      <c r="BCO189" s="672"/>
      <c r="BCP189" s="673"/>
      <c r="BCQ189" s="671"/>
      <c r="BCR189" s="672"/>
      <c r="BCS189" s="672"/>
      <c r="BCT189" s="672"/>
      <c r="BCU189" s="672"/>
      <c r="BCV189" s="673"/>
      <c r="BCW189" s="671"/>
      <c r="BCX189" s="672"/>
      <c r="BCY189" s="672"/>
      <c r="BCZ189" s="672"/>
      <c r="BDA189" s="672"/>
      <c r="BDB189" s="673"/>
      <c r="BDC189" s="671"/>
      <c r="BDD189" s="672"/>
      <c r="BDE189" s="672"/>
      <c r="BDF189" s="672"/>
      <c r="BDG189" s="672"/>
      <c r="BDH189" s="673"/>
      <c r="BDI189" s="671"/>
      <c r="BDJ189" s="672"/>
      <c r="BDK189" s="672"/>
      <c r="BDL189" s="672"/>
      <c r="BDM189" s="672"/>
      <c r="BDN189" s="673"/>
      <c r="BDO189" s="671"/>
      <c r="BDP189" s="672"/>
      <c r="BDQ189" s="672"/>
      <c r="BDR189" s="672"/>
      <c r="BDS189" s="672"/>
      <c r="BDT189" s="673"/>
      <c r="BDU189" s="671"/>
      <c r="BDV189" s="672"/>
      <c r="BDW189" s="672"/>
      <c r="BDX189" s="672"/>
      <c r="BDY189" s="672"/>
      <c r="BDZ189" s="673"/>
      <c r="BEA189" s="671"/>
      <c r="BEB189" s="672"/>
      <c r="BEC189" s="672"/>
      <c r="BED189" s="672"/>
      <c r="BEE189" s="672"/>
      <c r="BEF189" s="673"/>
      <c r="BEG189" s="671"/>
      <c r="BEH189" s="672"/>
      <c r="BEI189" s="672"/>
      <c r="BEJ189" s="672"/>
      <c r="BEK189" s="672"/>
      <c r="BEL189" s="673"/>
      <c r="BEM189" s="671"/>
      <c r="BEN189" s="672"/>
      <c r="BEO189" s="672"/>
      <c r="BEP189" s="672"/>
      <c r="BEQ189" s="672"/>
      <c r="BER189" s="673"/>
      <c r="BES189" s="671"/>
      <c r="BET189" s="672"/>
      <c r="BEU189" s="672"/>
      <c r="BEV189" s="672"/>
      <c r="BEW189" s="672"/>
      <c r="BEX189" s="673"/>
      <c r="BEY189" s="671"/>
      <c r="BEZ189" s="672"/>
      <c r="BFA189" s="672"/>
      <c r="BFB189" s="672"/>
      <c r="BFC189" s="672"/>
      <c r="BFD189" s="673"/>
      <c r="BFE189" s="671"/>
      <c r="BFF189" s="672"/>
      <c r="BFG189" s="672"/>
      <c r="BFH189" s="672"/>
      <c r="BFI189" s="672"/>
      <c r="BFJ189" s="673"/>
      <c r="BFK189" s="671"/>
      <c r="BFL189" s="672"/>
      <c r="BFM189" s="672"/>
      <c r="BFN189" s="672"/>
      <c r="BFO189" s="672"/>
      <c r="BFP189" s="673"/>
      <c r="BFQ189" s="671"/>
      <c r="BFR189" s="672"/>
      <c r="BFS189" s="672"/>
      <c r="BFT189" s="672"/>
      <c r="BFU189" s="672"/>
      <c r="BFV189" s="673"/>
      <c r="BFW189" s="671"/>
      <c r="BFX189" s="672"/>
      <c r="BFY189" s="672"/>
      <c r="BFZ189" s="672"/>
      <c r="BGA189" s="672"/>
      <c r="BGB189" s="673"/>
      <c r="BGC189" s="671"/>
      <c r="BGD189" s="672"/>
      <c r="BGE189" s="672"/>
      <c r="BGF189" s="672"/>
      <c r="BGG189" s="672"/>
      <c r="BGH189" s="673"/>
      <c r="BGI189" s="671"/>
      <c r="BGJ189" s="672"/>
      <c r="BGK189" s="672"/>
      <c r="BGL189" s="672"/>
      <c r="BGM189" s="672"/>
      <c r="BGN189" s="673"/>
      <c r="BGO189" s="671"/>
      <c r="BGP189" s="672"/>
      <c r="BGQ189" s="672"/>
      <c r="BGR189" s="672"/>
      <c r="BGS189" s="672"/>
      <c r="BGT189" s="673"/>
      <c r="BGU189" s="671"/>
      <c r="BGV189" s="672"/>
      <c r="BGW189" s="672"/>
      <c r="BGX189" s="672"/>
      <c r="BGY189" s="672"/>
      <c r="BGZ189" s="673"/>
      <c r="BHA189" s="671"/>
      <c r="BHB189" s="672"/>
      <c r="BHC189" s="672"/>
      <c r="BHD189" s="672"/>
      <c r="BHE189" s="672"/>
      <c r="BHF189" s="673"/>
      <c r="BHG189" s="671"/>
      <c r="BHH189" s="672"/>
      <c r="BHI189" s="672"/>
      <c r="BHJ189" s="672"/>
      <c r="BHK189" s="672"/>
      <c r="BHL189" s="673"/>
      <c r="BHM189" s="671"/>
      <c r="BHN189" s="672"/>
      <c r="BHO189" s="672"/>
      <c r="BHP189" s="672"/>
      <c r="BHQ189" s="672"/>
      <c r="BHR189" s="673"/>
      <c r="BHS189" s="671"/>
      <c r="BHT189" s="672"/>
      <c r="BHU189" s="672"/>
      <c r="BHV189" s="672"/>
      <c r="BHW189" s="672"/>
      <c r="BHX189" s="673"/>
      <c r="BHY189" s="671"/>
      <c r="BHZ189" s="672"/>
      <c r="BIA189" s="672"/>
      <c r="BIB189" s="672"/>
      <c r="BIC189" s="672"/>
      <c r="BID189" s="673"/>
      <c r="BIE189" s="671"/>
      <c r="BIF189" s="672"/>
      <c r="BIG189" s="672"/>
      <c r="BIH189" s="672"/>
      <c r="BII189" s="672"/>
      <c r="BIJ189" s="673"/>
      <c r="BIK189" s="671"/>
      <c r="BIL189" s="672"/>
      <c r="BIM189" s="672"/>
      <c r="BIN189" s="672"/>
      <c r="BIO189" s="672"/>
      <c r="BIP189" s="673"/>
      <c r="BIQ189" s="671"/>
      <c r="BIR189" s="672"/>
      <c r="BIS189" s="672"/>
      <c r="BIT189" s="672"/>
      <c r="BIU189" s="672"/>
      <c r="BIV189" s="673"/>
      <c r="BIW189" s="671"/>
      <c r="BIX189" s="672"/>
      <c r="BIY189" s="672"/>
      <c r="BIZ189" s="672"/>
      <c r="BJA189" s="672"/>
      <c r="BJB189" s="673"/>
      <c r="BJC189" s="671"/>
      <c r="BJD189" s="672"/>
      <c r="BJE189" s="672"/>
      <c r="BJF189" s="672"/>
      <c r="BJG189" s="672"/>
      <c r="BJH189" s="673"/>
      <c r="BJI189" s="671"/>
      <c r="BJJ189" s="672"/>
      <c r="BJK189" s="672"/>
      <c r="BJL189" s="672"/>
      <c r="BJM189" s="672"/>
      <c r="BJN189" s="673"/>
      <c r="BJO189" s="671"/>
      <c r="BJP189" s="672"/>
      <c r="BJQ189" s="672"/>
      <c r="BJR189" s="672"/>
      <c r="BJS189" s="672"/>
      <c r="BJT189" s="673"/>
      <c r="BJU189" s="671"/>
      <c r="BJV189" s="672"/>
      <c r="BJW189" s="672"/>
      <c r="BJX189" s="672"/>
      <c r="BJY189" s="672"/>
      <c r="BJZ189" s="673"/>
      <c r="BKA189" s="671"/>
      <c r="BKB189" s="672"/>
      <c r="BKC189" s="672"/>
      <c r="BKD189" s="672"/>
      <c r="BKE189" s="672"/>
      <c r="BKF189" s="673"/>
      <c r="BKG189" s="671"/>
      <c r="BKH189" s="672"/>
      <c r="BKI189" s="672"/>
      <c r="BKJ189" s="672"/>
      <c r="BKK189" s="672"/>
      <c r="BKL189" s="673"/>
      <c r="BKM189" s="671"/>
      <c r="BKN189" s="672"/>
      <c r="BKO189" s="672"/>
      <c r="BKP189" s="672"/>
      <c r="BKQ189" s="672"/>
      <c r="BKR189" s="673"/>
      <c r="BKS189" s="671"/>
      <c r="BKT189" s="672"/>
      <c r="BKU189" s="672"/>
      <c r="BKV189" s="672"/>
      <c r="BKW189" s="672"/>
      <c r="BKX189" s="673"/>
      <c r="BKY189" s="671"/>
      <c r="BKZ189" s="672"/>
      <c r="BLA189" s="672"/>
      <c r="BLB189" s="672"/>
      <c r="BLC189" s="672"/>
      <c r="BLD189" s="673"/>
      <c r="BLE189" s="671"/>
      <c r="BLF189" s="672"/>
      <c r="BLG189" s="672"/>
      <c r="BLH189" s="672"/>
      <c r="BLI189" s="672"/>
      <c r="BLJ189" s="673"/>
      <c r="BLK189" s="671"/>
      <c r="BLL189" s="672"/>
      <c r="BLM189" s="672"/>
      <c r="BLN189" s="672"/>
      <c r="BLO189" s="672"/>
      <c r="BLP189" s="673"/>
      <c r="BLQ189" s="671"/>
      <c r="BLR189" s="672"/>
      <c r="BLS189" s="672"/>
      <c r="BLT189" s="672"/>
      <c r="BLU189" s="672"/>
      <c r="BLV189" s="673"/>
      <c r="BLW189" s="671"/>
      <c r="BLX189" s="672"/>
      <c r="BLY189" s="672"/>
      <c r="BLZ189" s="672"/>
      <c r="BMA189" s="672"/>
      <c r="BMB189" s="673"/>
      <c r="BMC189" s="671"/>
      <c r="BMD189" s="672"/>
      <c r="BME189" s="672"/>
      <c r="BMF189" s="672"/>
      <c r="BMG189" s="672"/>
      <c r="BMH189" s="673"/>
      <c r="BMI189" s="671"/>
      <c r="BMJ189" s="672"/>
      <c r="BMK189" s="672"/>
      <c r="BML189" s="672"/>
      <c r="BMM189" s="672"/>
      <c r="BMN189" s="673"/>
      <c r="BMO189" s="671"/>
      <c r="BMP189" s="672"/>
      <c r="BMQ189" s="672"/>
      <c r="BMR189" s="672"/>
      <c r="BMS189" s="672"/>
      <c r="BMT189" s="673"/>
      <c r="BMU189" s="671"/>
      <c r="BMV189" s="672"/>
      <c r="BMW189" s="672"/>
      <c r="BMX189" s="672"/>
      <c r="BMY189" s="672"/>
      <c r="BMZ189" s="673"/>
      <c r="BNA189" s="671"/>
      <c r="BNB189" s="672"/>
      <c r="BNC189" s="672"/>
      <c r="BND189" s="672"/>
      <c r="BNE189" s="672"/>
      <c r="BNF189" s="673"/>
      <c r="BNG189" s="671"/>
      <c r="BNH189" s="672"/>
      <c r="BNI189" s="672"/>
      <c r="BNJ189" s="672"/>
      <c r="BNK189" s="672"/>
      <c r="BNL189" s="673"/>
      <c r="BNM189" s="671"/>
      <c r="BNN189" s="672"/>
      <c r="BNO189" s="672"/>
      <c r="BNP189" s="672"/>
      <c r="BNQ189" s="672"/>
      <c r="BNR189" s="673"/>
      <c r="BNS189" s="671"/>
      <c r="BNT189" s="672"/>
      <c r="BNU189" s="672"/>
      <c r="BNV189" s="672"/>
      <c r="BNW189" s="672"/>
      <c r="BNX189" s="673"/>
      <c r="BNY189" s="671"/>
      <c r="BNZ189" s="672"/>
      <c r="BOA189" s="672"/>
      <c r="BOB189" s="672"/>
      <c r="BOC189" s="672"/>
      <c r="BOD189" s="673"/>
      <c r="BOE189" s="671"/>
      <c r="BOF189" s="672"/>
      <c r="BOG189" s="672"/>
      <c r="BOH189" s="672"/>
      <c r="BOI189" s="672"/>
      <c r="BOJ189" s="673"/>
      <c r="BOK189" s="671"/>
      <c r="BOL189" s="672"/>
      <c r="BOM189" s="672"/>
      <c r="BON189" s="672"/>
      <c r="BOO189" s="672"/>
      <c r="BOP189" s="673"/>
      <c r="BOQ189" s="671"/>
      <c r="BOR189" s="672"/>
      <c r="BOS189" s="672"/>
      <c r="BOT189" s="672"/>
      <c r="BOU189" s="672"/>
      <c r="BOV189" s="673"/>
      <c r="BOW189" s="671"/>
      <c r="BOX189" s="672"/>
      <c r="BOY189" s="672"/>
      <c r="BOZ189" s="672"/>
      <c r="BPA189" s="672"/>
      <c r="BPB189" s="673"/>
      <c r="BPC189" s="671"/>
      <c r="BPD189" s="672"/>
      <c r="BPE189" s="672"/>
      <c r="BPF189" s="672"/>
      <c r="BPG189" s="672"/>
      <c r="BPH189" s="673"/>
      <c r="BPI189" s="671"/>
      <c r="BPJ189" s="672"/>
      <c r="BPK189" s="672"/>
      <c r="BPL189" s="672"/>
      <c r="BPM189" s="672"/>
      <c r="BPN189" s="673"/>
      <c r="BPO189" s="671"/>
      <c r="BPP189" s="672"/>
      <c r="BPQ189" s="672"/>
      <c r="BPR189" s="672"/>
      <c r="BPS189" s="672"/>
      <c r="BPT189" s="673"/>
      <c r="BPU189" s="671"/>
      <c r="BPV189" s="672"/>
      <c r="BPW189" s="672"/>
      <c r="BPX189" s="672"/>
      <c r="BPY189" s="672"/>
      <c r="BPZ189" s="673"/>
      <c r="BQA189" s="671"/>
      <c r="BQB189" s="672"/>
      <c r="BQC189" s="672"/>
      <c r="BQD189" s="672"/>
      <c r="BQE189" s="672"/>
      <c r="BQF189" s="673"/>
      <c r="BQG189" s="671"/>
      <c r="BQH189" s="672"/>
      <c r="BQI189" s="672"/>
      <c r="BQJ189" s="672"/>
      <c r="BQK189" s="672"/>
      <c r="BQL189" s="673"/>
      <c r="BQM189" s="671"/>
      <c r="BQN189" s="672"/>
      <c r="BQO189" s="672"/>
      <c r="BQP189" s="672"/>
      <c r="BQQ189" s="672"/>
      <c r="BQR189" s="673"/>
      <c r="BQS189" s="671"/>
      <c r="BQT189" s="672"/>
      <c r="BQU189" s="672"/>
      <c r="BQV189" s="672"/>
      <c r="BQW189" s="672"/>
      <c r="BQX189" s="673"/>
      <c r="BQY189" s="671"/>
      <c r="BQZ189" s="672"/>
      <c r="BRA189" s="672"/>
      <c r="BRB189" s="672"/>
      <c r="BRC189" s="672"/>
      <c r="BRD189" s="673"/>
      <c r="BRE189" s="671"/>
      <c r="BRF189" s="672"/>
      <c r="BRG189" s="672"/>
      <c r="BRH189" s="672"/>
      <c r="BRI189" s="672"/>
      <c r="BRJ189" s="673"/>
      <c r="BRK189" s="671"/>
      <c r="BRL189" s="672"/>
      <c r="BRM189" s="672"/>
      <c r="BRN189" s="672"/>
      <c r="BRO189" s="672"/>
      <c r="BRP189" s="673"/>
      <c r="BRQ189" s="671"/>
      <c r="BRR189" s="672"/>
      <c r="BRS189" s="672"/>
      <c r="BRT189" s="672"/>
      <c r="BRU189" s="672"/>
      <c r="BRV189" s="673"/>
      <c r="BRW189" s="671"/>
      <c r="BRX189" s="672"/>
      <c r="BRY189" s="672"/>
      <c r="BRZ189" s="672"/>
      <c r="BSA189" s="672"/>
      <c r="BSB189" s="673"/>
      <c r="BSC189" s="671"/>
      <c r="BSD189" s="672"/>
      <c r="BSE189" s="672"/>
      <c r="BSF189" s="672"/>
      <c r="BSG189" s="672"/>
      <c r="BSH189" s="673"/>
      <c r="BSI189" s="671"/>
      <c r="BSJ189" s="672"/>
      <c r="BSK189" s="672"/>
      <c r="BSL189" s="672"/>
      <c r="BSM189" s="672"/>
      <c r="BSN189" s="673"/>
      <c r="BSO189" s="671"/>
      <c r="BSP189" s="672"/>
      <c r="BSQ189" s="672"/>
      <c r="BSR189" s="672"/>
      <c r="BSS189" s="672"/>
      <c r="BST189" s="673"/>
      <c r="BSU189" s="671"/>
      <c r="BSV189" s="672"/>
      <c r="BSW189" s="672"/>
      <c r="BSX189" s="672"/>
      <c r="BSY189" s="672"/>
      <c r="BSZ189" s="673"/>
      <c r="BTA189" s="671"/>
      <c r="BTB189" s="672"/>
      <c r="BTC189" s="672"/>
      <c r="BTD189" s="672"/>
      <c r="BTE189" s="672"/>
      <c r="BTF189" s="673"/>
      <c r="BTG189" s="671"/>
      <c r="BTH189" s="672"/>
      <c r="BTI189" s="672"/>
      <c r="BTJ189" s="672"/>
      <c r="BTK189" s="672"/>
      <c r="BTL189" s="673"/>
      <c r="BTM189" s="671"/>
      <c r="BTN189" s="672"/>
      <c r="BTO189" s="672"/>
      <c r="BTP189" s="672"/>
      <c r="BTQ189" s="672"/>
      <c r="BTR189" s="673"/>
      <c r="BTS189" s="671"/>
      <c r="BTT189" s="672"/>
      <c r="BTU189" s="672"/>
      <c r="BTV189" s="672"/>
      <c r="BTW189" s="672"/>
      <c r="BTX189" s="673"/>
      <c r="BTY189" s="671"/>
      <c r="BTZ189" s="672"/>
      <c r="BUA189" s="672"/>
      <c r="BUB189" s="672"/>
      <c r="BUC189" s="672"/>
      <c r="BUD189" s="673"/>
      <c r="BUE189" s="671"/>
      <c r="BUF189" s="672"/>
      <c r="BUG189" s="672"/>
      <c r="BUH189" s="672"/>
      <c r="BUI189" s="672"/>
      <c r="BUJ189" s="673"/>
      <c r="BUK189" s="671"/>
      <c r="BUL189" s="672"/>
      <c r="BUM189" s="672"/>
      <c r="BUN189" s="672"/>
      <c r="BUO189" s="672"/>
      <c r="BUP189" s="673"/>
      <c r="BUQ189" s="671"/>
      <c r="BUR189" s="672"/>
      <c r="BUS189" s="672"/>
      <c r="BUT189" s="672"/>
      <c r="BUU189" s="672"/>
      <c r="BUV189" s="673"/>
      <c r="BUW189" s="671"/>
      <c r="BUX189" s="672"/>
      <c r="BUY189" s="672"/>
      <c r="BUZ189" s="672"/>
      <c r="BVA189" s="672"/>
      <c r="BVB189" s="673"/>
      <c r="BVC189" s="671"/>
      <c r="BVD189" s="672"/>
      <c r="BVE189" s="672"/>
      <c r="BVF189" s="672"/>
      <c r="BVG189" s="672"/>
      <c r="BVH189" s="673"/>
      <c r="BVI189" s="671"/>
      <c r="BVJ189" s="672"/>
      <c r="BVK189" s="672"/>
      <c r="BVL189" s="672"/>
      <c r="BVM189" s="672"/>
      <c r="BVN189" s="673"/>
      <c r="BVO189" s="671"/>
      <c r="BVP189" s="672"/>
      <c r="BVQ189" s="672"/>
      <c r="BVR189" s="672"/>
      <c r="BVS189" s="672"/>
      <c r="BVT189" s="673"/>
      <c r="BVU189" s="671"/>
      <c r="BVV189" s="672"/>
      <c r="BVW189" s="672"/>
      <c r="BVX189" s="672"/>
      <c r="BVY189" s="672"/>
      <c r="BVZ189" s="673"/>
      <c r="BWA189" s="671"/>
      <c r="BWB189" s="672"/>
      <c r="BWC189" s="672"/>
      <c r="BWD189" s="672"/>
      <c r="BWE189" s="672"/>
      <c r="BWF189" s="673"/>
      <c r="BWG189" s="671"/>
      <c r="BWH189" s="672"/>
      <c r="BWI189" s="672"/>
      <c r="BWJ189" s="672"/>
      <c r="BWK189" s="672"/>
      <c r="BWL189" s="673"/>
      <c r="BWM189" s="671"/>
      <c r="BWN189" s="672"/>
      <c r="BWO189" s="672"/>
      <c r="BWP189" s="672"/>
      <c r="BWQ189" s="672"/>
      <c r="BWR189" s="673"/>
      <c r="BWS189" s="671"/>
      <c r="BWT189" s="672"/>
      <c r="BWU189" s="672"/>
      <c r="BWV189" s="672"/>
      <c r="BWW189" s="672"/>
      <c r="BWX189" s="673"/>
      <c r="BWY189" s="671"/>
      <c r="BWZ189" s="672"/>
      <c r="BXA189" s="672"/>
      <c r="BXB189" s="672"/>
      <c r="BXC189" s="672"/>
      <c r="BXD189" s="673"/>
      <c r="BXE189" s="671"/>
      <c r="BXF189" s="672"/>
      <c r="BXG189" s="672"/>
      <c r="BXH189" s="672"/>
      <c r="BXI189" s="672"/>
      <c r="BXJ189" s="673"/>
      <c r="BXK189" s="671"/>
      <c r="BXL189" s="672"/>
      <c r="BXM189" s="672"/>
      <c r="BXN189" s="672"/>
      <c r="BXO189" s="672"/>
      <c r="BXP189" s="673"/>
      <c r="BXQ189" s="671"/>
      <c r="BXR189" s="672"/>
      <c r="BXS189" s="672"/>
      <c r="BXT189" s="672"/>
      <c r="BXU189" s="672"/>
      <c r="BXV189" s="673"/>
      <c r="BXW189" s="671"/>
      <c r="BXX189" s="672"/>
      <c r="BXY189" s="672"/>
      <c r="BXZ189" s="672"/>
      <c r="BYA189" s="672"/>
      <c r="BYB189" s="673"/>
      <c r="BYC189" s="671"/>
      <c r="BYD189" s="672"/>
      <c r="BYE189" s="672"/>
      <c r="BYF189" s="672"/>
      <c r="BYG189" s="672"/>
      <c r="BYH189" s="673"/>
      <c r="BYI189" s="671"/>
      <c r="BYJ189" s="672"/>
      <c r="BYK189" s="672"/>
      <c r="BYL189" s="672"/>
      <c r="BYM189" s="672"/>
      <c r="BYN189" s="673"/>
      <c r="BYO189" s="671"/>
      <c r="BYP189" s="672"/>
      <c r="BYQ189" s="672"/>
      <c r="BYR189" s="672"/>
      <c r="BYS189" s="672"/>
      <c r="BYT189" s="673"/>
      <c r="BYU189" s="671"/>
      <c r="BYV189" s="672"/>
      <c r="BYW189" s="672"/>
      <c r="BYX189" s="672"/>
      <c r="BYY189" s="672"/>
      <c r="BYZ189" s="673"/>
      <c r="BZA189" s="671"/>
      <c r="BZB189" s="672"/>
      <c r="BZC189" s="672"/>
      <c r="BZD189" s="672"/>
      <c r="BZE189" s="672"/>
      <c r="BZF189" s="673"/>
      <c r="BZG189" s="671"/>
      <c r="BZH189" s="672"/>
      <c r="BZI189" s="672"/>
      <c r="BZJ189" s="672"/>
      <c r="BZK189" s="672"/>
      <c r="BZL189" s="673"/>
      <c r="BZM189" s="671"/>
      <c r="BZN189" s="672"/>
      <c r="BZO189" s="672"/>
      <c r="BZP189" s="672"/>
      <c r="BZQ189" s="672"/>
      <c r="BZR189" s="673"/>
      <c r="BZS189" s="671"/>
      <c r="BZT189" s="672"/>
      <c r="BZU189" s="672"/>
      <c r="BZV189" s="672"/>
      <c r="BZW189" s="672"/>
      <c r="BZX189" s="673"/>
      <c r="BZY189" s="671"/>
      <c r="BZZ189" s="672"/>
      <c r="CAA189" s="672"/>
      <c r="CAB189" s="672"/>
      <c r="CAC189" s="672"/>
      <c r="CAD189" s="673"/>
      <c r="CAE189" s="671"/>
      <c r="CAF189" s="672"/>
      <c r="CAG189" s="672"/>
      <c r="CAH189" s="672"/>
      <c r="CAI189" s="672"/>
      <c r="CAJ189" s="673"/>
      <c r="CAK189" s="671"/>
      <c r="CAL189" s="672"/>
      <c r="CAM189" s="672"/>
      <c r="CAN189" s="672"/>
      <c r="CAO189" s="672"/>
      <c r="CAP189" s="673"/>
      <c r="CAQ189" s="671"/>
      <c r="CAR189" s="672"/>
      <c r="CAS189" s="672"/>
      <c r="CAT189" s="672"/>
      <c r="CAU189" s="672"/>
      <c r="CAV189" s="673"/>
      <c r="CAW189" s="671"/>
      <c r="CAX189" s="672"/>
      <c r="CAY189" s="672"/>
      <c r="CAZ189" s="672"/>
      <c r="CBA189" s="672"/>
      <c r="CBB189" s="673"/>
      <c r="CBC189" s="671"/>
      <c r="CBD189" s="672"/>
      <c r="CBE189" s="672"/>
      <c r="CBF189" s="672"/>
      <c r="CBG189" s="672"/>
      <c r="CBH189" s="673"/>
      <c r="CBI189" s="671"/>
      <c r="CBJ189" s="672"/>
      <c r="CBK189" s="672"/>
      <c r="CBL189" s="672"/>
      <c r="CBM189" s="672"/>
      <c r="CBN189" s="673"/>
      <c r="CBO189" s="671"/>
      <c r="CBP189" s="672"/>
      <c r="CBQ189" s="672"/>
      <c r="CBR189" s="672"/>
      <c r="CBS189" s="672"/>
      <c r="CBT189" s="673"/>
      <c r="CBU189" s="671"/>
      <c r="CBV189" s="672"/>
      <c r="CBW189" s="672"/>
      <c r="CBX189" s="672"/>
      <c r="CBY189" s="672"/>
      <c r="CBZ189" s="673"/>
      <c r="CCA189" s="671"/>
      <c r="CCB189" s="672"/>
      <c r="CCC189" s="672"/>
      <c r="CCD189" s="672"/>
      <c r="CCE189" s="672"/>
      <c r="CCF189" s="673"/>
      <c r="CCG189" s="671"/>
      <c r="CCH189" s="672"/>
      <c r="CCI189" s="672"/>
      <c r="CCJ189" s="672"/>
      <c r="CCK189" s="672"/>
      <c r="CCL189" s="673"/>
      <c r="CCM189" s="671"/>
      <c r="CCN189" s="672"/>
      <c r="CCO189" s="672"/>
      <c r="CCP189" s="672"/>
      <c r="CCQ189" s="672"/>
      <c r="CCR189" s="673"/>
      <c r="CCS189" s="671"/>
      <c r="CCT189" s="672"/>
      <c r="CCU189" s="672"/>
      <c r="CCV189" s="672"/>
      <c r="CCW189" s="672"/>
      <c r="CCX189" s="673"/>
      <c r="CCY189" s="671"/>
      <c r="CCZ189" s="672"/>
      <c r="CDA189" s="672"/>
      <c r="CDB189" s="672"/>
      <c r="CDC189" s="672"/>
      <c r="CDD189" s="673"/>
      <c r="CDE189" s="671"/>
      <c r="CDF189" s="672"/>
      <c r="CDG189" s="672"/>
      <c r="CDH189" s="672"/>
      <c r="CDI189" s="672"/>
      <c r="CDJ189" s="673"/>
      <c r="CDK189" s="671"/>
      <c r="CDL189" s="672"/>
      <c r="CDM189" s="672"/>
      <c r="CDN189" s="672"/>
      <c r="CDO189" s="672"/>
      <c r="CDP189" s="673"/>
      <c r="CDQ189" s="671"/>
      <c r="CDR189" s="672"/>
      <c r="CDS189" s="672"/>
      <c r="CDT189" s="672"/>
      <c r="CDU189" s="672"/>
      <c r="CDV189" s="673"/>
      <c r="CDW189" s="671"/>
      <c r="CDX189" s="672"/>
      <c r="CDY189" s="672"/>
      <c r="CDZ189" s="672"/>
      <c r="CEA189" s="672"/>
      <c r="CEB189" s="673"/>
      <c r="CEC189" s="671"/>
      <c r="CED189" s="672"/>
      <c r="CEE189" s="672"/>
      <c r="CEF189" s="672"/>
      <c r="CEG189" s="672"/>
      <c r="CEH189" s="673"/>
      <c r="CEI189" s="671"/>
      <c r="CEJ189" s="672"/>
      <c r="CEK189" s="672"/>
      <c r="CEL189" s="672"/>
      <c r="CEM189" s="672"/>
      <c r="CEN189" s="673"/>
      <c r="CEO189" s="671"/>
      <c r="CEP189" s="672"/>
      <c r="CEQ189" s="672"/>
      <c r="CER189" s="672"/>
      <c r="CES189" s="672"/>
      <c r="CET189" s="673"/>
      <c r="CEU189" s="671"/>
      <c r="CEV189" s="672"/>
      <c r="CEW189" s="672"/>
      <c r="CEX189" s="672"/>
      <c r="CEY189" s="672"/>
      <c r="CEZ189" s="673"/>
      <c r="CFA189" s="671"/>
      <c r="CFB189" s="672"/>
      <c r="CFC189" s="672"/>
      <c r="CFD189" s="672"/>
      <c r="CFE189" s="672"/>
      <c r="CFF189" s="673"/>
      <c r="CFG189" s="671"/>
      <c r="CFH189" s="672"/>
      <c r="CFI189" s="672"/>
      <c r="CFJ189" s="672"/>
      <c r="CFK189" s="672"/>
      <c r="CFL189" s="673"/>
      <c r="CFM189" s="671"/>
      <c r="CFN189" s="672"/>
      <c r="CFO189" s="672"/>
      <c r="CFP189" s="672"/>
      <c r="CFQ189" s="672"/>
      <c r="CFR189" s="673"/>
      <c r="CFS189" s="671"/>
      <c r="CFT189" s="672"/>
      <c r="CFU189" s="672"/>
      <c r="CFV189" s="672"/>
      <c r="CFW189" s="672"/>
      <c r="CFX189" s="673"/>
      <c r="CFY189" s="671"/>
      <c r="CFZ189" s="672"/>
      <c r="CGA189" s="672"/>
      <c r="CGB189" s="672"/>
      <c r="CGC189" s="672"/>
      <c r="CGD189" s="673"/>
      <c r="CGE189" s="671"/>
      <c r="CGF189" s="672"/>
      <c r="CGG189" s="672"/>
      <c r="CGH189" s="672"/>
      <c r="CGI189" s="672"/>
      <c r="CGJ189" s="673"/>
      <c r="CGK189" s="671"/>
      <c r="CGL189" s="672"/>
      <c r="CGM189" s="672"/>
      <c r="CGN189" s="672"/>
      <c r="CGO189" s="672"/>
      <c r="CGP189" s="673"/>
      <c r="CGQ189" s="671"/>
      <c r="CGR189" s="672"/>
      <c r="CGS189" s="672"/>
      <c r="CGT189" s="672"/>
      <c r="CGU189" s="672"/>
      <c r="CGV189" s="673"/>
      <c r="CGW189" s="671"/>
      <c r="CGX189" s="672"/>
      <c r="CGY189" s="672"/>
      <c r="CGZ189" s="672"/>
      <c r="CHA189" s="672"/>
      <c r="CHB189" s="673"/>
      <c r="CHC189" s="671"/>
      <c r="CHD189" s="672"/>
      <c r="CHE189" s="672"/>
      <c r="CHF189" s="672"/>
      <c r="CHG189" s="672"/>
      <c r="CHH189" s="673"/>
      <c r="CHI189" s="671"/>
      <c r="CHJ189" s="672"/>
      <c r="CHK189" s="672"/>
      <c r="CHL189" s="672"/>
      <c r="CHM189" s="672"/>
      <c r="CHN189" s="673"/>
      <c r="CHO189" s="671"/>
      <c r="CHP189" s="672"/>
      <c r="CHQ189" s="672"/>
      <c r="CHR189" s="672"/>
      <c r="CHS189" s="672"/>
      <c r="CHT189" s="673"/>
      <c r="CHU189" s="671"/>
      <c r="CHV189" s="672"/>
      <c r="CHW189" s="672"/>
      <c r="CHX189" s="672"/>
      <c r="CHY189" s="672"/>
      <c r="CHZ189" s="673"/>
      <c r="CIA189" s="671"/>
      <c r="CIB189" s="672"/>
      <c r="CIC189" s="672"/>
      <c r="CID189" s="672"/>
      <c r="CIE189" s="672"/>
      <c r="CIF189" s="673"/>
      <c r="CIG189" s="671"/>
      <c r="CIH189" s="672"/>
      <c r="CII189" s="672"/>
      <c r="CIJ189" s="672"/>
      <c r="CIK189" s="672"/>
      <c r="CIL189" s="673"/>
      <c r="CIM189" s="671"/>
      <c r="CIN189" s="672"/>
      <c r="CIO189" s="672"/>
      <c r="CIP189" s="672"/>
      <c r="CIQ189" s="672"/>
      <c r="CIR189" s="673"/>
      <c r="CIS189" s="671"/>
      <c r="CIT189" s="672"/>
      <c r="CIU189" s="672"/>
      <c r="CIV189" s="672"/>
      <c r="CIW189" s="672"/>
      <c r="CIX189" s="673"/>
      <c r="CIY189" s="671"/>
      <c r="CIZ189" s="672"/>
      <c r="CJA189" s="672"/>
      <c r="CJB189" s="672"/>
      <c r="CJC189" s="672"/>
      <c r="CJD189" s="673"/>
      <c r="CJE189" s="671"/>
      <c r="CJF189" s="672"/>
      <c r="CJG189" s="672"/>
      <c r="CJH189" s="672"/>
      <c r="CJI189" s="672"/>
      <c r="CJJ189" s="673"/>
      <c r="CJK189" s="671"/>
      <c r="CJL189" s="672"/>
      <c r="CJM189" s="672"/>
      <c r="CJN189" s="672"/>
      <c r="CJO189" s="672"/>
      <c r="CJP189" s="673"/>
      <c r="CJQ189" s="671"/>
      <c r="CJR189" s="672"/>
      <c r="CJS189" s="672"/>
      <c r="CJT189" s="672"/>
      <c r="CJU189" s="672"/>
      <c r="CJV189" s="673"/>
      <c r="CJW189" s="671"/>
      <c r="CJX189" s="672"/>
      <c r="CJY189" s="672"/>
      <c r="CJZ189" s="672"/>
      <c r="CKA189" s="672"/>
      <c r="CKB189" s="673"/>
      <c r="CKC189" s="671"/>
      <c r="CKD189" s="672"/>
      <c r="CKE189" s="672"/>
      <c r="CKF189" s="672"/>
      <c r="CKG189" s="672"/>
      <c r="CKH189" s="673"/>
      <c r="CKI189" s="671"/>
      <c r="CKJ189" s="672"/>
      <c r="CKK189" s="672"/>
      <c r="CKL189" s="672"/>
      <c r="CKM189" s="672"/>
      <c r="CKN189" s="673"/>
      <c r="CKO189" s="671"/>
      <c r="CKP189" s="672"/>
      <c r="CKQ189" s="672"/>
      <c r="CKR189" s="672"/>
      <c r="CKS189" s="672"/>
      <c r="CKT189" s="673"/>
      <c r="CKU189" s="671"/>
      <c r="CKV189" s="672"/>
      <c r="CKW189" s="672"/>
      <c r="CKX189" s="672"/>
      <c r="CKY189" s="672"/>
      <c r="CKZ189" s="673"/>
      <c r="CLA189" s="671"/>
      <c r="CLB189" s="672"/>
      <c r="CLC189" s="672"/>
      <c r="CLD189" s="672"/>
      <c r="CLE189" s="672"/>
      <c r="CLF189" s="673"/>
      <c r="CLG189" s="671"/>
      <c r="CLH189" s="672"/>
      <c r="CLI189" s="672"/>
      <c r="CLJ189" s="672"/>
      <c r="CLK189" s="672"/>
      <c r="CLL189" s="673"/>
      <c r="CLM189" s="671"/>
      <c r="CLN189" s="672"/>
      <c r="CLO189" s="672"/>
      <c r="CLP189" s="672"/>
      <c r="CLQ189" s="672"/>
      <c r="CLR189" s="673"/>
      <c r="CLS189" s="671"/>
      <c r="CLT189" s="672"/>
      <c r="CLU189" s="672"/>
      <c r="CLV189" s="672"/>
      <c r="CLW189" s="672"/>
      <c r="CLX189" s="673"/>
      <c r="CLY189" s="671"/>
      <c r="CLZ189" s="672"/>
      <c r="CMA189" s="672"/>
      <c r="CMB189" s="672"/>
      <c r="CMC189" s="672"/>
      <c r="CMD189" s="673"/>
      <c r="CME189" s="671"/>
      <c r="CMF189" s="672"/>
      <c r="CMG189" s="672"/>
      <c r="CMH189" s="672"/>
      <c r="CMI189" s="672"/>
      <c r="CMJ189" s="673"/>
      <c r="CMK189" s="671"/>
      <c r="CML189" s="672"/>
      <c r="CMM189" s="672"/>
      <c r="CMN189" s="672"/>
      <c r="CMO189" s="672"/>
      <c r="CMP189" s="673"/>
      <c r="CMQ189" s="671"/>
      <c r="CMR189" s="672"/>
      <c r="CMS189" s="672"/>
      <c r="CMT189" s="672"/>
      <c r="CMU189" s="672"/>
      <c r="CMV189" s="673"/>
      <c r="CMW189" s="671"/>
      <c r="CMX189" s="672"/>
      <c r="CMY189" s="672"/>
      <c r="CMZ189" s="672"/>
      <c r="CNA189" s="672"/>
      <c r="CNB189" s="673"/>
      <c r="CNC189" s="671"/>
      <c r="CND189" s="672"/>
      <c r="CNE189" s="672"/>
      <c r="CNF189" s="672"/>
      <c r="CNG189" s="672"/>
      <c r="CNH189" s="673"/>
      <c r="CNI189" s="671"/>
      <c r="CNJ189" s="672"/>
      <c r="CNK189" s="672"/>
      <c r="CNL189" s="672"/>
      <c r="CNM189" s="672"/>
      <c r="CNN189" s="673"/>
      <c r="CNO189" s="671"/>
      <c r="CNP189" s="672"/>
      <c r="CNQ189" s="672"/>
      <c r="CNR189" s="672"/>
      <c r="CNS189" s="672"/>
      <c r="CNT189" s="673"/>
      <c r="CNU189" s="671"/>
      <c r="CNV189" s="672"/>
      <c r="CNW189" s="672"/>
      <c r="CNX189" s="672"/>
      <c r="CNY189" s="672"/>
      <c r="CNZ189" s="673"/>
      <c r="COA189" s="671"/>
      <c r="COB189" s="672"/>
      <c r="COC189" s="672"/>
      <c r="COD189" s="672"/>
      <c r="COE189" s="672"/>
      <c r="COF189" s="673"/>
      <c r="COG189" s="671"/>
      <c r="COH189" s="672"/>
      <c r="COI189" s="672"/>
      <c r="COJ189" s="672"/>
      <c r="COK189" s="672"/>
      <c r="COL189" s="673"/>
      <c r="COM189" s="671"/>
      <c r="CON189" s="672"/>
      <c r="COO189" s="672"/>
      <c r="COP189" s="672"/>
      <c r="COQ189" s="672"/>
      <c r="COR189" s="673"/>
      <c r="COS189" s="671"/>
      <c r="COT189" s="672"/>
      <c r="COU189" s="672"/>
      <c r="COV189" s="672"/>
      <c r="COW189" s="672"/>
      <c r="COX189" s="673"/>
      <c r="COY189" s="671"/>
      <c r="COZ189" s="672"/>
      <c r="CPA189" s="672"/>
      <c r="CPB189" s="672"/>
      <c r="CPC189" s="672"/>
      <c r="CPD189" s="673"/>
      <c r="CPE189" s="671"/>
      <c r="CPF189" s="672"/>
      <c r="CPG189" s="672"/>
      <c r="CPH189" s="672"/>
      <c r="CPI189" s="672"/>
      <c r="CPJ189" s="673"/>
      <c r="CPK189" s="671"/>
      <c r="CPL189" s="672"/>
      <c r="CPM189" s="672"/>
      <c r="CPN189" s="672"/>
      <c r="CPO189" s="672"/>
      <c r="CPP189" s="673"/>
      <c r="CPQ189" s="671"/>
      <c r="CPR189" s="672"/>
      <c r="CPS189" s="672"/>
      <c r="CPT189" s="672"/>
      <c r="CPU189" s="672"/>
      <c r="CPV189" s="673"/>
      <c r="CPW189" s="671"/>
      <c r="CPX189" s="672"/>
      <c r="CPY189" s="672"/>
      <c r="CPZ189" s="672"/>
      <c r="CQA189" s="672"/>
      <c r="CQB189" s="673"/>
      <c r="CQC189" s="671"/>
      <c r="CQD189" s="672"/>
      <c r="CQE189" s="672"/>
      <c r="CQF189" s="672"/>
      <c r="CQG189" s="672"/>
      <c r="CQH189" s="673"/>
      <c r="CQI189" s="671"/>
      <c r="CQJ189" s="672"/>
      <c r="CQK189" s="672"/>
      <c r="CQL189" s="672"/>
      <c r="CQM189" s="672"/>
      <c r="CQN189" s="673"/>
      <c r="CQO189" s="671"/>
      <c r="CQP189" s="672"/>
      <c r="CQQ189" s="672"/>
      <c r="CQR189" s="672"/>
      <c r="CQS189" s="672"/>
      <c r="CQT189" s="673"/>
      <c r="CQU189" s="671"/>
      <c r="CQV189" s="672"/>
      <c r="CQW189" s="672"/>
      <c r="CQX189" s="672"/>
      <c r="CQY189" s="672"/>
      <c r="CQZ189" s="673"/>
      <c r="CRA189" s="671"/>
      <c r="CRB189" s="672"/>
      <c r="CRC189" s="672"/>
      <c r="CRD189" s="672"/>
      <c r="CRE189" s="672"/>
      <c r="CRF189" s="673"/>
      <c r="CRG189" s="671"/>
      <c r="CRH189" s="672"/>
      <c r="CRI189" s="672"/>
      <c r="CRJ189" s="672"/>
      <c r="CRK189" s="672"/>
      <c r="CRL189" s="673"/>
      <c r="CRM189" s="671"/>
      <c r="CRN189" s="672"/>
      <c r="CRO189" s="672"/>
      <c r="CRP189" s="672"/>
      <c r="CRQ189" s="672"/>
      <c r="CRR189" s="673"/>
      <c r="CRS189" s="671"/>
      <c r="CRT189" s="672"/>
      <c r="CRU189" s="672"/>
      <c r="CRV189" s="672"/>
      <c r="CRW189" s="672"/>
      <c r="CRX189" s="673"/>
      <c r="CRY189" s="671"/>
      <c r="CRZ189" s="672"/>
      <c r="CSA189" s="672"/>
      <c r="CSB189" s="672"/>
      <c r="CSC189" s="672"/>
      <c r="CSD189" s="673"/>
      <c r="CSE189" s="671"/>
      <c r="CSF189" s="672"/>
      <c r="CSG189" s="672"/>
      <c r="CSH189" s="672"/>
      <c r="CSI189" s="672"/>
      <c r="CSJ189" s="673"/>
      <c r="CSK189" s="671"/>
      <c r="CSL189" s="672"/>
      <c r="CSM189" s="672"/>
      <c r="CSN189" s="672"/>
      <c r="CSO189" s="672"/>
      <c r="CSP189" s="673"/>
      <c r="CSQ189" s="671"/>
      <c r="CSR189" s="672"/>
      <c r="CSS189" s="672"/>
      <c r="CST189" s="672"/>
      <c r="CSU189" s="672"/>
      <c r="CSV189" s="673"/>
      <c r="CSW189" s="671"/>
      <c r="CSX189" s="672"/>
      <c r="CSY189" s="672"/>
      <c r="CSZ189" s="672"/>
      <c r="CTA189" s="672"/>
      <c r="CTB189" s="673"/>
      <c r="CTC189" s="671"/>
      <c r="CTD189" s="672"/>
      <c r="CTE189" s="672"/>
      <c r="CTF189" s="672"/>
      <c r="CTG189" s="672"/>
      <c r="CTH189" s="673"/>
      <c r="CTI189" s="671"/>
      <c r="CTJ189" s="672"/>
      <c r="CTK189" s="672"/>
      <c r="CTL189" s="672"/>
      <c r="CTM189" s="672"/>
      <c r="CTN189" s="673"/>
      <c r="CTO189" s="671"/>
      <c r="CTP189" s="672"/>
      <c r="CTQ189" s="672"/>
      <c r="CTR189" s="672"/>
      <c r="CTS189" s="672"/>
      <c r="CTT189" s="673"/>
      <c r="CTU189" s="671"/>
      <c r="CTV189" s="672"/>
      <c r="CTW189" s="672"/>
      <c r="CTX189" s="672"/>
      <c r="CTY189" s="672"/>
      <c r="CTZ189" s="673"/>
      <c r="CUA189" s="671"/>
      <c r="CUB189" s="672"/>
      <c r="CUC189" s="672"/>
      <c r="CUD189" s="672"/>
      <c r="CUE189" s="672"/>
      <c r="CUF189" s="673"/>
      <c r="CUG189" s="671"/>
      <c r="CUH189" s="672"/>
      <c r="CUI189" s="672"/>
      <c r="CUJ189" s="672"/>
      <c r="CUK189" s="672"/>
      <c r="CUL189" s="673"/>
      <c r="CUM189" s="671"/>
      <c r="CUN189" s="672"/>
      <c r="CUO189" s="672"/>
      <c r="CUP189" s="672"/>
      <c r="CUQ189" s="672"/>
      <c r="CUR189" s="673"/>
      <c r="CUS189" s="671"/>
      <c r="CUT189" s="672"/>
      <c r="CUU189" s="672"/>
      <c r="CUV189" s="672"/>
      <c r="CUW189" s="672"/>
      <c r="CUX189" s="673"/>
      <c r="CUY189" s="671"/>
      <c r="CUZ189" s="672"/>
      <c r="CVA189" s="672"/>
      <c r="CVB189" s="672"/>
      <c r="CVC189" s="672"/>
      <c r="CVD189" s="673"/>
      <c r="CVE189" s="671"/>
      <c r="CVF189" s="672"/>
      <c r="CVG189" s="672"/>
      <c r="CVH189" s="672"/>
      <c r="CVI189" s="672"/>
      <c r="CVJ189" s="673"/>
      <c r="CVK189" s="671"/>
      <c r="CVL189" s="672"/>
      <c r="CVM189" s="672"/>
      <c r="CVN189" s="672"/>
      <c r="CVO189" s="672"/>
      <c r="CVP189" s="673"/>
      <c r="CVQ189" s="671"/>
      <c r="CVR189" s="672"/>
      <c r="CVS189" s="672"/>
      <c r="CVT189" s="672"/>
      <c r="CVU189" s="672"/>
      <c r="CVV189" s="673"/>
      <c r="CVW189" s="671"/>
      <c r="CVX189" s="672"/>
      <c r="CVY189" s="672"/>
      <c r="CVZ189" s="672"/>
      <c r="CWA189" s="672"/>
      <c r="CWB189" s="673"/>
      <c r="CWC189" s="671"/>
      <c r="CWD189" s="672"/>
      <c r="CWE189" s="672"/>
      <c r="CWF189" s="672"/>
      <c r="CWG189" s="672"/>
      <c r="CWH189" s="673"/>
      <c r="CWI189" s="671"/>
      <c r="CWJ189" s="672"/>
      <c r="CWK189" s="672"/>
      <c r="CWL189" s="672"/>
      <c r="CWM189" s="672"/>
      <c r="CWN189" s="673"/>
      <c r="CWO189" s="671"/>
      <c r="CWP189" s="672"/>
      <c r="CWQ189" s="672"/>
      <c r="CWR189" s="672"/>
      <c r="CWS189" s="672"/>
      <c r="CWT189" s="673"/>
      <c r="CWU189" s="671"/>
      <c r="CWV189" s="672"/>
      <c r="CWW189" s="672"/>
      <c r="CWX189" s="672"/>
      <c r="CWY189" s="672"/>
      <c r="CWZ189" s="673"/>
      <c r="CXA189" s="671"/>
      <c r="CXB189" s="672"/>
      <c r="CXC189" s="672"/>
      <c r="CXD189" s="672"/>
      <c r="CXE189" s="672"/>
      <c r="CXF189" s="673"/>
      <c r="CXG189" s="671"/>
      <c r="CXH189" s="672"/>
      <c r="CXI189" s="672"/>
      <c r="CXJ189" s="672"/>
      <c r="CXK189" s="672"/>
      <c r="CXL189" s="673"/>
      <c r="CXM189" s="671"/>
      <c r="CXN189" s="672"/>
      <c r="CXO189" s="672"/>
      <c r="CXP189" s="672"/>
      <c r="CXQ189" s="672"/>
      <c r="CXR189" s="673"/>
      <c r="CXS189" s="671"/>
      <c r="CXT189" s="672"/>
      <c r="CXU189" s="672"/>
      <c r="CXV189" s="672"/>
      <c r="CXW189" s="672"/>
      <c r="CXX189" s="673"/>
      <c r="CXY189" s="671"/>
      <c r="CXZ189" s="672"/>
      <c r="CYA189" s="672"/>
      <c r="CYB189" s="672"/>
      <c r="CYC189" s="672"/>
      <c r="CYD189" s="673"/>
      <c r="CYE189" s="671"/>
      <c r="CYF189" s="672"/>
      <c r="CYG189" s="672"/>
      <c r="CYH189" s="672"/>
      <c r="CYI189" s="672"/>
      <c r="CYJ189" s="673"/>
      <c r="CYK189" s="671"/>
      <c r="CYL189" s="672"/>
      <c r="CYM189" s="672"/>
      <c r="CYN189" s="672"/>
      <c r="CYO189" s="672"/>
      <c r="CYP189" s="673"/>
      <c r="CYQ189" s="671"/>
      <c r="CYR189" s="672"/>
      <c r="CYS189" s="672"/>
      <c r="CYT189" s="672"/>
      <c r="CYU189" s="672"/>
      <c r="CYV189" s="673"/>
      <c r="CYW189" s="671"/>
      <c r="CYX189" s="672"/>
      <c r="CYY189" s="672"/>
      <c r="CYZ189" s="672"/>
      <c r="CZA189" s="672"/>
      <c r="CZB189" s="673"/>
      <c r="CZC189" s="671"/>
      <c r="CZD189" s="672"/>
      <c r="CZE189" s="672"/>
      <c r="CZF189" s="672"/>
      <c r="CZG189" s="672"/>
      <c r="CZH189" s="673"/>
      <c r="CZI189" s="671"/>
      <c r="CZJ189" s="672"/>
      <c r="CZK189" s="672"/>
      <c r="CZL189" s="672"/>
      <c r="CZM189" s="672"/>
      <c r="CZN189" s="673"/>
      <c r="CZO189" s="671"/>
      <c r="CZP189" s="672"/>
      <c r="CZQ189" s="672"/>
      <c r="CZR189" s="672"/>
      <c r="CZS189" s="672"/>
      <c r="CZT189" s="673"/>
      <c r="CZU189" s="671"/>
      <c r="CZV189" s="672"/>
      <c r="CZW189" s="672"/>
      <c r="CZX189" s="672"/>
      <c r="CZY189" s="672"/>
      <c r="CZZ189" s="673"/>
      <c r="DAA189" s="671"/>
      <c r="DAB189" s="672"/>
      <c r="DAC189" s="672"/>
      <c r="DAD189" s="672"/>
      <c r="DAE189" s="672"/>
      <c r="DAF189" s="673"/>
      <c r="DAG189" s="671"/>
      <c r="DAH189" s="672"/>
      <c r="DAI189" s="672"/>
      <c r="DAJ189" s="672"/>
      <c r="DAK189" s="672"/>
      <c r="DAL189" s="673"/>
      <c r="DAM189" s="671"/>
      <c r="DAN189" s="672"/>
      <c r="DAO189" s="672"/>
      <c r="DAP189" s="672"/>
      <c r="DAQ189" s="672"/>
      <c r="DAR189" s="673"/>
      <c r="DAS189" s="671"/>
      <c r="DAT189" s="672"/>
      <c r="DAU189" s="672"/>
      <c r="DAV189" s="672"/>
      <c r="DAW189" s="672"/>
      <c r="DAX189" s="673"/>
      <c r="DAY189" s="671"/>
      <c r="DAZ189" s="672"/>
      <c r="DBA189" s="672"/>
      <c r="DBB189" s="672"/>
      <c r="DBC189" s="672"/>
      <c r="DBD189" s="673"/>
      <c r="DBE189" s="671"/>
      <c r="DBF189" s="672"/>
      <c r="DBG189" s="672"/>
      <c r="DBH189" s="672"/>
      <c r="DBI189" s="672"/>
      <c r="DBJ189" s="673"/>
      <c r="DBK189" s="671"/>
      <c r="DBL189" s="672"/>
      <c r="DBM189" s="672"/>
      <c r="DBN189" s="672"/>
      <c r="DBO189" s="672"/>
      <c r="DBP189" s="673"/>
      <c r="DBQ189" s="671"/>
      <c r="DBR189" s="672"/>
      <c r="DBS189" s="672"/>
      <c r="DBT189" s="672"/>
      <c r="DBU189" s="672"/>
      <c r="DBV189" s="673"/>
      <c r="DBW189" s="671"/>
      <c r="DBX189" s="672"/>
      <c r="DBY189" s="672"/>
      <c r="DBZ189" s="672"/>
      <c r="DCA189" s="672"/>
      <c r="DCB189" s="673"/>
      <c r="DCC189" s="671"/>
      <c r="DCD189" s="672"/>
      <c r="DCE189" s="672"/>
      <c r="DCF189" s="672"/>
      <c r="DCG189" s="672"/>
      <c r="DCH189" s="673"/>
      <c r="DCI189" s="671"/>
      <c r="DCJ189" s="672"/>
      <c r="DCK189" s="672"/>
      <c r="DCL189" s="672"/>
      <c r="DCM189" s="672"/>
      <c r="DCN189" s="673"/>
      <c r="DCO189" s="671"/>
      <c r="DCP189" s="672"/>
      <c r="DCQ189" s="672"/>
      <c r="DCR189" s="672"/>
      <c r="DCS189" s="672"/>
      <c r="DCT189" s="673"/>
      <c r="DCU189" s="671"/>
      <c r="DCV189" s="672"/>
      <c r="DCW189" s="672"/>
      <c r="DCX189" s="672"/>
      <c r="DCY189" s="672"/>
      <c r="DCZ189" s="673"/>
      <c r="DDA189" s="671"/>
      <c r="DDB189" s="672"/>
      <c r="DDC189" s="672"/>
      <c r="DDD189" s="672"/>
      <c r="DDE189" s="672"/>
      <c r="DDF189" s="673"/>
      <c r="DDG189" s="671"/>
      <c r="DDH189" s="672"/>
      <c r="DDI189" s="672"/>
      <c r="DDJ189" s="672"/>
      <c r="DDK189" s="672"/>
      <c r="DDL189" s="673"/>
      <c r="DDM189" s="671"/>
      <c r="DDN189" s="672"/>
      <c r="DDO189" s="672"/>
      <c r="DDP189" s="672"/>
      <c r="DDQ189" s="672"/>
      <c r="DDR189" s="673"/>
      <c r="DDS189" s="671"/>
      <c r="DDT189" s="672"/>
      <c r="DDU189" s="672"/>
      <c r="DDV189" s="672"/>
      <c r="DDW189" s="672"/>
      <c r="DDX189" s="673"/>
      <c r="DDY189" s="671"/>
      <c r="DDZ189" s="672"/>
      <c r="DEA189" s="672"/>
      <c r="DEB189" s="672"/>
      <c r="DEC189" s="672"/>
      <c r="DED189" s="673"/>
      <c r="DEE189" s="671"/>
      <c r="DEF189" s="672"/>
      <c r="DEG189" s="672"/>
      <c r="DEH189" s="672"/>
      <c r="DEI189" s="672"/>
      <c r="DEJ189" s="673"/>
      <c r="DEK189" s="671"/>
      <c r="DEL189" s="672"/>
      <c r="DEM189" s="672"/>
      <c r="DEN189" s="672"/>
      <c r="DEO189" s="672"/>
      <c r="DEP189" s="673"/>
      <c r="DEQ189" s="671"/>
      <c r="DER189" s="672"/>
      <c r="DES189" s="672"/>
      <c r="DET189" s="672"/>
      <c r="DEU189" s="672"/>
      <c r="DEV189" s="673"/>
      <c r="DEW189" s="671"/>
      <c r="DEX189" s="672"/>
      <c r="DEY189" s="672"/>
      <c r="DEZ189" s="672"/>
      <c r="DFA189" s="672"/>
      <c r="DFB189" s="673"/>
      <c r="DFC189" s="671"/>
      <c r="DFD189" s="672"/>
      <c r="DFE189" s="672"/>
      <c r="DFF189" s="672"/>
      <c r="DFG189" s="672"/>
      <c r="DFH189" s="673"/>
      <c r="DFI189" s="671"/>
      <c r="DFJ189" s="672"/>
      <c r="DFK189" s="672"/>
      <c r="DFL189" s="672"/>
      <c r="DFM189" s="672"/>
      <c r="DFN189" s="673"/>
      <c r="DFO189" s="671"/>
      <c r="DFP189" s="672"/>
      <c r="DFQ189" s="672"/>
      <c r="DFR189" s="672"/>
      <c r="DFS189" s="672"/>
      <c r="DFT189" s="673"/>
      <c r="DFU189" s="671"/>
      <c r="DFV189" s="672"/>
      <c r="DFW189" s="672"/>
      <c r="DFX189" s="672"/>
      <c r="DFY189" s="672"/>
      <c r="DFZ189" s="673"/>
      <c r="DGA189" s="671"/>
      <c r="DGB189" s="672"/>
      <c r="DGC189" s="672"/>
      <c r="DGD189" s="672"/>
      <c r="DGE189" s="672"/>
      <c r="DGF189" s="673"/>
      <c r="DGG189" s="671"/>
      <c r="DGH189" s="672"/>
      <c r="DGI189" s="672"/>
      <c r="DGJ189" s="672"/>
      <c r="DGK189" s="672"/>
      <c r="DGL189" s="673"/>
      <c r="DGM189" s="671"/>
      <c r="DGN189" s="672"/>
      <c r="DGO189" s="672"/>
      <c r="DGP189" s="672"/>
      <c r="DGQ189" s="672"/>
      <c r="DGR189" s="673"/>
      <c r="DGS189" s="671"/>
      <c r="DGT189" s="672"/>
      <c r="DGU189" s="672"/>
      <c r="DGV189" s="672"/>
      <c r="DGW189" s="672"/>
      <c r="DGX189" s="673"/>
      <c r="DGY189" s="671"/>
      <c r="DGZ189" s="672"/>
      <c r="DHA189" s="672"/>
      <c r="DHB189" s="672"/>
      <c r="DHC189" s="672"/>
      <c r="DHD189" s="673"/>
      <c r="DHE189" s="671"/>
      <c r="DHF189" s="672"/>
      <c r="DHG189" s="672"/>
      <c r="DHH189" s="672"/>
      <c r="DHI189" s="672"/>
      <c r="DHJ189" s="673"/>
      <c r="DHK189" s="671"/>
      <c r="DHL189" s="672"/>
      <c r="DHM189" s="672"/>
      <c r="DHN189" s="672"/>
      <c r="DHO189" s="672"/>
      <c r="DHP189" s="673"/>
      <c r="DHQ189" s="671"/>
      <c r="DHR189" s="672"/>
      <c r="DHS189" s="672"/>
      <c r="DHT189" s="672"/>
      <c r="DHU189" s="672"/>
      <c r="DHV189" s="673"/>
      <c r="DHW189" s="671"/>
      <c r="DHX189" s="672"/>
      <c r="DHY189" s="672"/>
      <c r="DHZ189" s="672"/>
      <c r="DIA189" s="672"/>
      <c r="DIB189" s="673"/>
      <c r="DIC189" s="671"/>
      <c r="DID189" s="672"/>
      <c r="DIE189" s="672"/>
      <c r="DIF189" s="672"/>
      <c r="DIG189" s="672"/>
      <c r="DIH189" s="673"/>
      <c r="DII189" s="671"/>
      <c r="DIJ189" s="672"/>
      <c r="DIK189" s="672"/>
      <c r="DIL189" s="672"/>
      <c r="DIM189" s="672"/>
      <c r="DIN189" s="673"/>
      <c r="DIO189" s="671"/>
      <c r="DIP189" s="672"/>
      <c r="DIQ189" s="672"/>
      <c r="DIR189" s="672"/>
      <c r="DIS189" s="672"/>
      <c r="DIT189" s="673"/>
      <c r="DIU189" s="671"/>
      <c r="DIV189" s="672"/>
      <c r="DIW189" s="672"/>
      <c r="DIX189" s="672"/>
      <c r="DIY189" s="672"/>
      <c r="DIZ189" s="673"/>
      <c r="DJA189" s="671"/>
      <c r="DJB189" s="672"/>
      <c r="DJC189" s="672"/>
      <c r="DJD189" s="672"/>
      <c r="DJE189" s="672"/>
      <c r="DJF189" s="673"/>
      <c r="DJG189" s="671"/>
      <c r="DJH189" s="672"/>
      <c r="DJI189" s="672"/>
      <c r="DJJ189" s="672"/>
      <c r="DJK189" s="672"/>
      <c r="DJL189" s="673"/>
      <c r="DJM189" s="671"/>
      <c r="DJN189" s="672"/>
      <c r="DJO189" s="672"/>
      <c r="DJP189" s="672"/>
      <c r="DJQ189" s="672"/>
      <c r="DJR189" s="673"/>
      <c r="DJS189" s="671"/>
      <c r="DJT189" s="672"/>
      <c r="DJU189" s="672"/>
      <c r="DJV189" s="672"/>
      <c r="DJW189" s="672"/>
      <c r="DJX189" s="673"/>
      <c r="DJY189" s="671"/>
      <c r="DJZ189" s="672"/>
      <c r="DKA189" s="672"/>
      <c r="DKB189" s="672"/>
      <c r="DKC189" s="672"/>
      <c r="DKD189" s="673"/>
      <c r="DKE189" s="671"/>
      <c r="DKF189" s="672"/>
      <c r="DKG189" s="672"/>
      <c r="DKH189" s="672"/>
      <c r="DKI189" s="672"/>
      <c r="DKJ189" s="673"/>
      <c r="DKK189" s="671"/>
      <c r="DKL189" s="672"/>
      <c r="DKM189" s="672"/>
      <c r="DKN189" s="672"/>
      <c r="DKO189" s="672"/>
      <c r="DKP189" s="673"/>
      <c r="DKQ189" s="671"/>
      <c r="DKR189" s="672"/>
      <c r="DKS189" s="672"/>
      <c r="DKT189" s="672"/>
      <c r="DKU189" s="672"/>
      <c r="DKV189" s="673"/>
      <c r="DKW189" s="671"/>
      <c r="DKX189" s="672"/>
      <c r="DKY189" s="672"/>
      <c r="DKZ189" s="672"/>
      <c r="DLA189" s="672"/>
      <c r="DLB189" s="673"/>
      <c r="DLC189" s="671"/>
      <c r="DLD189" s="672"/>
      <c r="DLE189" s="672"/>
      <c r="DLF189" s="672"/>
      <c r="DLG189" s="672"/>
      <c r="DLH189" s="673"/>
      <c r="DLI189" s="671"/>
      <c r="DLJ189" s="672"/>
      <c r="DLK189" s="672"/>
      <c r="DLL189" s="672"/>
      <c r="DLM189" s="672"/>
      <c r="DLN189" s="673"/>
      <c r="DLO189" s="671"/>
      <c r="DLP189" s="672"/>
      <c r="DLQ189" s="672"/>
      <c r="DLR189" s="672"/>
      <c r="DLS189" s="672"/>
      <c r="DLT189" s="673"/>
      <c r="DLU189" s="671"/>
      <c r="DLV189" s="672"/>
      <c r="DLW189" s="672"/>
      <c r="DLX189" s="672"/>
      <c r="DLY189" s="672"/>
      <c r="DLZ189" s="673"/>
      <c r="DMA189" s="671"/>
      <c r="DMB189" s="672"/>
      <c r="DMC189" s="672"/>
      <c r="DMD189" s="672"/>
      <c r="DME189" s="672"/>
      <c r="DMF189" s="673"/>
      <c r="DMG189" s="671"/>
      <c r="DMH189" s="672"/>
      <c r="DMI189" s="672"/>
      <c r="DMJ189" s="672"/>
      <c r="DMK189" s="672"/>
      <c r="DML189" s="673"/>
      <c r="DMM189" s="671"/>
      <c r="DMN189" s="672"/>
      <c r="DMO189" s="672"/>
      <c r="DMP189" s="672"/>
      <c r="DMQ189" s="672"/>
      <c r="DMR189" s="673"/>
      <c r="DMS189" s="671"/>
      <c r="DMT189" s="672"/>
      <c r="DMU189" s="672"/>
      <c r="DMV189" s="672"/>
      <c r="DMW189" s="672"/>
      <c r="DMX189" s="673"/>
      <c r="DMY189" s="671"/>
      <c r="DMZ189" s="672"/>
      <c r="DNA189" s="672"/>
      <c r="DNB189" s="672"/>
      <c r="DNC189" s="672"/>
      <c r="DND189" s="673"/>
      <c r="DNE189" s="671"/>
      <c r="DNF189" s="672"/>
      <c r="DNG189" s="672"/>
      <c r="DNH189" s="672"/>
      <c r="DNI189" s="672"/>
      <c r="DNJ189" s="673"/>
      <c r="DNK189" s="671"/>
      <c r="DNL189" s="672"/>
      <c r="DNM189" s="672"/>
      <c r="DNN189" s="672"/>
      <c r="DNO189" s="672"/>
      <c r="DNP189" s="673"/>
      <c r="DNQ189" s="671"/>
      <c r="DNR189" s="672"/>
      <c r="DNS189" s="672"/>
      <c r="DNT189" s="672"/>
      <c r="DNU189" s="672"/>
      <c r="DNV189" s="673"/>
      <c r="DNW189" s="671"/>
      <c r="DNX189" s="672"/>
      <c r="DNY189" s="672"/>
      <c r="DNZ189" s="672"/>
      <c r="DOA189" s="672"/>
      <c r="DOB189" s="673"/>
      <c r="DOC189" s="671"/>
      <c r="DOD189" s="672"/>
      <c r="DOE189" s="672"/>
      <c r="DOF189" s="672"/>
      <c r="DOG189" s="672"/>
      <c r="DOH189" s="673"/>
      <c r="DOI189" s="671"/>
      <c r="DOJ189" s="672"/>
      <c r="DOK189" s="672"/>
      <c r="DOL189" s="672"/>
      <c r="DOM189" s="672"/>
      <c r="DON189" s="673"/>
      <c r="DOO189" s="671"/>
      <c r="DOP189" s="672"/>
      <c r="DOQ189" s="672"/>
      <c r="DOR189" s="672"/>
      <c r="DOS189" s="672"/>
      <c r="DOT189" s="673"/>
      <c r="DOU189" s="671"/>
      <c r="DOV189" s="672"/>
      <c r="DOW189" s="672"/>
      <c r="DOX189" s="672"/>
      <c r="DOY189" s="672"/>
      <c r="DOZ189" s="673"/>
      <c r="DPA189" s="671"/>
      <c r="DPB189" s="672"/>
      <c r="DPC189" s="672"/>
      <c r="DPD189" s="672"/>
      <c r="DPE189" s="672"/>
      <c r="DPF189" s="673"/>
      <c r="DPG189" s="671"/>
      <c r="DPH189" s="672"/>
      <c r="DPI189" s="672"/>
      <c r="DPJ189" s="672"/>
      <c r="DPK189" s="672"/>
      <c r="DPL189" s="673"/>
      <c r="DPM189" s="671"/>
      <c r="DPN189" s="672"/>
      <c r="DPO189" s="672"/>
      <c r="DPP189" s="672"/>
      <c r="DPQ189" s="672"/>
      <c r="DPR189" s="673"/>
      <c r="DPS189" s="671"/>
      <c r="DPT189" s="672"/>
      <c r="DPU189" s="672"/>
      <c r="DPV189" s="672"/>
      <c r="DPW189" s="672"/>
      <c r="DPX189" s="673"/>
      <c r="DPY189" s="671"/>
      <c r="DPZ189" s="672"/>
      <c r="DQA189" s="672"/>
      <c r="DQB189" s="672"/>
      <c r="DQC189" s="672"/>
      <c r="DQD189" s="673"/>
      <c r="DQE189" s="671"/>
      <c r="DQF189" s="672"/>
      <c r="DQG189" s="672"/>
      <c r="DQH189" s="672"/>
      <c r="DQI189" s="672"/>
      <c r="DQJ189" s="673"/>
      <c r="DQK189" s="671"/>
      <c r="DQL189" s="672"/>
      <c r="DQM189" s="672"/>
      <c r="DQN189" s="672"/>
      <c r="DQO189" s="672"/>
      <c r="DQP189" s="673"/>
      <c r="DQQ189" s="671"/>
      <c r="DQR189" s="672"/>
      <c r="DQS189" s="672"/>
      <c r="DQT189" s="672"/>
      <c r="DQU189" s="672"/>
      <c r="DQV189" s="673"/>
      <c r="DQW189" s="671"/>
      <c r="DQX189" s="672"/>
      <c r="DQY189" s="672"/>
      <c r="DQZ189" s="672"/>
      <c r="DRA189" s="672"/>
      <c r="DRB189" s="673"/>
      <c r="DRC189" s="671"/>
      <c r="DRD189" s="672"/>
      <c r="DRE189" s="672"/>
      <c r="DRF189" s="672"/>
      <c r="DRG189" s="672"/>
      <c r="DRH189" s="673"/>
      <c r="DRI189" s="671"/>
      <c r="DRJ189" s="672"/>
      <c r="DRK189" s="672"/>
      <c r="DRL189" s="672"/>
      <c r="DRM189" s="672"/>
      <c r="DRN189" s="673"/>
      <c r="DRO189" s="671"/>
      <c r="DRP189" s="672"/>
      <c r="DRQ189" s="672"/>
      <c r="DRR189" s="672"/>
      <c r="DRS189" s="672"/>
      <c r="DRT189" s="673"/>
      <c r="DRU189" s="671"/>
      <c r="DRV189" s="672"/>
      <c r="DRW189" s="672"/>
      <c r="DRX189" s="672"/>
      <c r="DRY189" s="672"/>
      <c r="DRZ189" s="673"/>
      <c r="DSA189" s="671"/>
      <c r="DSB189" s="672"/>
      <c r="DSC189" s="672"/>
      <c r="DSD189" s="672"/>
      <c r="DSE189" s="672"/>
      <c r="DSF189" s="673"/>
      <c r="DSG189" s="671"/>
      <c r="DSH189" s="672"/>
      <c r="DSI189" s="672"/>
      <c r="DSJ189" s="672"/>
      <c r="DSK189" s="672"/>
      <c r="DSL189" s="673"/>
      <c r="DSM189" s="671"/>
      <c r="DSN189" s="672"/>
      <c r="DSO189" s="672"/>
      <c r="DSP189" s="672"/>
      <c r="DSQ189" s="672"/>
      <c r="DSR189" s="673"/>
      <c r="DSS189" s="671"/>
      <c r="DST189" s="672"/>
      <c r="DSU189" s="672"/>
      <c r="DSV189" s="672"/>
      <c r="DSW189" s="672"/>
      <c r="DSX189" s="673"/>
      <c r="DSY189" s="671"/>
      <c r="DSZ189" s="672"/>
      <c r="DTA189" s="672"/>
      <c r="DTB189" s="672"/>
      <c r="DTC189" s="672"/>
      <c r="DTD189" s="673"/>
      <c r="DTE189" s="671"/>
      <c r="DTF189" s="672"/>
      <c r="DTG189" s="672"/>
      <c r="DTH189" s="672"/>
      <c r="DTI189" s="672"/>
      <c r="DTJ189" s="673"/>
      <c r="DTK189" s="671"/>
      <c r="DTL189" s="672"/>
      <c r="DTM189" s="672"/>
      <c r="DTN189" s="672"/>
      <c r="DTO189" s="672"/>
      <c r="DTP189" s="673"/>
      <c r="DTQ189" s="671"/>
      <c r="DTR189" s="672"/>
      <c r="DTS189" s="672"/>
      <c r="DTT189" s="672"/>
      <c r="DTU189" s="672"/>
      <c r="DTV189" s="673"/>
      <c r="DTW189" s="671"/>
      <c r="DTX189" s="672"/>
      <c r="DTY189" s="672"/>
      <c r="DTZ189" s="672"/>
      <c r="DUA189" s="672"/>
      <c r="DUB189" s="673"/>
      <c r="DUC189" s="671"/>
      <c r="DUD189" s="672"/>
      <c r="DUE189" s="672"/>
      <c r="DUF189" s="672"/>
      <c r="DUG189" s="672"/>
      <c r="DUH189" s="673"/>
      <c r="DUI189" s="671"/>
      <c r="DUJ189" s="672"/>
      <c r="DUK189" s="672"/>
      <c r="DUL189" s="672"/>
      <c r="DUM189" s="672"/>
      <c r="DUN189" s="673"/>
      <c r="DUO189" s="671"/>
      <c r="DUP189" s="672"/>
      <c r="DUQ189" s="672"/>
      <c r="DUR189" s="672"/>
      <c r="DUS189" s="672"/>
      <c r="DUT189" s="673"/>
      <c r="DUU189" s="671"/>
      <c r="DUV189" s="672"/>
      <c r="DUW189" s="672"/>
      <c r="DUX189" s="672"/>
      <c r="DUY189" s="672"/>
      <c r="DUZ189" s="673"/>
      <c r="DVA189" s="671"/>
      <c r="DVB189" s="672"/>
      <c r="DVC189" s="672"/>
      <c r="DVD189" s="672"/>
      <c r="DVE189" s="672"/>
      <c r="DVF189" s="673"/>
      <c r="DVG189" s="671"/>
      <c r="DVH189" s="672"/>
      <c r="DVI189" s="672"/>
      <c r="DVJ189" s="672"/>
      <c r="DVK189" s="672"/>
      <c r="DVL189" s="673"/>
      <c r="DVM189" s="671"/>
      <c r="DVN189" s="672"/>
      <c r="DVO189" s="672"/>
      <c r="DVP189" s="672"/>
      <c r="DVQ189" s="672"/>
      <c r="DVR189" s="673"/>
      <c r="DVS189" s="671"/>
      <c r="DVT189" s="672"/>
      <c r="DVU189" s="672"/>
      <c r="DVV189" s="672"/>
      <c r="DVW189" s="672"/>
      <c r="DVX189" s="673"/>
      <c r="DVY189" s="671"/>
      <c r="DVZ189" s="672"/>
      <c r="DWA189" s="672"/>
      <c r="DWB189" s="672"/>
      <c r="DWC189" s="672"/>
      <c r="DWD189" s="673"/>
      <c r="DWE189" s="671"/>
      <c r="DWF189" s="672"/>
      <c r="DWG189" s="672"/>
      <c r="DWH189" s="672"/>
      <c r="DWI189" s="672"/>
      <c r="DWJ189" s="673"/>
      <c r="DWK189" s="671"/>
      <c r="DWL189" s="672"/>
      <c r="DWM189" s="672"/>
      <c r="DWN189" s="672"/>
      <c r="DWO189" s="672"/>
      <c r="DWP189" s="673"/>
      <c r="DWQ189" s="671"/>
      <c r="DWR189" s="672"/>
      <c r="DWS189" s="672"/>
      <c r="DWT189" s="672"/>
      <c r="DWU189" s="672"/>
      <c r="DWV189" s="673"/>
      <c r="DWW189" s="671"/>
      <c r="DWX189" s="672"/>
      <c r="DWY189" s="672"/>
      <c r="DWZ189" s="672"/>
      <c r="DXA189" s="672"/>
      <c r="DXB189" s="673"/>
      <c r="DXC189" s="671"/>
      <c r="DXD189" s="672"/>
      <c r="DXE189" s="672"/>
      <c r="DXF189" s="672"/>
      <c r="DXG189" s="672"/>
      <c r="DXH189" s="673"/>
      <c r="DXI189" s="671"/>
      <c r="DXJ189" s="672"/>
      <c r="DXK189" s="672"/>
      <c r="DXL189" s="672"/>
      <c r="DXM189" s="672"/>
      <c r="DXN189" s="673"/>
      <c r="DXO189" s="671"/>
      <c r="DXP189" s="672"/>
      <c r="DXQ189" s="672"/>
      <c r="DXR189" s="672"/>
      <c r="DXS189" s="672"/>
      <c r="DXT189" s="673"/>
      <c r="DXU189" s="671"/>
      <c r="DXV189" s="672"/>
      <c r="DXW189" s="672"/>
      <c r="DXX189" s="672"/>
      <c r="DXY189" s="672"/>
      <c r="DXZ189" s="673"/>
      <c r="DYA189" s="671"/>
      <c r="DYB189" s="672"/>
      <c r="DYC189" s="672"/>
      <c r="DYD189" s="672"/>
      <c r="DYE189" s="672"/>
      <c r="DYF189" s="673"/>
      <c r="DYG189" s="671"/>
      <c r="DYH189" s="672"/>
      <c r="DYI189" s="672"/>
      <c r="DYJ189" s="672"/>
      <c r="DYK189" s="672"/>
      <c r="DYL189" s="673"/>
      <c r="DYM189" s="671"/>
      <c r="DYN189" s="672"/>
      <c r="DYO189" s="672"/>
      <c r="DYP189" s="672"/>
      <c r="DYQ189" s="672"/>
      <c r="DYR189" s="673"/>
      <c r="DYS189" s="671"/>
      <c r="DYT189" s="672"/>
      <c r="DYU189" s="672"/>
      <c r="DYV189" s="672"/>
      <c r="DYW189" s="672"/>
      <c r="DYX189" s="673"/>
      <c r="DYY189" s="671"/>
      <c r="DYZ189" s="672"/>
      <c r="DZA189" s="672"/>
      <c r="DZB189" s="672"/>
      <c r="DZC189" s="672"/>
      <c r="DZD189" s="673"/>
      <c r="DZE189" s="671"/>
      <c r="DZF189" s="672"/>
      <c r="DZG189" s="672"/>
      <c r="DZH189" s="672"/>
      <c r="DZI189" s="672"/>
      <c r="DZJ189" s="673"/>
      <c r="DZK189" s="671"/>
      <c r="DZL189" s="672"/>
      <c r="DZM189" s="672"/>
      <c r="DZN189" s="672"/>
      <c r="DZO189" s="672"/>
      <c r="DZP189" s="673"/>
      <c r="DZQ189" s="671"/>
      <c r="DZR189" s="672"/>
      <c r="DZS189" s="672"/>
      <c r="DZT189" s="672"/>
      <c r="DZU189" s="672"/>
      <c r="DZV189" s="673"/>
      <c r="DZW189" s="671"/>
      <c r="DZX189" s="672"/>
      <c r="DZY189" s="672"/>
      <c r="DZZ189" s="672"/>
      <c r="EAA189" s="672"/>
      <c r="EAB189" s="673"/>
      <c r="EAC189" s="671"/>
      <c r="EAD189" s="672"/>
      <c r="EAE189" s="672"/>
      <c r="EAF189" s="672"/>
      <c r="EAG189" s="672"/>
      <c r="EAH189" s="673"/>
      <c r="EAI189" s="671"/>
      <c r="EAJ189" s="672"/>
      <c r="EAK189" s="672"/>
      <c r="EAL189" s="672"/>
      <c r="EAM189" s="672"/>
      <c r="EAN189" s="673"/>
      <c r="EAO189" s="671"/>
      <c r="EAP189" s="672"/>
      <c r="EAQ189" s="672"/>
      <c r="EAR189" s="672"/>
      <c r="EAS189" s="672"/>
      <c r="EAT189" s="673"/>
      <c r="EAU189" s="671"/>
      <c r="EAV189" s="672"/>
      <c r="EAW189" s="672"/>
      <c r="EAX189" s="672"/>
      <c r="EAY189" s="672"/>
      <c r="EAZ189" s="673"/>
      <c r="EBA189" s="671"/>
      <c r="EBB189" s="672"/>
      <c r="EBC189" s="672"/>
      <c r="EBD189" s="672"/>
      <c r="EBE189" s="672"/>
      <c r="EBF189" s="673"/>
      <c r="EBG189" s="671"/>
      <c r="EBH189" s="672"/>
      <c r="EBI189" s="672"/>
      <c r="EBJ189" s="672"/>
      <c r="EBK189" s="672"/>
      <c r="EBL189" s="673"/>
      <c r="EBM189" s="671"/>
      <c r="EBN189" s="672"/>
      <c r="EBO189" s="672"/>
      <c r="EBP189" s="672"/>
      <c r="EBQ189" s="672"/>
      <c r="EBR189" s="673"/>
      <c r="EBS189" s="671"/>
      <c r="EBT189" s="672"/>
      <c r="EBU189" s="672"/>
      <c r="EBV189" s="672"/>
      <c r="EBW189" s="672"/>
      <c r="EBX189" s="673"/>
      <c r="EBY189" s="671"/>
      <c r="EBZ189" s="672"/>
      <c r="ECA189" s="672"/>
      <c r="ECB189" s="672"/>
      <c r="ECC189" s="672"/>
      <c r="ECD189" s="673"/>
      <c r="ECE189" s="671"/>
      <c r="ECF189" s="672"/>
      <c r="ECG189" s="672"/>
      <c r="ECH189" s="672"/>
      <c r="ECI189" s="672"/>
      <c r="ECJ189" s="673"/>
      <c r="ECK189" s="671"/>
      <c r="ECL189" s="672"/>
      <c r="ECM189" s="672"/>
      <c r="ECN189" s="672"/>
      <c r="ECO189" s="672"/>
      <c r="ECP189" s="673"/>
      <c r="ECQ189" s="671"/>
      <c r="ECR189" s="672"/>
      <c r="ECS189" s="672"/>
      <c r="ECT189" s="672"/>
      <c r="ECU189" s="672"/>
      <c r="ECV189" s="673"/>
      <c r="ECW189" s="671"/>
      <c r="ECX189" s="672"/>
      <c r="ECY189" s="672"/>
      <c r="ECZ189" s="672"/>
      <c r="EDA189" s="672"/>
      <c r="EDB189" s="673"/>
      <c r="EDC189" s="671"/>
      <c r="EDD189" s="672"/>
      <c r="EDE189" s="672"/>
      <c r="EDF189" s="672"/>
      <c r="EDG189" s="672"/>
      <c r="EDH189" s="673"/>
      <c r="EDI189" s="671"/>
      <c r="EDJ189" s="672"/>
      <c r="EDK189" s="672"/>
      <c r="EDL189" s="672"/>
      <c r="EDM189" s="672"/>
      <c r="EDN189" s="673"/>
      <c r="EDO189" s="671"/>
      <c r="EDP189" s="672"/>
      <c r="EDQ189" s="672"/>
      <c r="EDR189" s="672"/>
      <c r="EDS189" s="672"/>
      <c r="EDT189" s="673"/>
      <c r="EDU189" s="671"/>
      <c r="EDV189" s="672"/>
      <c r="EDW189" s="672"/>
      <c r="EDX189" s="672"/>
      <c r="EDY189" s="672"/>
      <c r="EDZ189" s="673"/>
      <c r="EEA189" s="671"/>
      <c r="EEB189" s="672"/>
      <c r="EEC189" s="672"/>
      <c r="EED189" s="672"/>
      <c r="EEE189" s="672"/>
      <c r="EEF189" s="673"/>
      <c r="EEG189" s="671"/>
      <c r="EEH189" s="672"/>
      <c r="EEI189" s="672"/>
      <c r="EEJ189" s="672"/>
      <c r="EEK189" s="672"/>
      <c r="EEL189" s="673"/>
      <c r="EEM189" s="671"/>
      <c r="EEN189" s="672"/>
      <c r="EEO189" s="672"/>
      <c r="EEP189" s="672"/>
      <c r="EEQ189" s="672"/>
      <c r="EER189" s="673"/>
      <c r="EES189" s="671"/>
      <c r="EET189" s="672"/>
      <c r="EEU189" s="672"/>
      <c r="EEV189" s="672"/>
      <c r="EEW189" s="672"/>
      <c r="EEX189" s="673"/>
      <c r="EEY189" s="671"/>
      <c r="EEZ189" s="672"/>
      <c r="EFA189" s="672"/>
      <c r="EFB189" s="672"/>
      <c r="EFC189" s="672"/>
      <c r="EFD189" s="673"/>
      <c r="EFE189" s="671"/>
      <c r="EFF189" s="672"/>
      <c r="EFG189" s="672"/>
      <c r="EFH189" s="672"/>
      <c r="EFI189" s="672"/>
      <c r="EFJ189" s="673"/>
      <c r="EFK189" s="671"/>
      <c r="EFL189" s="672"/>
      <c r="EFM189" s="672"/>
      <c r="EFN189" s="672"/>
      <c r="EFO189" s="672"/>
      <c r="EFP189" s="673"/>
      <c r="EFQ189" s="671"/>
      <c r="EFR189" s="672"/>
      <c r="EFS189" s="672"/>
      <c r="EFT189" s="672"/>
      <c r="EFU189" s="672"/>
      <c r="EFV189" s="673"/>
      <c r="EFW189" s="671"/>
      <c r="EFX189" s="672"/>
      <c r="EFY189" s="672"/>
      <c r="EFZ189" s="672"/>
      <c r="EGA189" s="672"/>
      <c r="EGB189" s="673"/>
      <c r="EGC189" s="671"/>
      <c r="EGD189" s="672"/>
      <c r="EGE189" s="672"/>
      <c r="EGF189" s="672"/>
      <c r="EGG189" s="672"/>
      <c r="EGH189" s="673"/>
      <c r="EGI189" s="671"/>
      <c r="EGJ189" s="672"/>
      <c r="EGK189" s="672"/>
      <c r="EGL189" s="672"/>
      <c r="EGM189" s="672"/>
      <c r="EGN189" s="673"/>
      <c r="EGO189" s="671"/>
      <c r="EGP189" s="672"/>
      <c r="EGQ189" s="672"/>
      <c r="EGR189" s="672"/>
      <c r="EGS189" s="672"/>
      <c r="EGT189" s="673"/>
      <c r="EGU189" s="671"/>
      <c r="EGV189" s="672"/>
      <c r="EGW189" s="672"/>
      <c r="EGX189" s="672"/>
      <c r="EGY189" s="672"/>
      <c r="EGZ189" s="673"/>
      <c r="EHA189" s="671"/>
      <c r="EHB189" s="672"/>
      <c r="EHC189" s="672"/>
      <c r="EHD189" s="672"/>
      <c r="EHE189" s="672"/>
      <c r="EHF189" s="673"/>
      <c r="EHG189" s="671"/>
      <c r="EHH189" s="672"/>
      <c r="EHI189" s="672"/>
      <c r="EHJ189" s="672"/>
      <c r="EHK189" s="672"/>
      <c r="EHL189" s="673"/>
      <c r="EHM189" s="671"/>
      <c r="EHN189" s="672"/>
      <c r="EHO189" s="672"/>
      <c r="EHP189" s="672"/>
      <c r="EHQ189" s="672"/>
      <c r="EHR189" s="673"/>
      <c r="EHS189" s="671"/>
      <c r="EHT189" s="672"/>
      <c r="EHU189" s="672"/>
      <c r="EHV189" s="672"/>
      <c r="EHW189" s="672"/>
      <c r="EHX189" s="673"/>
      <c r="EHY189" s="671"/>
      <c r="EHZ189" s="672"/>
      <c r="EIA189" s="672"/>
      <c r="EIB189" s="672"/>
      <c r="EIC189" s="672"/>
      <c r="EID189" s="673"/>
      <c r="EIE189" s="671"/>
      <c r="EIF189" s="672"/>
      <c r="EIG189" s="672"/>
      <c r="EIH189" s="672"/>
      <c r="EII189" s="672"/>
      <c r="EIJ189" s="673"/>
      <c r="EIK189" s="671"/>
      <c r="EIL189" s="672"/>
      <c r="EIM189" s="672"/>
      <c r="EIN189" s="672"/>
      <c r="EIO189" s="672"/>
      <c r="EIP189" s="673"/>
      <c r="EIQ189" s="671"/>
      <c r="EIR189" s="672"/>
      <c r="EIS189" s="672"/>
      <c r="EIT189" s="672"/>
      <c r="EIU189" s="672"/>
      <c r="EIV189" s="673"/>
      <c r="EIW189" s="671"/>
      <c r="EIX189" s="672"/>
      <c r="EIY189" s="672"/>
      <c r="EIZ189" s="672"/>
      <c r="EJA189" s="672"/>
      <c r="EJB189" s="673"/>
      <c r="EJC189" s="671"/>
      <c r="EJD189" s="672"/>
      <c r="EJE189" s="672"/>
      <c r="EJF189" s="672"/>
      <c r="EJG189" s="672"/>
      <c r="EJH189" s="673"/>
      <c r="EJI189" s="671"/>
      <c r="EJJ189" s="672"/>
      <c r="EJK189" s="672"/>
      <c r="EJL189" s="672"/>
      <c r="EJM189" s="672"/>
      <c r="EJN189" s="673"/>
      <c r="EJO189" s="671"/>
      <c r="EJP189" s="672"/>
      <c r="EJQ189" s="672"/>
      <c r="EJR189" s="672"/>
      <c r="EJS189" s="672"/>
      <c r="EJT189" s="673"/>
      <c r="EJU189" s="671"/>
      <c r="EJV189" s="672"/>
      <c r="EJW189" s="672"/>
      <c r="EJX189" s="672"/>
      <c r="EJY189" s="672"/>
      <c r="EJZ189" s="673"/>
      <c r="EKA189" s="671"/>
      <c r="EKB189" s="672"/>
      <c r="EKC189" s="672"/>
      <c r="EKD189" s="672"/>
      <c r="EKE189" s="672"/>
      <c r="EKF189" s="673"/>
      <c r="EKG189" s="671"/>
      <c r="EKH189" s="672"/>
      <c r="EKI189" s="672"/>
      <c r="EKJ189" s="672"/>
      <c r="EKK189" s="672"/>
      <c r="EKL189" s="673"/>
      <c r="EKM189" s="671"/>
      <c r="EKN189" s="672"/>
      <c r="EKO189" s="672"/>
      <c r="EKP189" s="672"/>
      <c r="EKQ189" s="672"/>
      <c r="EKR189" s="673"/>
      <c r="EKS189" s="671"/>
      <c r="EKT189" s="672"/>
      <c r="EKU189" s="672"/>
      <c r="EKV189" s="672"/>
      <c r="EKW189" s="672"/>
      <c r="EKX189" s="673"/>
      <c r="EKY189" s="671"/>
      <c r="EKZ189" s="672"/>
      <c r="ELA189" s="672"/>
      <c r="ELB189" s="672"/>
      <c r="ELC189" s="672"/>
      <c r="ELD189" s="673"/>
      <c r="ELE189" s="671"/>
      <c r="ELF189" s="672"/>
      <c r="ELG189" s="672"/>
      <c r="ELH189" s="672"/>
      <c r="ELI189" s="672"/>
      <c r="ELJ189" s="673"/>
      <c r="ELK189" s="671"/>
      <c r="ELL189" s="672"/>
      <c r="ELM189" s="672"/>
      <c r="ELN189" s="672"/>
      <c r="ELO189" s="672"/>
      <c r="ELP189" s="673"/>
      <c r="ELQ189" s="671"/>
      <c r="ELR189" s="672"/>
      <c r="ELS189" s="672"/>
      <c r="ELT189" s="672"/>
      <c r="ELU189" s="672"/>
      <c r="ELV189" s="673"/>
      <c r="ELW189" s="671"/>
      <c r="ELX189" s="672"/>
      <c r="ELY189" s="672"/>
      <c r="ELZ189" s="672"/>
      <c r="EMA189" s="672"/>
      <c r="EMB189" s="673"/>
      <c r="EMC189" s="671"/>
      <c r="EMD189" s="672"/>
      <c r="EME189" s="672"/>
      <c r="EMF189" s="672"/>
      <c r="EMG189" s="672"/>
      <c r="EMH189" s="673"/>
      <c r="EMI189" s="671"/>
      <c r="EMJ189" s="672"/>
      <c r="EMK189" s="672"/>
      <c r="EML189" s="672"/>
      <c r="EMM189" s="672"/>
      <c r="EMN189" s="673"/>
      <c r="EMO189" s="671"/>
      <c r="EMP189" s="672"/>
      <c r="EMQ189" s="672"/>
      <c r="EMR189" s="672"/>
      <c r="EMS189" s="672"/>
      <c r="EMT189" s="673"/>
      <c r="EMU189" s="671"/>
      <c r="EMV189" s="672"/>
      <c r="EMW189" s="672"/>
      <c r="EMX189" s="672"/>
      <c r="EMY189" s="672"/>
      <c r="EMZ189" s="673"/>
      <c r="ENA189" s="671"/>
      <c r="ENB189" s="672"/>
      <c r="ENC189" s="672"/>
      <c r="END189" s="672"/>
      <c r="ENE189" s="672"/>
      <c r="ENF189" s="673"/>
      <c r="ENG189" s="671"/>
      <c r="ENH189" s="672"/>
      <c r="ENI189" s="672"/>
      <c r="ENJ189" s="672"/>
      <c r="ENK189" s="672"/>
      <c r="ENL189" s="673"/>
      <c r="ENM189" s="671"/>
      <c r="ENN189" s="672"/>
      <c r="ENO189" s="672"/>
      <c r="ENP189" s="672"/>
      <c r="ENQ189" s="672"/>
      <c r="ENR189" s="673"/>
      <c r="ENS189" s="671"/>
      <c r="ENT189" s="672"/>
      <c r="ENU189" s="672"/>
      <c r="ENV189" s="672"/>
      <c r="ENW189" s="672"/>
      <c r="ENX189" s="673"/>
      <c r="ENY189" s="671"/>
      <c r="ENZ189" s="672"/>
      <c r="EOA189" s="672"/>
      <c r="EOB189" s="672"/>
      <c r="EOC189" s="672"/>
      <c r="EOD189" s="673"/>
      <c r="EOE189" s="671"/>
      <c r="EOF189" s="672"/>
      <c r="EOG189" s="672"/>
      <c r="EOH189" s="672"/>
      <c r="EOI189" s="672"/>
      <c r="EOJ189" s="673"/>
      <c r="EOK189" s="671"/>
      <c r="EOL189" s="672"/>
      <c r="EOM189" s="672"/>
      <c r="EON189" s="672"/>
      <c r="EOO189" s="672"/>
      <c r="EOP189" s="673"/>
      <c r="EOQ189" s="671"/>
      <c r="EOR189" s="672"/>
      <c r="EOS189" s="672"/>
      <c r="EOT189" s="672"/>
      <c r="EOU189" s="672"/>
      <c r="EOV189" s="673"/>
      <c r="EOW189" s="671"/>
      <c r="EOX189" s="672"/>
      <c r="EOY189" s="672"/>
      <c r="EOZ189" s="672"/>
      <c r="EPA189" s="672"/>
      <c r="EPB189" s="673"/>
      <c r="EPC189" s="671"/>
      <c r="EPD189" s="672"/>
      <c r="EPE189" s="672"/>
      <c r="EPF189" s="672"/>
      <c r="EPG189" s="672"/>
      <c r="EPH189" s="673"/>
      <c r="EPI189" s="671"/>
      <c r="EPJ189" s="672"/>
      <c r="EPK189" s="672"/>
      <c r="EPL189" s="672"/>
      <c r="EPM189" s="672"/>
      <c r="EPN189" s="673"/>
      <c r="EPO189" s="671"/>
      <c r="EPP189" s="672"/>
      <c r="EPQ189" s="672"/>
      <c r="EPR189" s="672"/>
      <c r="EPS189" s="672"/>
      <c r="EPT189" s="673"/>
      <c r="EPU189" s="671"/>
      <c r="EPV189" s="672"/>
      <c r="EPW189" s="672"/>
      <c r="EPX189" s="672"/>
      <c r="EPY189" s="672"/>
      <c r="EPZ189" s="673"/>
      <c r="EQA189" s="671"/>
      <c r="EQB189" s="672"/>
      <c r="EQC189" s="672"/>
      <c r="EQD189" s="672"/>
      <c r="EQE189" s="672"/>
      <c r="EQF189" s="673"/>
      <c r="EQG189" s="671"/>
      <c r="EQH189" s="672"/>
      <c r="EQI189" s="672"/>
      <c r="EQJ189" s="672"/>
      <c r="EQK189" s="672"/>
      <c r="EQL189" s="673"/>
      <c r="EQM189" s="671"/>
      <c r="EQN189" s="672"/>
      <c r="EQO189" s="672"/>
      <c r="EQP189" s="672"/>
      <c r="EQQ189" s="672"/>
      <c r="EQR189" s="673"/>
      <c r="EQS189" s="671"/>
      <c r="EQT189" s="672"/>
      <c r="EQU189" s="672"/>
      <c r="EQV189" s="672"/>
      <c r="EQW189" s="672"/>
      <c r="EQX189" s="673"/>
      <c r="EQY189" s="671"/>
      <c r="EQZ189" s="672"/>
      <c r="ERA189" s="672"/>
      <c r="ERB189" s="672"/>
      <c r="ERC189" s="672"/>
      <c r="ERD189" s="673"/>
      <c r="ERE189" s="671"/>
      <c r="ERF189" s="672"/>
      <c r="ERG189" s="672"/>
      <c r="ERH189" s="672"/>
      <c r="ERI189" s="672"/>
      <c r="ERJ189" s="673"/>
      <c r="ERK189" s="671"/>
      <c r="ERL189" s="672"/>
      <c r="ERM189" s="672"/>
      <c r="ERN189" s="672"/>
      <c r="ERO189" s="672"/>
      <c r="ERP189" s="673"/>
      <c r="ERQ189" s="671"/>
      <c r="ERR189" s="672"/>
      <c r="ERS189" s="672"/>
      <c r="ERT189" s="672"/>
      <c r="ERU189" s="672"/>
      <c r="ERV189" s="673"/>
      <c r="ERW189" s="671"/>
      <c r="ERX189" s="672"/>
      <c r="ERY189" s="672"/>
      <c r="ERZ189" s="672"/>
      <c r="ESA189" s="672"/>
      <c r="ESB189" s="673"/>
      <c r="ESC189" s="671"/>
      <c r="ESD189" s="672"/>
      <c r="ESE189" s="672"/>
      <c r="ESF189" s="672"/>
      <c r="ESG189" s="672"/>
      <c r="ESH189" s="673"/>
      <c r="ESI189" s="671"/>
      <c r="ESJ189" s="672"/>
      <c r="ESK189" s="672"/>
      <c r="ESL189" s="672"/>
      <c r="ESM189" s="672"/>
      <c r="ESN189" s="673"/>
      <c r="ESO189" s="671"/>
      <c r="ESP189" s="672"/>
      <c r="ESQ189" s="672"/>
      <c r="ESR189" s="672"/>
      <c r="ESS189" s="672"/>
      <c r="EST189" s="673"/>
      <c r="ESU189" s="671"/>
      <c r="ESV189" s="672"/>
      <c r="ESW189" s="672"/>
      <c r="ESX189" s="672"/>
      <c r="ESY189" s="672"/>
      <c r="ESZ189" s="673"/>
      <c r="ETA189" s="671"/>
      <c r="ETB189" s="672"/>
      <c r="ETC189" s="672"/>
      <c r="ETD189" s="672"/>
      <c r="ETE189" s="672"/>
      <c r="ETF189" s="673"/>
      <c r="ETG189" s="671"/>
      <c r="ETH189" s="672"/>
      <c r="ETI189" s="672"/>
      <c r="ETJ189" s="672"/>
      <c r="ETK189" s="672"/>
      <c r="ETL189" s="673"/>
      <c r="ETM189" s="671"/>
      <c r="ETN189" s="672"/>
      <c r="ETO189" s="672"/>
      <c r="ETP189" s="672"/>
      <c r="ETQ189" s="672"/>
      <c r="ETR189" s="673"/>
      <c r="ETS189" s="671"/>
      <c r="ETT189" s="672"/>
      <c r="ETU189" s="672"/>
      <c r="ETV189" s="672"/>
      <c r="ETW189" s="672"/>
      <c r="ETX189" s="673"/>
      <c r="ETY189" s="671"/>
      <c r="ETZ189" s="672"/>
      <c r="EUA189" s="672"/>
      <c r="EUB189" s="672"/>
      <c r="EUC189" s="672"/>
      <c r="EUD189" s="673"/>
      <c r="EUE189" s="671"/>
      <c r="EUF189" s="672"/>
      <c r="EUG189" s="672"/>
      <c r="EUH189" s="672"/>
      <c r="EUI189" s="672"/>
      <c r="EUJ189" s="673"/>
      <c r="EUK189" s="671"/>
      <c r="EUL189" s="672"/>
      <c r="EUM189" s="672"/>
      <c r="EUN189" s="672"/>
      <c r="EUO189" s="672"/>
      <c r="EUP189" s="673"/>
      <c r="EUQ189" s="671"/>
      <c r="EUR189" s="672"/>
      <c r="EUS189" s="672"/>
      <c r="EUT189" s="672"/>
      <c r="EUU189" s="672"/>
      <c r="EUV189" s="673"/>
      <c r="EUW189" s="671"/>
      <c r="EUX189" s="672"/>
      <c r="EUY189" s="672"/>
      <c r="EUZ189" s="672"/>
      <c r="EVA189" s="672"/>
      <c r="EVB189" s="673"/>
      <c r="EVC189" s="671"/>
      <c r="EVD189" s="672"/>
      <c r="EVE189" s="672"/>
      <c r="EVF189" s="672"/>
      <c r="EVG189" s="672"/>
      <c r="EVH189" s="673"/>
      <c r="EVI189" s="671"/>
      <c r="EVJ189" s="672"/>
      <c r="EVK189" s="672"/>
      <c r="EVL189" s="672"/>
      <c r="EVM189" s="672"/>
      <c r="EVN189" s="673"/>
      <c r="EVO189" s="671"/>
      <c r="EVP189" s="672"/>
      <c r="EVQ189" s="672"/>
      <c r="EVR189" s="672"/>
      <c r="EVS189" s="672"/>
      <c r="EVT189" s="673"/>
      <c r="EVU189" s="671"/>
      <c r="EVV189" s="672"/>
      <c r="EVW189" s="672"/>
      <c r="EVX189" s="672"/>
      <c r="EVY189" s="672"/>
      <c r="EVZ189" s="673"/>
      <c r="EWA189" s="671"/>
      <c r="EWB189" s="672"/>
      <c r="EWC189" s="672"/>
      <c r="EWD189" s="672"/>
      <c r="EWE189" s="672"/>
      <c r="EWF189" s="673"/>
      <c r="EWG189" s="671"/>
      <c r="EWH189" s="672"/>
      <c r="EWI189" s="672"/>
      <c r="EWJ189" s="672"/>
      <c r="EWK189" s="672"/>
      <c r="EWL189" s="673"/>
      <c r="EWM189" s="671"/>
      <c r="EWN189" s="672"/>
      <c r="EWO189" s="672"/>
      <c r="EWP189" s="672"/>
      <c r="EWQ189" s="672"/>
      <c r="EWR189" s="673"/>
      <c r="EWS189" s="671"/>
      <c r="EWT189" s="672"/>
      <c r="EWU189" s="672"/>
      <c r="EWV189" s="672"/>
      <c r="EWW189" s="672"/>
      <c r="EWX189" s="673"/>
      <c r="EWY189" s="671"/>
      <c r="EWZ189" s="672"/>
      <c r="EXA189" s="672"/>
      <c r="EXB189" s="672"/>
      <c r="EXC189" s="672"/>
      <c r="EXD189" s="673"/>
      <c r="EXE189" s="671"/>
      <c r="EXF189" s="672"/>
      <c r="EXG189" s="672"/>
      <c r="EXH189" s="672"/>
      <c r="EXI189" s="672"/>
      <c r="EXJ189" s="673"/>
      <c r="EXK189" s="671"/>
      <c r="EXL189" s="672"/>
      <c r="EXM189" s="672"/>
      <c r="EXN189" s="672"/>
      <c r="EXO189" s="672"/>
      <c r="EXP189" s="673"/>
      <c r="EXQ189" s="671"/>
      <c r="EXR189" s="672"/>
      <c r="EXS189" s="672"/>
      <c r="EXT189" s="672"/>
      <c r="EXU189" s="672"/>
      <c r="EXV189" s="673"/>
      <c r="EXW189" s="671"/>
      <c r="EXX189" s="672"/>
      <c r="EXY189" s="672"/>
      <c r="EXZ189" s="672"/>
      <c r="EYA189" s="672"/>
      <c r="EYB189" s="673"/>
      <c r="EYC189" s="671"/>
      <c r="EYD189" s="672"/>
      <c r="EYE189" s="672"/>
      <c r="EYF189" s="672"/>
      <c r="EYG189" s="672"/>
      <c r="EYH189" s="673"/>
      <c r="EYI189" s="671"/>
      <c r="EYJ189" s="672"/>
      <c r="EYK189" s="672"/>
      <c r="EYL189" s="672"/>
      <c r="EYM189" s="672"/>
      <c r="EYN189" s="673"/>
      <c r="EYO189" s="671"/>
      <c r="EYP189" s="672"/>
      <c r="EYQ189" s="672"/>
      <c r="EYR189" s="672"/>
      <c r="EYS189" s="672"/>
      <c r="EYT189" s="673"/>
      <c r="EYU189" s="671"/>
      <c r="EYV189" s="672"/>
      <c r="EYW189" s="672"/>
      <c r="EYX189" s="672"/>
      <c r="EYY189" s="672"/>
      <c r="EYZ189" s="673"/>
      <c r="EZA189" s="671"/>
      <c r="EZB189" s="672"/>
      <c r="EZC189" s="672"/>
      <c r="EZD189" s="672"/>
      <c r="EZE189" s="672"/>
      <c r="EZF189" s="673"/>
      <c r="EZG189" s="671"/>
      <c r="EZH189" s="672"/>
      <c r="EZI189" s="672"/>
      <c r="EZJ189" s="672"/>
      <c r="EZK189" s="672"/>
      <c r="EZL189" s="673"/>
      <c r="EZM189" s="671"/>
      <c r="EZN189" s="672"/>
      <c r="EZO189" s="672"/>
      <c r="EZP189" s="672"/>
      <c r="EZQ189" s="672"/>
      <c r="EZR189" s="673"/>
      <c r="EZS189" s="671"/>
      <c r="EZT189" s="672"/>
      <c r="EZU189" s="672"/>
      <c r="EZV189" s="672"/>
      <c r="EZW189" s="672"/>
      <c r="EZX189" s="673"/>
      <c r="EZY189" s="671"/>
      <c r="EZZ189" s="672"/>
      <c r="FAA189" s="672"/>
      <c r="FAB189" s="672"/>
      <c r="FAC189" s="672"/>
      <c r="FAD189" s="673"/>
      <c r="FAE189" s="671"/>
      <c r="FAF189" s="672"/>
      <c r="FAG189" s="672"/>
      <c r="FAH189" s="672"/>
      <c r="FAI189" s="672"/>
      <c r="FAJ189" s="673"/>
      <c r="FAK189" s="671"/>
      <c r="FAL189" s="672"/>
      <c r="FAM189" s="672"/>
      <c r="FAN189" s="672"/>
      <c r="FAO189" s="672"/>
      <c r="FAP189" s="673"/>
      <c r="FAQ189" s="671"/>
      <c r="FAR189" s="672"/>
      <c r="FAS189" s="672"/>
      <c r="FAT189" s="672"/>
      <c r="FAU189" s="672"/>
      <c r="FAV189" s="673"/>
      <c r="FAW189" s="671"/>
      <c r="FAX189" s="672"/>
      <c r="FAY189" s="672"/>
      <c r="FAZ189" s="672"/>
      <c r="FBA189" s="672"/>
      <c r="FBB189" s="673"/>
      <c r="FBC189" s="671"/>
      <c r="FBD189" s="672"/>
      <c r="FBE189" s="672"/>
      <c r="FBF189" s="672"/>
      <c r="FBG189" s="672"/>
      <c r="FBH189" s="673"/>
      <c r="FBI189" s="671"/>
      <c r="FBJ189" s="672"/>
      <c r="FBK189" s="672"/>
      <c r="FBL189" s="672"/>
      <c r="FBM189" s="672"/>
      <c r="FBN189" s="673"/>
      <c r="FBO189" s="671"/>
      <c r="FBP189" s="672"/>
      <c r="FBQ189" s="672"/>
      <c r="FBR189" s="672"/>
      <c r="FBS189" s="672"/>
      <c r="FBT189" s="673"/>
      <c r="FBU189" s="671"/>
      <c r="FBV189" s="672"/>
      <c r="FBW189" s="672"/>
      <c r="FBX189" s="672"/>
      <c r="FBY189" s="672"/>
      <c r="FBZ189" s="673"/>
      <c r="FCA189" s="671"/>
      <c r="FCB189" s="672"/>
      <c r="FCC189" s="672"/>
      <c r="FCD189" s="672"/>
      <c r="FCE189" s="672"/>
      <c r="FCF189" s="673"/>
      <c r="FCG189" s="671"/>
      <c r="FCH189" s="672"/>
      <c r="FCI189" s="672"/>
      <c r="FCJ189" s="672"/>
      <c r="FCK189" s="672"/>
      <c r="FCL189" s="673"/>
      <c r="FCM189" s="671"/>
      <c r="FCN189" s="672"/>
      <c r="FCO189" s="672"/>
      <c r="FCP189" s="672"/>
      <c r="FCQ189" s="672"/>
      <c r="FCR189" s="673"/>
      <c r="FCS189" s="671"/>
      <c r="FCT189" s="672"/>
      <c r="FCU189" s="672"/>
      <c r="FCV189" s="672"/>
      <c r="FCW189" s="672"/>
      <c r="FCX189" s="673"/>
      <c r="FCY189" s="671"/>
      <c r="FCZ189" s="672"/>
      <c r="FDA189" s="672"/>
      <c r="FDB189" s="672"/>
      <c r="FDC189" s="672"/>
      <c r="FDD189" s="673"/>
      <c r="FDE189" s="671"/>
      <c r="FDF189" s="672"/>
      <c r="FDG189" s="672"/>
      <c r="FDH189" s="672"/>
      <c r="FDI189" s="672"/>
      <c r="FDJ189" s="673"/>
      <c r="FDK189" s="671"/>
      <c r="FDL189" s="672"/>
      <c r="FDM189" s="672"/>
      <c r="FDN189" s="672"/>
      <c r="FDO189" s="672"/>
      <c r="FDP189" s="673"/>
      <c r="FDQ189" s="671"/>
      <c r="FDR189" s="672"/>
      <c r="FDS189" s="672"/>
      <c r="FDT189" s="672"/>
      <c r="FDU189" s="672"/>
      <c r="FDV189" s="673"/>
      <c r="FDW189" s="671"/>
      <c r="FDX189" s="672"/>
      <c r="FDY189" s="672"/>
      <c r="FDZ189" s="672"/>
      <c r="FEA189" s="672"/>
      <c r="FEB189" s="673"/>
      <c r="FEC189" s="671"/>
      <c r="FED189" s="672"/>
      <c r="FEE189" s="672"/>
      <c r="FEF189" s="672"/>
      <c r="FEG189" s="672"/>
      <c r="FEH189" s="673"/>
      <c r="FEI189" s="671"/>
      <c r="FEJ189" s="672"/>
      <c r="FEK189" s="672"/>
      <c r="FEL189" s="672"/>
      <c r="FEM189" s="672"/>
      <c r="FEN189" s="673"/>
      <c r="FEO189" s="671"/>
      <c r="FEP189" s="672"/>
      <c r="FEQ189" s="672"/>
      <c r="FER189" s="672"/>
      <c r="FES189" s="672"/>
      <c r="FET189" s="673"/>
      <c r="FEU189" s="671"/>
      <c r="FEV189" s="672"/>
      <c r="FEW189" s="672"/>
      <c r="FEX189" s="672"/>
      <c r="FEY189" s="672"/>
      <c r="FEZ189" s="673"/>
      <c r="FFA189" s="671"/>
      <c r="FFB189" s="672"/>
      <c r="FFC189" s="672"/>
      <c r="FFD189" s="672"/>
      <c r="FFE189" s="672"/>
      <c r="FFF189" s="673"/>
      <c r="FFG189" s="671"/>
      <c r="FFH189" s="672"/>
      <c r="FFI189" s="672"/>
      <c r="FFJ189" s="672"/>
      <c r="FFK189" s="672"/>
      <c r="FFL189" s="673"/>
      <c r="FFM189" s="671"/>
      <c r="FFN189" s="672"/>
      <c r="FFO189" s="672"/>
      <c r="FFP189" s="672"/>
      <c r="FFQ189" s="672"/>
      <c r="FFR189" s="673"/>
      <c r="FFS189" s="671"/>
      <c r="FFT189" s="672"/>
      <c r="FFU189" s="672"/>
      <c r="FFV189" s="672"/>
      <c r="FFW189" s="672"/>
      <c r="FFX189" s="673"/>
      <c r="FFY189" s="671"/>
      <c r="FFZ189" s="672"/>
      <c r="FGA189" s="672"/>
      <c r="FGB189" s="672"/>
      <c r="FGC189" s="672"/>
      <c r="FGD189" s="673"/>
      <c r="FGE189" s="671"/>
      <c r="FGF189" s="672"/>
      <c r="FGG189" s="672"/>
      <c r="FGH189" s="672"/>
      <c r="FGI189" s="672"/>
      <c r="FGJ189" s="673"/>
      <c r="FGK189" s="671"/>
      <c r="FGL189" s="672"/>
      <c r="FGM189" s="672"/>
      <c r="FGN189" s="672"/>
      <c r="FGO189" s="672"/>
      <c r="FGP189" s="673"/>
      <c r="FGQ189" s="671"/>
      <c r="FGR189" s="672"/>
      <c r="FGS189" s="672"/>
      <c r="FGT189" s="672"/>
      <c r="FGU189" s="672"/>
      <c r="FGV189" s="673"/>
      <c r="FGW189" s="671"/>
      <c r="FGX189" s="672"/>
      <c r="FGY189" s="672"/>
      <c r="FGZ189" s="672"/>
      <c r="FHA189" s="672"/>
      <c r="FHB189" s="673"/>
      <c r="FHC189" s="671"/>
      <c r="FHD189" s="672"/>
      <c r="FHE189" s="672"/>
      <c r="FHF189" s="672"/>
      <c r="FHG189" s="672"/>
      <c r="FHH189" s="673"/>
      <c r="FHI189" s="671"/>
      <c r="FHJ189" s="672"/>
      <c r="FHK189" s="672"/>
      <c r="FHL189" s="672"/>
      <c r="FHM189" s="672"/>
      <c r="FHN189" s="673"/>
      <c r="FHO189" s="671"/>
      <c r="FHP189" s="672"/>
      <c r="FHQ189" s="672"/>
      <c r="FHR189" s="672"/>
      <c r="FHS189" s="672"/>
      <c r="FHT189" s="673"/>
      <c r="FHU189" s="671"/>
      <c r="FHV189" s="672"/>
      <c r="FHW189" s="672"/>
      <c r="FHX189" s="672"/>
      <c r="FHY189" s="672"/>
      <c r="FHZ189" s="673"/>
      <c r="FIA189" s="671"/>
      <c r="FIB189" s="672"/>
      <c r="FIC189" s="672"/>
      <c r="FID189" s="672"/>
      <c r="FIE189" s="672"/>
      <c r="FIF189" s="673"/>
      <c r="FIG189" s="671"/>
      <c r="FIH189" s="672"/>
      <c r="FII189" s="672"/>
      <c r="FIJ189" s="672"/>
      <c r="FIK189" s="672"/>
      <c r="FIL189" s="673"/>
      <c r="FIM189" s="671"/>
      <c r="FIN189" s="672"/>
      <c r="FIO189" s="672"/>
      <c r="FIP189" s="672"/>
      <c r="FIQ189" s="672"/>
      <c r="FIR189" s="673"/>
      <c r="FIS189" s="671"/>
      <c r="FIT189" s="672"/>
      <c r="FIU189" s="672"/>
      <c r="FIV189" s="672"/>
      <c r="FIW189" s="672"/>
      <c r="FIX189" s="673"/>
      <c r="FIY189" s="671"/>
      <c r="FIZ189" s="672"/>
      <c r="FJA189" s="672"/>
      <c r="FJB189" s="672"/>
      <c r="FJC189" s="672"/>
      <c r="FJD189" s="673"/>
      <c r="FJE189" s="671"/>
      <c r="FJF189" s="672"/>
      <c r="FJG189" s="672"/>
      <c r="FJH189" s="672"/>
      <c r="FJI189" s="672"/>
      <c r="FJJ189" s="673"/>
      <c r="FJK189" s="671"/>
      <c r="FJL189" s="672"/>
      <c r="FJM189" s="672"/>
      <c r="FJN189" s="672"/>
      <c r="FJO189" s="672"/>
      <c r="FJP189" s="673"/>
      <c r="FJQ189" s="671"/>
      <c r="FJR189" s="672"/>
      <c r="FJS189" s="672"/>
      <c r="FJT189" s="672"/>
      <c r="FJU189" s="672"/>
      <c r="FJV189" s="673"/>
      <c r="FJW189" s="671"/>
      <c r="FJX189" s="672"/>
      <c r="FJY189" s="672"/>
      <c r="FJZ189" s="672"/>
      <c r="FKA189" s="672"/>
      <c r="FKB189" s="673"/>
      <c r="FKC189" s="671"/>
      <c r="FKD189" s="672"/>
      <c r="FKE189" s="672"/>
      <c r="FKF189" s="672"/>
      <c r="FKG189" s="672"/>
      <c r="FKH189" s="673"/>
      <c r="FKI189" s="671"/>
      <c r="FKJ189" s="672"/>
      <c r="FKK189" s="672"/>
      <c r="FKL189" s="672"/>
      <c r="FKM189" s="672"/>
      <c r="FKN189" s="673"/>
      <c r="FKO189" s="671"/>
      <c r="FKP189" s="672"/>
      <c r="FKQ189" s="672"/>
      <c r="FKR189" s="672"/>
      <c r="FKS189" s="672"/>
      <c r="FKT189" s="673"/>
      <c r="FKU189" s="671"/>
      <c r="FKV189" s="672"/>
      <c r="FKW189" s="672"/>
      <c r="FKX189" s="672"/>
      <c r="FKY189" s="672"/>
      <c r="FKZ189" s="673"/>
      <c r="FLA189" s="671"/>
      <c r="FLB189" s="672"/>
      <c r="FLC189" s="672"/>
      <c r="FLD189" s="672"/>
      <c r="FLE189" s="672"/>
      <c r="FLF189" s="673"/>
      <c r="FLG189" s="671"/>
      <c r="FLH189" s="672"/>
      <c r="FLI189" s="672"/>
      <c r="FLJ189" s="672"/>
      <c r="FLK189" s="672"/>
      <c r="FLL189" s="673"/>
      <c r="FLM189" s="671"/>
      <c r="FLN189" s="672"/>
      <c r="FLO189" s="672"/>
      <c r="FLP189" s="672"/>
      <c r="FLQ189" s="672"/>
      <c r="FLR189" s="673"/>
      <c r="FLS189" s="671"/>
      <c r="FLT189" s="672"/>
      <c r="FLU189" s="672"/>
      <c r="FLV189" s="672"/>
      <c r="FLW189" s="672"/>
      <c r="FLX189" s="673"/>
      <c r="FLY189" s="671"/>
      <c r="FLZ189" s="672"/>
      <c r="FMA189" s="672"/>
      <c r="FMB189" s="672"/>
      <c r="FMC189" s="672"/>
      <c r="FMD189" s="673"/>
      <c r="FME189" s="671"/>
      <c r="FMF189" s="672"/>
      <c r="FMG189" s="672"/>
      <c r="FMH189" s="672"/>
      <c r="FMI189" s="672"/>
      <c r="FMJ189" s="673"/>
      <c r="FMK189" s="671"/>
      <c r="FML189" s="672"/>
      <c r="FMM189" s="672"/>
      <c r="FMN189" s="672"/>
      <c r="FMO189" s="672"/>
      <c r="FMP189" s="673"/>
      <c r="FMQ189" s="671"/>
      <c r="FMR189" s="672"/>
      <c r="FMS189" s="672"/>
      <c r="FMT189" s="672"/>
      <c r="FMU189" s="672"/>
      <c r="FMV189" s="673"/>
      <c r="FMW189" s="671"/>
      <c r="FMX189" s="672"/>
      <c r="FMY189" s="672"/>
      <c r="FMZ189" s="672"/>
      <c r="FNA189" s="672"/>
      <c r="FNB189" s="673"/>
      <c r="FNC189" s="671"/>
      <c r="FND189" s="672"/>
      <c r="FNE189" s="672"/>
      <c r="FNF189" s="672"/>
      <c r="FNG189" s="672"/>
      <c r="FNH189" s="673"/>
      <c r="FNI189" s="671"/>
      <c r="FNJ189" s="672"/>
      <c r="FNK189" s="672"/>
      <c r="FNL189" s="672"/>
      <c r="FNM189" s="672"/>
      <c r="FNN189" s="673"/>
      <c r="FNO189" s="671"/>
      <c r="FNP189" s="672"/>
      <c r="FNQ189" s="672"/>
      <c r="FNR189" s="672"/>
      <c r="FNS189" s="672"/>
      <c r="FNT189" s="673"/>
      <c r="FNU189" s="671"/>
      <c r="FNV189" s="672"/>
      <c r="FNW189" s="672"/>
      <c r="FNX189" s="672"/>
      <c r="FNY189" s="672"/>
      <c r="FNZ189" s="673"/>
      <c r="FOA189" s="671"/>
      <c r="FOB189" s="672"/>
      <c r="FOC189" s="672"/>
      <c r="FOD189" s="672"/>
      <c r="FOE189" s="672"/>
      <c r="FOF189" s="673"/>
      <c r="FOG189" s="671"/>
      <c r="FOH189" s="672"/>
      <c r="FOI189" s="672"/>
      <c r="FOJ189" s="672"/>
      <c r="FOK189" s="672"/>
      <c r="FOL189" s="673"/>
      <c r="FOM189" s="671"/>
      <c r="FON189" s="672"/>
      <c r="FOO189" s="672"/>
      <c r="FOP189" s="672"/>
      <c r="FOQ189" s="672"/>
      <c r="FOR189" s="673"/>
      <c r="FOS189" s="671"/>
      <c r="FOT189" s="672"/>
      <c r="FOU189" s="672"/>
      <c r="FOV189" s="672"/>
      <c r="FOW189" s="672"/>
      <c r="FOX189" s="673"/>
      <c r="FOY189" s="671"/>
      <c r="FOZ189" s="672"/>
      <c r="FPA189" s="672"/>
      <c r="FPB189" s="672"/>
      <c r="FPC189" s="672"/>
      <c r="FPD189" s="673"/>
      <c r="FPE189" s="671"/>
      <c r="FPF189" s="672"/>
      <c r="FPG189" s="672"/>
      <c r="FPH189" s="672"/>
      <c r="FPI189" s="672"/>
      <c r="FPJ189" s="673"/>
      <c r="FPK189" s="671"/>
      <c r="FPL189" s="672"/>
      <c r="FPM189" s="672"/>
      <c r="FPN189" s="672"/>
      <c r="FPO189" s="672"/>
      <c r="FPP189" s="673"/>
      <c r="FPQ189" s="671"/>
      <c r="FPR189" s="672"/>
      <c r="FPS189" s="672"/>
      <c r="FPT189" s="672"/>
      <c r="FPU189" s="672"/>
      <c r="FPV189" s="673"/>
      <c r="FPW189" s="671"/>
      <c r="FPX189" s="672"/>
      <c r="FPY189" s="672"/>
      <c r="FPZ189" s="672"/>
      <c r="FQA189" s="672"/>
      <c r="FQB189" s="673"/>
      <c r="FQC189" s="671"/>
      <c r="FQD189" s="672"/>
      <c r="FQE189" s="672"/>
      <c r="FQF189" s="672"/>
      <c r="FQG189" s="672"/>
      <c r="FQH189" s="673"/>
      <c r="FQI189" s="671"/>
      <c r="FQJ189" s="672"/>
      <c r="FQK189" s="672"/>
      <c r="FQL189" s="672"/>
      <c r="FQM189" s="672"/>
      <c r="FQN189" s="673"/>
      <c r="FQO189" s="671"/>
      <c r="FQP189" s="672"/>
      <c r="FQQ189" s="672"/>
      <c r="FQR189" s="672"/>
      <c r="FQS189" s="672"/>
      <c r="FQT189" s="673"/>
      <c r="FQU189" s="671"/>
      <c r="FQV189" s="672"/>
      <c r="FQW189" s="672"/>
      <c r="FQX189" s="672"/>
      <c r="FQY189" s="672"/>
      <c r="FQZ189" s="673"/>
      <c r="FRA189" s="671"/>
      <c r="FRB189" s="672"/>
      <c r="FRC189" s="672"/>
      <c r="FRD189" s="672"/>
      <c r="FRE189" s="672"/>
      <c r="FRF189" s="673"/>
      <c r="FRG189" s="671"/>
      <c r="FRH189" s="672"/>
      <c r="FRI189" s="672"/>
      <c r="FRJ189" s="672"/>
      <c r="FRK189" s="672"/>
      <c r="FRL189" s="673"/>
      <c r="FRM189" s="671"/>
      <c r="FRN189" s="672"/>
      <c r="FRO189" s="672"/>
      <c r="FRP189" s="672"/>
      <c r="FRQ189" s="672"/>
      <c r="FRR189" s="673"/>
      <c r="FRS189" s="671"/>
      <c r="FRT189" s="672"/>
      <c r="FRU189" s="672"/>
      <c r="FRV189" s="672"/>
      <c r="FRW189" s="672"/>
      <c r="FRX189" s="673"/>
      <c r="FRY189" s="671"/>
      <c r="FRZ189" s="672"/>
      <c r="FSA189" s="672"/>
      <c r="FSB189" s="672"/>
      <c r="FSC189" s="672"/>
      <c r="FSD189" s="673"/>
      <c r="FSE189" s="671"/>
      <c r="FSF189" s="672"/>
      <c r="FSG189" s="672"/>
      <c r="FSH189" s="672"/>
      <c r="FSI189" s="672"/>
      <c r="FSJ189" s="673"/>
      <c r="FSK189" s="671"/>
      <c r="FSL189" s="672"/>
      <c r="FSM189" s="672"/>
      <c r="FSN189" s="672"/>
      <c r="FSO189" s="672"/>
      <c r="FSP189" s="673"/>
      <c r="FSQ189" s="671"/>
      <c r="FSR189" s="672"/>
      <c r="FSS189" s="672"/>
      <c r="FST189" s="672"/>
      <c r="FSU189" s="672"/>
      <c r="FSV189" s="673"/>
      <c r="FSW189" s="671"/>
      <c r="FSX189" s="672"/>
      <c r="FSY189" s="672"/>
      <c r="FSZ189" s="672"/>
      <c r="FTA189" s="672"/>
      <c r="FTB189" s="673"/>
      <c r="FTC189" s="671"/>
      <c r="FTD189" s="672"/>
      <c r="FTE189" s="672"/>
      <c r="FTF189" s="672"/>
      <c r="FTG189" s="672"/>
      <c r="FTH189" s="673"/>
      <c r="FTI189" s="671"/>
      <c r="FTJ189" s="672"/>
      <c r="FTK189" s="672"/>
      <c r="FTL189" s="672"/>
      <c r="FTM189" s="672"/>
      <c r="FTN189" s="673"/>
      <c r="FTO189" s="671"/>
      <c r="FTP189" s="672"/>
      <c r="FTQ189" s="672"/>
      <c r="FTR189" s="672"/>
      <c r="FTS189" s="672"/>
      <c r="FTT189" s="673"/>
      <c r="FTU189" s="671"/>
      <c r="FTV189" s="672"/>
      <c r="FTW189" s="672"/>
      <c r="FTX189" s="672"/>
      <c r="FTY189" s="672"/>
      <c r="FTZ189" s="673"/>
      <c r="FUA189" s="671"/>
      <c r="FUB189" s="672"/>
      <c r="FUC189" s="672"/>
      <c r="FUD189" s="672"/>
      <c r="FUE189" s="672"/>
      <c r="FUF189" s="673"/>
      <c r="FUG189" s="671"/>
      <c r="FUH189" s="672"/>
      <c r="FUI189" s="672"/>
      <c r="FUJ189" s="672"/>
      <c r="FUK189" s="672"/>
      <c r="FUL189" s="673"/>
      <c r="FUM189" s="671"/>
      <c r="FUN189" s="672"/>
      <c r="FUO189" s="672"/>
      <c r="FUP189" s="672"/>
      <c r="FUQ189" s="672"/>
      <c r="FUR189" s="673"/>
      <c r="FUS189" s="671"/>
      <c r="FUT189" s="672"/>
      <c r="FUU189" s="672"/>
      <c r="FUV189" s="672"/>
      <c r="FUW189" s="672"/>
      <c r="FUX189" s="673"/>
      <c r="FUY189" s="671"/>
      <c r="FUZ189" s="672"/>
      <c r="FVA189" s="672"/>
      <c r="FVB189" s="672"/>
      <c r="FVC189" s="672"/>
      <c r="FVD189" s="673"/>
      <c r="FVE189" s="671"/>
      <c r="FVF189" s="672"/>
      <c r="FVG189" s="672"/>
      <c r="FVH189" s="672"/>
      <c r="FVI189" s="672"/>
      <c r="FVJ189" s="673"/>
      <c r="FVK189" s="671"/>
      <c r="FVL189" s="672"/>
      <c r="FVM189" s="672"/>
      <c r="FVN189" s="672"/>
      <c r="FVO189" s="672"/>
      <c r="FVP189" s="673"/>
      <c r="FVQ189" s="671"/>
      <c r="FVR189" s="672"/>
      <c r="FVS189" s="672"/>
      <c r="FVT189" s="672"/>
      <c r="FVU189" s="672"/>
      <c r="FVV189" s="673"/>
      <c r="FVW189" s="671"/>
      <c r="FVX189" s="672"/>
      <c r="FVY189" s="672"/>
      <c r="FVZ189" s="672"/>
      <c r="FWA189" s="672"/>
      <c r="FWB189" s="673"/>
      <c r="FWC189" s="671"/>
      <c r="FWD189" s="672"/>
      <c r="FWE189" s="672"/>
      <c r="FWF189" s="672"/>
      <c r="FWG189" s="672"/>
      <c r="FWH189" s="673"/>
      <c r="FWI189" s="671"/>
      <c r="FWJ189" s="672"/>
      <c r="FWK189" s="672"/>
      <c r="FWL189" s="672"/>
      <c r="FWM189" s="672"/>
      <c r="FWN189" s="673"/>
      <c r="FWO189" s="671"/>
      <c r="FWP189" s="672"/>
      <c r="FWQ189" s="672"/>
      <c r="FWR189" s="672"/>
      <c r="FWS189" s="672"/>
      <c r="FWT189" s="673"/>
      <c r="FWU189" s="671"/>
      <c r="FWV189" s="672"/>
      <c r="FWW189" s="672"/>
      <c r="FWX189" s="672"/>
      <c r="FWY189" s="672"/>
      <c r="FWZ189" s="673"/>
      <c r="FXA189" s="671"/>
      <c r="FXB189" s="672"/>
      <c r="FXC189" s="672"/>
      <c r="FXD189" s="672"/>
      <c r="FXE189" s="672"/>
      <c r="FXF189" s="673"/>
      <c r="FXG189" s="671"/>
      <c r="FXH189" s="672"/>
      <c r="FXI189" s="672"/>
      <c r="FXJ189" s="672"/>
      <c r="FXK189" s="672"/>
      <c r="FXL189" s="673"/>
      <c r="FXM189" s="671"/>
      <c r="FXN189" s="672"/>
      <c r="FXO189" s="672"/>
      <c r="FXP189" s="672"/>
      <c r="FXQ189" s="672"/>
      <c r="FXR189" s="673"/>
      <c r="FXS189" s="671"/>
      <c r="FXT189" s="672"/>
      <c r="FXU189" s="672"/>
      <c r="FXV189" s="672"/>
      <c r="FXW189" s="672"/>
      <c r="FXX189" s="673"/>
      <c r="FXY189" s="671"/>
      <c r="FXZ189" s="672"/>
      <c r="FYA189" s="672"/>
      <c r="FYB189" s="672"/>
      <c r="FYC189" s="672"/>
      <c r="FYD189" s="673"/>
      <c r="FYE189" s="671"/>
      <c r="FYF189" s="672"/>
      <c r="FYG189" s="672"/>
      <c r="FYH189" s="672"/>
      <c r="FYI189" s="672"/>
      <c r="FYJ189" s="673"/>
      <c r="FYK189" s="671"/>
      <c r="FYL189" s="672"/>
      <c r="FYM189" s="672"/>
      <c r="FYN189" s="672"/>
      <c r="FYO189" s="672"/>
      <c r="FYP189" s="673"/>
      <c r="FYQ189" s="671"/>
      <c r="FYR189" s="672"/>
      <c r="FYS189" s="672"/>
      <c r="FYT189" s="672"/>
      <c r="FYU189" s="672"/>
      <c r="FYV189" s="673"/>
      <c r="FYW189" s="671"/>
      <c r="FYX189" s="672"/>
      <c r="FYY189" s="672"/>
      <c r="FYZ189" s="672"/>
      <c r="FZA189" s="672"/>
      <c r="FZB189" s="673"/>
      <c r="FZC189" s="671"/>
      <c r="FZD189" s="672"/>
      <c r="FZE189" s="672"/>
      <c r="FZF189" s="672"/>
      <c r="FZG189" s="672"/>
      <c r="FZH189" s="673"/>
      <c r="FZI189" s="671"/>
      <c r="FZJ189" s="672"/>
      <c r="FZK189" s="672"/>
      <c r="FZL189" s="672"/>
      <c r="FZM189" s="672"/>
      <c r="FZN189" s="673"/>
      <c r="FZO189" s="671"/>
      <c r="FZP189" s="672"/>
      <c r="FZQ189" s="672"/>
      <c r="FZR189" s="672"/>
      <c r="FZS189" s="672"/>
      <c r="FZT189" s="673"/>
      <c r="FZU189" s="671"/>
      <c r="FZV189" s="672"/>
      <c r="FZW189" s="672"/>
      <c r="FZX189" s="672"/>
      <c r="FZY189" s="672"/>
      <c r="FZZ189" s="673"/>
      <c r="GAA189" s="671"/>
      <c r="GAB189" s="672"/>
      <c r="GAC189" s="672"/>
      <c r="GAD189" s="672"/>
      <c r="GAE189" s="672"/>
      <c r="GAF189" s="673"/>
      <c r="GAG189" s="671"/>
      <c r="GAH189" s="672"/>
      <c r="GAI189" s="672"/>
      <c r="GAJ189" s="672"/>
      <c r="GAK189" s="672"/>
      <c r="GAL189" s="673"/>
      <c r="GAM189" s="671"/>
      <c r="GAN189" s="672"/>
      <c r="GAO189" s="672"/>
      <c r="GAP189" s="672"/>
      <c r="GAQ189" s="672"/>
      <c r="GAR189" s="673"/>
      <c r="GAS189" s="671"/>
      <c r="GAT189" s="672"/>
      <c r="GAU189" s="672"/>
      <c r="GAV189" s="672"/>
      <c r="GAW189" s="672"/>
      <c r="GAX189" s="673"/>
      <c r="GAY189" s="671"/>
      <c r="GAZ189" s="672"/>
      <c r="GBA189" s="672"/>
      <c r="GBB189" s="672"/>
      <c r="GBC189" s="672"/>
      <c r="GBD189" s="673"/>
      <c r="GBE189" s="671"/>
      <c r="GBF189" s="672"/>
      <c r="GBG189" s="672"/>
      <c r="GBH189" s="672"/>
      <c r="GBI189" s="672"/>
      <c r="GBJ189" s="673"/>
      <c r="GBK189" s="671"/>
      <c r="GBL189" s="672"/>
      <c r="GBM189" s="672"/>
      <c r="GBN189" s="672"/>
      <c r="GBO189" s="672"/>
      <c r="GBP189" s="673"/>
      <c r="GBQ189" s="671"/>
      <c r="GBR189" s="672"/>
      <c r="GBS189" s="672"/>
      <c r="GBT189" s="672"/>
      <c r="GBU189" s="672"/>
      <c r="GBV189" s="673"/>
      <c r="GBW189" s="671"/>
      <c r="GBX189" s="672"/>
      <c r="GBY189" s="672"/>
      <c r="GBZ189" s="672"/>
      <c r="GCA189" s="672"/>
      <c r="GCB189" s="673"/>
      <c r="GCC189" s="671"/>
      <c r="GCD189" s="672"/>
      <c r="GCE189" s="672"/>
      <c r="GCF189" s="672"/>
      <c r="GCG189" s="672"/>
      <c r="GCH189" s="673"/>
      <c r="GCI189" s="671"/>
      <c r="GCJ189" s="672"/>
      <c r="GCK189" s="672"/>
      <c r="GCL189" s="672"/>
      <c r="GCM189" s="672"/>
      <c r="GCN189" s="673"/>
      <c r="GCO189" s="671"/>
      <c r="GCP189" s="672"/>
      <c r="GCQ189" s="672"/>
      <c r="GCR189" s="672"/>
      <c r="GCS189" s="672"/>
      <c r="GCT189" s="673"/>
      <c r="GCU189" s="671"/>
      <c r="GCV189" s="672"/>
      <c r="GCW189" s="672"/>
      <c r="GCX189" s="672"/>
      <c r="GCY189" s="672"/>
      <c r="GCZ189" s="673"/>
      <c r="GDA189" s="671"/>
      <c r="GDB189" s="672"/>
      <c r="GDC189" s="672"/>
      <c r="GDD189" s="672"/>
      <c r="GDE189" s="672"/>
      <c r="GDF189" s="673"/>
      <c r="GDG189" s="671"/>
      <c r="GDH189" s="672"/>
      <c r="GDI189" s="672"/>
      <c r="GDJ189" s="672"/>
      <c r="GDK189" s="672"/>
      <c r="GDL189" s="673"/>
      <c r="GDM189" s="671"/>
      <c r="GDN189" s="672"/>
      <c r="GDO189" s="672"/>
      <c r="GDP189" s="672"/>
      <c r="GDQ189" s="672"/>
      <c r="GDR189" s="673"/>
      <c r="GDS189" s="671"/>
      <c r="GDT189" s="672"/>
      <c r="GDU189" s="672"/>
      <c r="GDV189" s="672"/>
      <c r="GDW189" s="672"/>
      <c r="GDX189" s="673"/>
      <c r="GDY189" s="671"/>
      <c r="GDZ189" s="672"/>
      <c r="GEA189" s="672"/>
      <c r="GEB189" s="672"/>
      <c r="GEC189" s="672"/>
      <c r="GED189" s="673"/>
      <c r="GEE189" s="671"/>
      <c r="GEF189" s="672"/>
      <c r="GEG189" s="672"/>
      <c r="GEH189" s="672"/>
      <c r="GEI189" s="672"/>
      <c r="GEJ189" s="673"/>
      <c r="GEK189" s="671"/>
      <c r="GEL189" s="672"/>
      <c r="GEM189" s="672"/>
      <c r="GEN189" s="672"/>
      <c r="GEO189" s="672"/>
      <c r="GEP189" s="673"/>
      <c r="GEQ189" s="671"/>
      <c r="GER189" s="672"/>
      <c r="GES189" s="672"/>
      <c r="GET189" s="672"/>
      <c r="GEU189" s="672"/>
      <c r="GEV189" s="673"/>
      <c r="GEW189" s="671"/>
      <c r="GEX189" s="672"/>
      <c r="GEY189" s="672"/>
      <c r="GEZ189" s="672"/>
      <c r="GFA189" s="672"/>
      <c r="GFB189" s="673"/>
      <c r="GFC189" s="671"/>
      <c r="GFD189" s="672"/>
      <c r="GFE189" s="672"/>
      <c r="GFF189" s="672"/>
      <c r="GFG189" s="672"/>
      <c r="GFH189" s="673"/>
      <c r="GFI189" s="671"/>
      <c r="GFJ189" s="672"/>
      <c r="GFK189" s="672"/>
      <c r="GFL189" s="672"/>
      <c r="GFM189" s="672"/>
      <c r="GFN189" s="673"/>
      <c r="GFO189" s="671"/>
      <c r="GFP189" s="672"/>
      <c r="GFQ189" s="672"/>
      <c r="GFR189" s="672"/>
      <c r="GFS189" s="672"/>
      <c r="GFT189" s="673"/>
      <c r="GFU189" s="671"/>
      <c r="GFV189" s="672"/>
      <c r="GFW189" s="672"/>
      <c r="GFX189" s="672"/>
      <c r="GFY189" s="672"/>
      <c r="GFZ189" s="673"/>
      <c r="GGA189" s="671"/>
      <c r="GGB189" s="672"/>
      <c r="GGC189" s="672"/>
      <c r="GGD189" s="672"/>
      <c r="GGE189" s="672"/>
      <c r="GGF189" s="673"/>
      <c r="GGG189" s="671"/>
      <c r="GGH189" s="672"/>
      <c r="GGI189" s="672"/>
      <c r="GGJ189" s="672"/>
      <c r="GGK189" s="672"/>
      <c r="GGL189" s="673"/>
      <c r="GGM189" s="671"/>
      <c r="GGN189" s="672"/>
      <c r="GGO189" s="672"/>
      <c r="GGP189" s="672"/>
      <c r="GGQ189" s="672"/>
      <c r="GGR189" s="673"/>
      <c r="GGS189" s="671"/>
      <c r="GGT189" s="672"/>
      <c r="GGU189" s="672"/>
      <c r="GGV189" s="672"/>
      <c r="GGW189" s="672"/>
      <c r="GGX189" s="673"/>
      <c r="GGY189" s="671"/>
      <c r="GGZ189" s="672"/>
      <c r="GHA189" s="672"/>
      <c r="GHB189" s="672"/>
      <c r="GHC189" s="672"/>
      <c r="GHD189" s="673"/>
      <c r="GHE189" s="671"/>
      <c r="GHF189" s="672"/>
      <c r="GHG189" s="672"/>
      <c r="GHH189" s="672"/>
      <c r="GHI189" s="672"/>
      <c r="GHJ189" s="673"/>
      <c r="GHK189" s="671"/>
      <c r="GHL189" s="672"/>
      <c r="GHM189" s="672"/>
      <c r="GHN189" s="672"/>
      <c r="GHO189" s="672"/>
      <c r="GHP189" s="673"/>
      <c r="GHQ189" s="671"/>
      <c r="GHR189" s="672"/>
      <c r="GHS189" s="672"/>
      <c r="GHT189" s="672"/>
      <c r="GHU189" s="672"/>
      <c r="GHV189" s="673"/>
      <c r="GHW189" s="671"/>
      <c r="GHX189" s="672"/>
      <c r="GHY189" s="672"/>
      <c r="GHZ189" s="672"/>
      <c r="GIA189" s="672"/>
      <c r="GIB189" s="673"/>
      <c r="GIC189" s="671"/>
      <c r="GID189" s="672"/>
      <c r="GIE189" s="672"/>
      <c r="GIF189" s="672"/>
      <c r="GIG189" s="672"/>
      <c r="GIH189" s="673"/>
      <c r="GII189" s="671"/>
      <c r="GIJ189" s="672"/>
      <c r="GIK189" s="672"/>
      <c r="GIL189" s="672"/>
      <c r="GIM189" s="672"/>
      <c r="GIN189" s="673"/>
      <c r="GIO189" s="671"/>
      <c r="GIP189" s="672"/>
      <c r="GIQ189" s="672"/>
      <c r="GIR189" s="672"/>
      <c r="GIS189" s="672"/>
      <c r="GIT189" s="673"/>
      <c r="GIU189" s="671"/>
      <c r="GIV189" s="672"/>
      <c r="GIW189" s="672"/>
      <c r="GIX189" s="672"/>
      <c r="GIY189" s="672"/>
      <c r="GIZ189" s="673"/>
      <c r="GJA189" s="671"/>
      <c r="GJB189" s="672"/>
      <c r="GJC189" s="672"/>
      <c r="GJD189" s="672"/>
      <c r="GJE189" s="672"/>
      <c r="GJF189" s="673"/>
      <c r="GJG189" s="671"/>
      <c r="GJH189" s="672"/>
      <c r="GJI189" s="672"/>
      <c r="GJJ189" s="672"/>
      <c r="GJK189" s="672"/>
      <c r="GJL189" s="673"/>
      <c r="GJM189" s="671"/>
      <c r="GJN189" s="672"/>
      <c r="GJO189" s="672"/>
      <c r="GJP189" s="672"/>
      <c r="GJQ189" s="672"/>
      <c r="GJR189" s="673"/>
      <c r="GJS189" s="671"/>
      <c r="GJT189" s="672"/>
      <c r="GJU189" s="672"/>
      <c r="GJV189" s="672"/>
      <c r="GJW189" s="672"/>
      <c r="GJX189" s="673"/>
      <c r="GJY189" s="671"/>
      <c r="GJZ189" s="672"/>
      <c r="GKA189" s="672"/>
      <c r="GKB189" s="672"/>
      <c r="GKC189" s="672"/>
      <c r="GKD189" s="673"/>
      <c r="GKE189" s="671"/>
      <c r="GKF189" s="672"/>
      <c r="GKG189" s="672"/>
      <c r="GKH189" s="672"/>
      <c r="GKI189" s="672"/>
      <c r="GKJ189" s="673"/>
      <c r="GKK189" s="671"/>
      <c r="GKL189" s="672"/>
      <c r="GKM189" s="672"/>
      <c r="GKN189" s="672"/>
      <c r="GKO189" s="672"/>
      <c r="GKP189" s="673"/>
      <c r="GKQ189" s="671"/>
      <c r="GKR189" s="672"/>
      <c r="GKS189" s="672"/>
      <c r="GKT189" s="672"/>
      <c r="GKU189" s="672"/>
      <c r="GKV189" s="673"/>
      <c r="GKW189" s="671"/>
      <c r="GKX189" s="672"/>
      <c r="GKY189" s="672"/>
      <c r="GKZ189" s="672"/>
      <c r="GLA189" s="672"/>
      <c r="GLB189" s="673"/>
      <c r="GLC189" s="671"/>
      <c r="GLD189" s="672"/>
      <c r="GLE189" s="672"/>
      <c r="GLF189" s="672"/>
      <c r="GLG189" s="672"/>
      <c r="GLH189" s="673"/>
      <c r="GLI189" s="671"/>
      <c r="GLJ189" s="672"/>
      <c r="GLK189" s="672"/>
      <c r="GLL189" s="672"/>
      <c r="GLM189" s="672"/>
      <c r="GLN189" s="673"/>
      <c r="GLO189" s="671"/>
      <c r="GLP189" s="672"/>
      <c r="GLQ189" s="672"/>
      <c r="GLR189" s="672"/>
      <c r="GLS189" s="672"/>
      <c r="GLT189" s="673"/>
      <c r="GLU189" s="671"/>
      <c r="GLV189" s="672"/>
      <c r="GLW189" s="672"/>
      <c r="GLX189" s="672"/>
      <c r="GLY189" s="672"/>
      <c r="GLZ189" s="673"/>
      <c r="GMA189" s="671"/>
      <c r="GMB189" s="672"/>
      <c r="GMC189" s="672"/>
      <c r="GMD189" s="672"/>
      <c r="GME189" s="672"/>
      <c r="GMF189" s="673"/>
      <c r="GMG189" s="671"/>
      <c r="GMH189" s="672"/>
      <c r="GMI189" s="672"/>
      <c r="GMJ189" s="672"/>
      <c r="GMK189" s="672"/>
      <c r="GML189" s="673"/>
      <c r="GMM189" s="671"/>
      <c r="GMN189" s="672"/>
      <c r="GMO189" s="672"/>
      <c r="GMP189" s="672"/>
      <c r="GMQ189" s="672"/>
      <c r="GMR189" s="673"/>
      <c r="GMS189" s="671"/>
      <c r="GMT189" s="672"/>
      <c r="GMU189" s="672"/>
      <c r="GMV189" s="672"/>
      <c r="GMW189" s="672"/>
      <c r="GMX189" s="673"/>
      <c r="GMY189" s="671"/>
      <c r="GMZ189" s="672"/>
      <c r="GNA189" s="672"/>
      <c r="GNB189" s="672"/>
      <c r="GNC189" s="672"/>
      <c r="GND189" s="673"/>
      <c r="GNE189" s="671"/>
      <c r="GNF189" s="672"/>
      <c r="GNG189" s="672"/>
      <c r="GNH189" s="672"/>
      <c r="GNI189" s="672"/>
      <c r="GNJ189" s="673"/>
      <c r="GNK189" s="671"/>
      <c r="GNL189" s="672"/>
      <c r="GNM189" s="672"/>
      <c r="GNN189" s="672"/>
      <c r="GNO189" s="672"/>
      <c r="GNP189" s="673"/>
      <c r="GNQ189" s="671"/>
      <c r="GNR189" s="672"/>
      <c r="GNS189" s="672"/>
      <c r="GNT189" s="672"/>
      <c r="GNU189" s="672"/>
      <c r="GNV189" s="673"/>
      <c r="GNW189" s="671"/>
      <c r="GNX189" s="672"/>
      <c r="GNY189" s="672"/>
      <c r="GNZ189" s="672"/>
      <c r="GOA189" s="672"/>
      <c r="GOB189" s="673"/>
      <c r="GOC189" s="671"/>
      <c r="GOD189" s="672"/>
      <c r="GOE189" s="672"/>
      <c r="GOF189" s="672"/>
      <c r="GOG189" s="672"/>
      <c r="GOH189" s="673"/>
      <c r="GOI189" s="671"/>
      <c r="GOJ189" s="672"/>
      <c r="GOK189" s="672"/>
      <c r="GOL189" s="672"/>
      <c r="GOM189" s="672"/>
      <c r="GON189" s="673"/>
      <c r="GOO189" s="671"/>
      <c r="GOP189" s="672"/>
      <c r="GOQ189" s="672"/>
      <c r="GOR189" s="672"/>
      <c r="GOS189" s="672"/>
      <c r="GOT189" s="673"/>
      <c r="GOU189" s="671"/>
      <c r="GOV189" s="672"/>
      <c r="GOW189" s="672"/>
      <c r="GOX189" s="672"/>
      <c r="GOY189" s="672"/>
      <c r="GOZ189" s="673"/>
      <c r="GPA189" s="671"/>
      <c r="GPB189" s="672"/>
      <c r="GPC189" s="672"/>
      <c r="GPD189" s="672"/>
      <c r="GPE189" s="672"/>
      <c r="GPF189" s="673"/>
      <c r="GPG189" s="671"/>
      <c r="GPH189" s="672"/>
      <c r="GPI189" s="672"/>
      <c r="GPJ189" s="672"/>
      <c r="GPK189" s="672"/>
      <c r="GPL189" s="673"/>
      <c r="GPM189" s="671"/>
      <c r="GPN189" s="672"/>
      <c r="GPO189" s="672"/>
      <c r="GPP189" s="672"/>
      <c r="GPQ189" s="672"/>
      <c r="GPR189" s="673"/>
      <c r="GPS189" s="671"/>
      <c r="GPT189" s="672"/>
      <c r="GPU189" s="672"/>
      <c r="GPV189" s="672"/>
      <c r="GPW189" s="672"/>
      <c r="GPX189" s="673"/>
      <c r="GPY189" s="671"/>
      <c r="GPZ189" s="672"/>
      <c r="GQA189" s="672"/>
      <c r="GQB189" s="672"/>
      <c r="GQC189" s="672"/>
      <c r="GQD189" s="673"/>
      <c r="GQE189" s="671"/>
      <c r="GQF189" s="672"/>
      <c r="GQG189" s="672"/>
      <c r="GQH189" s="672"/>
      <c r="GQI189" s="672"/>
      <c r="GQJ189" s="673"/>
      <c r="GQK189" s="671"/>
      <c r="GQL189" s="672"/>
      <c r="GQM189" s="672"/>
      <c r="GQN189" s="672"/>
      <c r="GQO189" s="672"/>
      <c r="GQP189" s="673"/>
      <c r="GQQ189" s="671"/>
      <c r="GQR189" s="672"/>
      <c r="GQS189" s="672"/>
      <c r="GQT189" s="672"/>
      <c r="GQU189" s="672"/>
      <c r="GQV189" s="673"/>
      <c r="GQW189" s="671"/>
      <c r="GQX189" s="672"/>
      <c r="GQY189" s="672"/>
      <c r="GQZ189" s="672"/>
      <c r="GRA189" s="672"/>
      <c r="GRB189" s="673"/>
      <c r="GRC189" s="671"/>
      <c r="GRD189" s="672"/>
      <c r="GRE189" s="672"/>
      <c r="GRF189" s="672"/>
      <c r="GRG189" s="672"/>
      <c r="GRH189" s="673"/>
      <c r="GRI189" s="671"/>
      <c r="GRJ189" s="672"/>
      <c r="GRK189" s="672"/>
      <c r="GRL189" s="672"/>
      <c r="GRM189" s="672"/>
      <c r="GRN189" s="673"/>
      <c r="GRO189" s="671"/>
      <c r="GRP189" s="672"/>
      <c r="GRQ189" s="672"/>
      <c r="GRR189" s="672"/>
      <c r="GRS189" s="672"/>
      <c r="GRT189" s="673"/>
      <c r="GRU189" s="671"/>
      <c r="GRV189" s="672"/>
      <c r="GRW189" s="672"/>
      <c r="GRX189" s="672"/>
      <c r="GRY189" s="672"/>
      <c r="GRZ189" s="673"/>
      <c r="GSA189" s="671"/>
      <c r="GSB189" s="672"/>
      <c r="GSC189" s="672"/>
      <c r="GSD189" s="672"/>
      <c r="GSE189" s="672"/>
      <c r="GSF189" s="673"/>
      <c r="GSG189" s="671"/>
      <c r="GSH189" s="672"/>
      <c r="GSI189" s="672"/>
      <c r="GSJ189" s="672"/>
      <c r="GSK189" s="672"/>
      <c r="GSL189" s="673"/>
      <c r="GSM189" s="671"/>
      <c r="GSN189" s="672"/>
      <c r="GSO189" s="672"/>
      <c r="GSP189" s="672"/>
      <c r="GSQ189" s="672"/>
      <c r="GSR189" s="673"/>
      <c r="GSS189" s="671"/>
      <c r="GST189" s="672"/>
      <c r="GSU189" s="672"/>
      <c r="GSV189" s="672"/>
      <c r="GSW189" s="672"/>
      <c r="GSX189" s="673"/>
      <c r="GSY189" s="671"/>
      <c r="GSZ189" s="672"/>
      <c r="GTA189" s="672"/>
      <c r="GTB189" s="672"/>
      <c r="GTC189" s="672"/>
      <c r="GTD189" s="673"/>
      <c r="GTE189" s="671"/>
      <c r="GTF189" s="672"/>
      <c r="GTG189" s="672"/>
      <c r="GTH189" s="672"/>
      <c r="GTI189" s="672"/>
      <c r="GTJ189" s="673"/>
      <c r="GTK189" s="671"/>
      <c r="GTL189" s="672"/>
      <c r="GTM189" s="672"/>
      <c r="GTN189" s="672"/>
      <c r="GTO189" s="672"/>
      <c r="GTP189" s="673"/>
      <c r="GTQ189" s="671"/>
      <c r="GTR189" s="672"/>
      <c r="GTS189" s="672"/>
      <c r="GTT189" s="672"/>
      <c r="GTU189" s="672"/>
      <c r="GTV189" s="673"/>
      <c r="GTW189" s="671"/>
      <c r="GTX189" s="672"/>
      <c r="GTY189" s="672"/>
      <c r="GTZ189" s="672"/>
      <c r="GUA189" s="672"/>
      <c r="GUB189" s="673"/>
      <c r="GUC189" s="671"/>
      <c r="GUD189" s="672"/>
      <c r="GUE189" s="672"/>
      <c r="GUF189" s="672"/>
      <c r="GUG189" s="672"/>
      <c r="GUH189" s="673"/>
      <c r="GUI189" s="671"/>
      <c r="GUJ189" s="672"/>
      <c r="GUK189" s="672"/>
      <c r="GUL189" s="672"/>
      <c r="GUM189" s="672"/>
      <c r="GUN189" s="673"/>
      <c r="GUO189" s="671"/>
      <c r="GUP189" s="672"/>
      <c r="GUQ189" s="672"/>
      <c r="GUR189" s="672"/>
      <c r="GUS189" s="672"/>
      <c r="GUT189" s="673"/>
      <c r="GUU189" s="671"/>
      <c r="GUV189" s="672"/>
      <c r="GUW189" s="672"/>
      <c r="GUX189" s="672"/>
      <c r="GUY189" s="672"/>
      <c r="GUZ189" s="673"/>
      <c r="GVA189" s="671"/>
      <c r="GVB189" s="672"/>
      <c r="GVC189" s="672"/>
      <c r="GVD189" s="672"/>
      <c r="GVE189" s="672"/>
      <c r="GVF189" s="673"/>
      <c r="GVG189" s="671"/>
      <c r="GVH189" s="672"/>
      <c r="GVI189" s="672"/>
      <c r="GVJ189" s="672"/>
      <c r="GVK189" s="672"/>
      <c r="GVL189" s="673"/>
      <c r="GVM189" s="671"/>
      <c r="GVN189" s="672"/>
      <c r="GVO189" s="672"/>
      <c r="GVP189" s="672"/>
      <c r="GVQ189" s="672"/>
      <c r="GVR189" s="673"/>
      <c r="GVS189" s="671"/>
      <c r="GVT189" s="672"/>
      <c r="GVU189" s="672"/>
      <c r="GVV189" s="672"/>
      <c r="GVW189" s="672"/>
      <c r="GVX189" s="673"/>
      <c r="GVY189" s="671"/>
      <c r="GVZ189" s="672"/>
      <c r="GWA189" s="672"/>
      <c r="GWB189" s="672"/>
      <c r="GWC189" s="672"/>
      <c r="GWD189" s="673"/>
      <c r="GWE189" s="671"/>
      <c r="GWF189" s="672"/>
      <c r="GWG189" s="672"/>
      <c r="GWH189" s="672"/>
      <c r="GWI189" s="672"/>
      <c r="GWJ189" s="673"/>
      <c r="GWK189" s="671"/>
      <c r="GWL189" s="672"/>
      <c r="GWM189" s="672"/>
      <c r="GWN189" s="672"/>
      <c r="GWO189" s="672"/>
      <c r="GWP189" s="673"/>
      <c r="GWQ189" s="671"/>
      <c r="GWR189" s="672"/>
      <c r="GWS189" s="672"/>
      <c r="GWT189" s="672"/>
      <c r="GWU189" s="672"/>
      <c r="GWV189" s="673"/>
      <c r="GWW189" s="671"/>
      <c r="GWX189" s="672"/>
      <c r="GWY189" s="672"/>
      <c r="GWZ189" s="672"/>
      <c r="GXA189" s="672"/>
      <c r="GXB189" s="673"/>
      <c r="GXC189" s="671"/>
      <c r="GXD189" s="672"/>
      <c r="GXE189" s="672"/>
      <c r="GXF189" s="672"/>
      <c r="GXG189" s="672"/>
      <c r="GXH189" s="673"/>
      <c r="GXI189" s="671"/>
      <c r="GXJ189" s="672"/>
      <c r="GXK189" s="672"/>
      <c r="GXL189" s="672"/>
      <c r="GXM189" s="672"/>
      <c r="GXN189" s="673"/>
      <c r="GXO189" s="671"/>
      <c r="GXP189" s="672"/>
      <c r="GXQ189" s="672"/>
      <c r="GXR189" s="672"/>
      <c r="GXS189" s="672"/>
      <c r="GXT189" s="673"/>
      <c r="GXU189" s="671"/>
      <c r="GXV189" s="672"/>
      <c r="GXW189" s="672"/>
      <c r="GXX189" s="672"/>
      <c r="GXY189" s="672"/>
      <c r="GXZ189" s="673"/>
      <c r="GYA189" s="671"/>
      <c r="GYB189" s="672"/>
      <c r="GYC189" s="672"/>
      <c r="GYD189" s="672"/>
      <c r="GYE189" s="672"/>
      <c r="GYF189" s="673"/>
      <c r="GYG189" s="671"/>
      <c r="GYH189" s="672"/>
      <c r="GYI189" s="672"/>
      <c r="GYJ189" s="672"/>
      <c r="GYK189" s="672"/>
      <c r="GYL189" s="673"/>
      <c r="GYM189" s="671"/>
      <c r="GYN189" s="672"/>
      <c r="GYO189" s="672"/>
      <c r="GYP189" s="672"/>
      <c r="GYQ189" s="672"/>
      <c r="GYR189" s="673"/>
      <c r="GYS189" s="671"/>
      <c r="GYT189" s="672"/>
      <c r="GYU189" s="672"/>
      <c r="GYV189" s="672"/>
      <c r="GYW189" s="672"/>
      <c r="GYX189" s="673"/>
      <c r="GYY189" s="671"/>
      <c r="GYZ189" s="672"/>
      <c r="GZA189" s="672"/>
      <c r="GZB189" s="672"/>
      <c r="GZC189" s="672"/>
      <c r="GZD189" s="673"/>
      <c r="GZE189" s="671"/>
      <c r="GZF189" s="672"/>
      <c r="GZG189" s="672"/>
      <c r="GZH189" s="672"/>
      <c r="GZI189" s="672"/>
      <c r="GZJ189" s="673"/>
      <c r="GZK189" s="671"/>
      <c r="GZL189" s="672"/>
      <c r="GZM189" s="672"/>
      <c r="GZN189" s="672"/>
      <c r="GZO189" s="672"/>
      <c r="GZP189" s="673"/>
      <c r="GZQ189" s="671"/>
      <c r="GZR189" s="672"/>
      <c r="GZS189" s="672"/>
      <c r="GZT189" s="672"/>
      <c r="GZU189" s="672"/>
      <c r="GZV189" s="673"/>
      <c r="GZW189" s="671"/>
      <c r="GZX189" s="672"/>
      <c r="GZY189" s="672"/>
      <c r="GZZ189" s="672"/>
      <c r="HAA189" s="672"/>
      <c r="HAB189" s="673"/>
      <c r="HAC189" s="671"/>
      <c r="HAD189" s="672"/>
      <c r="HAE189" s="672"/>
      <c r="HAF189" s="672"/>
      <c r="HAG189" s="672"/>
      <c r="HAH189" s="673"/>
      <c r="HAI189" s="671"/>
      <c r="HAJ189" s="672"/>
      <c r="HAK189" s="672"/>
      <c r="HAL189" s="672"/>
      <c r="HAM189" s="672"/>
      <c r="HAN189" s="673"/>
      <c r="HAO189" s="671"/>
      <c r="HAP189" s="672"/>
      <c r="HAQ189" s="672"/>
      <c r="HAR189" s="672"/>
      <c r="HAS189" s="672"/>
      <c r="HAT189" s="673"/>
      <c r="HAU189" s="671"/>
      <c r="HAV189" s="672"/>
      <c r="HAW189" s="672"/>
      <c r="HAX189" s="672"/>
      <c r="HAY189" s="672"/>
      <c r="HAZ189" s="673"/>
      <c r="HBA189" s="671"/>
      <c r="HBB189" s="672"/>
      <c r="HBC189" s="672"/>
      <c r="HBD189" s="672"/>
      <c r="HBE189" s="672"/>
      <c r="HBF189" s="673"/>
      <c r="HBG189" s="671"/>
      <c r="HBH189" s="672"/>
      <c r="HBI189" s="672"/>
      <c r="HBJ189" s="672"/>
      <c r="HBK189" s="672"/>
      <c r="HBL189" s="673"/>
      <c r="HBM189" s="671"/>
      <c r="HBN189" s="672"/>
      <c r="HBO189" s="672"/>
      <c r="HBP189" s="672"/>
      <c r="HBQ189" s="672"/>
      <c r="HBR189" s="673"/>
      <c r="HBS189" s="671"/>
      <c r="HBT189" s="672"/>
      <c r="HBU189" s="672"/>
      <c r="HBV189" s="672"/>
      <c r="HBW189" s="672"/>
      <c r="HBX189" s="673"/>
      <c r="HBY189" s="671"/>
      <c r="HBZ189" s="672"/>
      <c r="HCA189" s="672"/>
      <c r="HCB189" s="672"/>
      <c r="HCC189" s="672"/>
      <c r="HCD189" s="673"/>
      <c r="HCE189" s="671"/>
      <c r="HCF189" s="672"/>
      <c r="HCG189" s="672"/>
      <c r="HCH189" s="672"/>
      <c r="HCI189" s="672"/>
      <c r="HCJ189" s="673"/>
      <c r="HCK189" s="671"/>
      <c r="HCL189" s="672"/>
      <c r="HCM189" s="672"/>
      <c r="HCN189" s="672"/>
      <c r="HCO189" s="672"/>
      <c r="HCP189" s="673"/>
      <c r="HCQ189" s="671"/>
      <c r="HCR189" s="672"/>
      <c r="HCS189" s="672"/>
      <c r="HCT189" s="672"/>
      <c r="HCU189" s="672"/>
      <c r="HCV189" s="673"/>
      <c r="HCW189" s="671"/>
      <c r="HCX189" s="672"/>
      <c r="HCY189" s="672"/>
      <c r="HCZ189" s="672"/>
      <c r="HDA189" s="672"/>
      <c r="HDB189" s="673"/>
      <c r="HDC189" s="671"/>
      <c r="HDD189" s="672"/>
      <c r="HDE189" s="672"/>
      <c r="HDF189" s="672"/>
      <c r="HDG189" s="672"/>
      <c r="HDH189" s="673"/>
      <c r="HDI189" s="671"/>
      <c r="HDJ189" s="672"/>
      <c r="HDK189" s="672"/>
      <c r="HDL189" s="672"/>
      <c r="HDM189" s="672"/>
      <c r="HDN189" s="673"/>
      <c r="HDO189" s="671"/>
      <c r="HDP189" s="672"/>
      <c r="HDQ189" s="672"/>
      <c r="HDR189" s="672"/>
      <c r="HDS189" s="672"/>
      <c r="HDT189" s="673"/>
      <c r="HDU189" s="671"/>
      <c r="HDV189" s="672"/>
      <c r="HDW189" s="672"/>
      <c r="HDX189" s="672"/>
      <c r="HDY189" s="672"/>
      <c r="HDZ189" s="673"/>
      <c r="HEA189" s="671"/>
      <c r="HEB189" s="672"/>
      <c r="HEC189" s="672"/>
      <c r="HED189" s="672"/>
      <c r="HEE189" s="672"/>
      <c r="HEF189" s="673"/>
      <c r="HEG189" s="671"/>
      <c r="HEH189" s="672"/>
      <c r="HEI189" s="672"/>
      <c r="HEJ189" s="672"/>
      <c r="HEK189" s="672"/>
      <c r="HEL189" s="673"/>
      <c r="HEM189" s="671"/>
      <c r="HEN189" s="672"/>
      <c r="HEO189" s="672"/>
      <c r="HEP189" s="672"/>
      <c r="HEQ189" s="672"/>
      <c r="HER189" s="673"/>
      <c r="HES189" s="671"/>
      <c r="HET189" s="672"/>
      <c r="HEU189" s="672"/>
      <c r="HEV189" s="672"/>
      <c r="HEW189" s="672"/>
      <c r="HEX189" s="673"/>
      <c r="HEY189" s="671"/>
      <c r="HEZ189" s="672"/>
      <c r="HFA189" s="672"/>
      <c r="HFB189" s="672"/>
      <c r="HFC189" s="672"/>
      <c r="HFD189" s="673"/>
      <c r="HFE189" s="671"/>
      <c r="HFF189" s="672"/>
      <c r="HFG189" s="672"/>
      <c r="HFH189" s="672"/>
      <c r="HFI189" s="672"/>
      <c r="HFJ189" s="673"/>
      <c r="HFK189" s="671"/>
      <c r="HFL189" s="672"/>
      <c r="HFM189" s="672"/>
      <c r="HFN189" s="672"/>
      <c r="HFO189" s="672"/>
      <c r="HFP189" s="673"/>
      <c r="HFQ189" s="671"/>
      <c r="HFR189" s="672"/>
      <c r="HFS189" s="672"/>
      <c r="HFT189" s="672"/>
      <c r="HFU189" s="672"/>
      <c r="HFV189" s="673"/>
      <c r="HFW189" s="671"/>
      <c r="HFX189" s="672"/>
      <c r="HFY189" s="672"/>
      <c r="HFZ189" s="672"/>
      <c r="HGA189" s="672"/>
      <c r="HGB189" s="673"/>
      <c r="HGC189" s="671"/>
      <c r="HGD189" s="672"/>
      <c r="HGE189" s="672"/>
      <c r="HGF189" s="672"/>
      <c r="HGG189" s="672"/>
      <c r="HGH189" s="673"/>
      <c r="HGI189" s="671"/>
      <c r="HGJ189" s="672"/>
      <c r="HGK189" s="672"/>
      <c r="HGL189" s="672"/>
      <c r="HGM189" s="672"/>
      <c r="HGN189" s="673"/>
      <c r="HGO189" s="671"/>
      <c r="HGP189" s="672"/>
      <c r="HGQ189" s="672"/>
      <c r="HGR189" s="672"/>
      <c r="HGS189" s="672"/>
      <c r="HGT189" s="673"/>
      <c r="HGU189" s="671"/>
      <c r="HGV189" s="672"/>
      <c r="HGW189" s="672"/>
      <c r="HGX189" s="672"/>
      <c r="HGY189" s="672"/>
      <c r="HGZ189" s="673"/>
      <c r="HHA189" s="671"/>
      <c r="HHB189" s="672"/>
      <c r="HHC189" s="672"/>
      <c r="HHD189" s="672"/>
      <c r="HHE189" s="672"/>
      <c r="HHF189" s="673"/>
      <c r="HHG189" s="671"/>
      <c r="HHH189" s="672"/>
      <c r="HHI189" s="672"/>
      <c r="HHJ189" s="672"/>
      <c r="HHK189" s="672"/>
      <c r="HHL189" s="673"/>
      <c r="HHM189" s="671"/>
      <c r="HHN189" s="672"/>
      <c r="HHO189" s="672"/>
      <c r="HHP189" s="672"/>
      <c r="HHQ189" s="672"/>
      <c r="HHR189" s="673"/>
      <c r="HHS189" s="671"/>
      <c r="HHT189" s="672"/>
      <c r="HHU189" s="672"/>
      <c r="HHV189" s="672"/>
      <c r="HHW189" s="672"/>
      <c r="HHX189" s="673"/>
      <c r="HHY189" s="671"/>
      <c r="HHZ189" s="672"/>
      <c r="HIA189" s="672"/>
      <c r="HIB189" s="672"/>
      <c r="HIC189" s="672"/>
      <c r="HID189" s="673"/>
      <c r="HIE189" s="671"/>
      <c r="HIF189" s="672"/>
      <c r="HIG189" s="672"/>
      <c r="HIH189" s="672"/>
      <c r="HII189" s="672"/>
      <c r="HIJ189" s="673"/>
      <c r="HIK189" s="671"/>
      <c r="HIL189" s="672"/>
      <c r="HIM189" s="672"/>
      <c r="HIN189" s="672"/>
      <c r="HIO189" s="672"/>
      <c r="HIP189" s="673"/>
      <c r="HIQ189" s="671"/>
      <c r="HIR189" s="672"/>
      <c r="HIS189" s="672"/>
      <c r="HIT189" s="672"/>
      <c r="HIU189" s="672"/>
      <c r="HIV189" s="673"/>
      <c r="HIW189" s="671"/>
      <c r="HIX189" s="672"/>
      <c r="HIY189" s="672"/>
      <c r="HIZ189" s="672"/>
      <c r="HJA189" s="672"/>
      <c r="HJB189" s="673"/>
      <c r="HJC189" s="671"/>
      <c r="HJD189" s="672"/>
      <c r="HJE189" s="672"/>
      <c r="HJF189" s="672"/>
      <c r="HJG189" s="672"/>
      <c r="HJH189" s="673"/>
      <c r="HJI189" s="671"/>
      <c r="HJJ189" s="672"/>
      <c r="HJK189" s="672"/>
      <c r="HJL189" s="672"/>
      <c r="HJM189" s="672"/>
      <c r="HJN189" s="673"/>
      <c r="HJO189" s="671"/>
      <c r="HJP189" s="672"/>
      <c r="HJQ189" s="672"/>
      <c r="HJR189" s="672"/>
      <c r="HJS189" s="672"/>
      <c r="HJT189" s="673"/>
      <c r="HJU189" s="671"/>
      <c r="HJV189" s="672"/>
      <c r="HJW189" s="672"/>
      <c r="HJX189" s="672"/>
      <c r="HJY189" s="672"/>
      <c r="HJZ189" s="673"/>
      <c r="HKA189" s="671"/>
      <c r="HKB189" s="672"/>
      <c r="HKC189" s="672"/>
      <c r="HKD189" s="672"/>
      <c r="HKE189" s="672"/>
      <c r="HKF189" s="673"/>
      <c r="HKG189" s="671"/>
      <c r="HKH189" s="672"/>
      <c r="HKI189" s="672"/>
      <c r="HKJ189" s="672"/>
      <c r="HKK189" s="672"/>
      <c r="HKL189" s="673"/>
      <c r="HKM189" s="671"/>
      <c r="HKN189" s="672"/>
      <c r="HKO189" s="672"/>
      <c r="HKP189" s="672"/>
      <c r="HKQ189" s="672"/>
      <c r="HKR189" s="673"/>
      <c r="HKS189" s="671"/>
      <c r="HKT189" s="672"/>
      <c r="HKU189" s="672"/>
      <c r="HKV189" s="672"/>
      <c r="HKW189" s="672"/>
      <c r="HKX189" s="673"/>
      <c r="HKY189" s="671"/>
      <c r="HKZ189" s="672"/>
      <c r="HLA189" s="672"/>
      <c r="HLB189" s="672"/>
      <c r="HLC189" s="672"/>
      <c r="HLD189" s="673"/>
      <c r="HLE189" s="671"/>
      <c r="HLF189" s="672"/>
      <c r="HLG189" s="672"/>
      <c r="HLH189" s="672"/>
      <c r="HLI189" s="672"/>
      <c r="HLJ189" s="673"/>
      <c r="HLK189" s="671"/>
      <c r="HLL189" s="672"/>
      <c r="HLM189" s="672"/>
      <c r="HLN189" s="672"/>
      <c r="HLO189" s="672"/>
      <c r="HLP189" s="673"/>
      <c r="HLQ189" s="671"/>
      <c r="HLR189" s="672"/>
      <c r="HLS189" s="672"/>
      <c r="HLT189" s="672"/>
      <c r="HLU189" s="672"/>
      <c r="HLV189" s="673"/>
      <c r="HLW189" s="671"/>
      <c r="HLX189" s="672"/>
      <c r="HLY189" s="672"/>
      <c r="HLZ189" s="672"/>
      <c r="HMA189" s="672"/>
      <c r="HMB189" s="673"/>
      <c r="HMC189" s="671"/>
      <c r="HMD189" s="672"/>
      <c r="HME189" s="672"/>
      <c r="HMF189" s="672"/>
      <c r="HMG189" s="672"/>
      <c r="HMH189" s="673"/>
      <c r="HMI189" s="671"/>
      <c r="HMJ189" s="672"/>
      <c r="HMK189" s="672"/>
      <c r="HML189" s="672"/>
      <c r="HMM189" s="672"/>
      <c r="HMN189" s="673"/>
      <c r="HMO189" s="671"/>
      <c r="HMP189" s="672"/>
      <c r="HMQ189" s="672"/>
      <c r="HMR189" s="672"/>
      <c r="HMS189" s="672"/>
      <c r="HMT189" s="673"/>
      <c r="HMU189" s="671"/>
      <c r="HMV189" s="672"/>
      <c r="HMW189" s="672"/>
      <c r="HMX189" s="672"/>
      <c r="HMY189" s="672"/>
      <c r="HMZ189" s="673"/>
      <c r="HNA189" s="671"/>
      <c r="HNB189" s="672"/>
      <c r="HNC189" s="672"/>
      <c r="HND189" s="672"/>
      <c r="HNE189" s="672"/>
      <c r="HNF189" s="673"/>
      <c r="HNG189" s="671"/>
      <c r="HNH189" s="672"/>
      <c r="HNI189" s="672"/>
      <c r="HNJ189" s="672"/>
      <c r="HNK189" s="672"/>
      <c r="HNL189" s="673"/>
      <c r="HNM189" s="671"/>
      <c r="HNN189" s="672"/>
      <c r="HNO189" s="672"/>
      <c r="HNP189" s="672"/>
      <c r="HNQ189" s="672"/>
      <c r="HNR189" s="673"/>
      <c r="HNS189" s="671"/>
      <c r="HNT189" s="672"/>
      <c r="HNU189" s="672"/>
      <c r="HNV189" s="672"/>
      <c r="HNW189" s="672"/>
      <c r="HNX189" s="673"/>
      <c r="HNY189" s="671"/>
      <c r="HNZ189" s="672"/>
      <c r="HOA189" s="672"/>
      <c r="HOB189" s="672"/>
      <c r="HOC189" s="672"/>
      <c r="HOD189" s="673"/>
      <c r="HOE189" s="671"/>
      <c r="HOF189" s="672"/>
      <c r="HOG189" s="672"/>
      <c r="HOH189" s="672"/>
      <c r="HOI189" s="672"/>
      <c r="HOJ189" s="673"/>
      <c r="HOK189" s="671"/>
      <c r="HOL189" s="672"/>
      <c r="HOM189" s="672"/>
      <c r="HON189" s="672"/>
      <c r="HOO189" s="672"/>
      <c r="HOP189" s="673"/>
      <c r="HOQ189" s="671"/>
      <c r="HOR189" s="672"/>
      <c r="HOS189" s="672"/>
      <c r="HOT189" s="672"/>
      <c r="HOU189" s="672"/>
      <c r="HOV189" s="673"/>
      <c r="HOW189" s="671"/>
      <c r="HOX189" s="672"/>
      <c r="HOY189" s="672"/>
      <c r="HOZ189" s="672"/>
      <c r="HPA189" s="672"/>
      <c r="HPB189" s="673"/>
      <c r="HPC189" s="671"/>
      <c r="HPD189" s="672"/>
      <c r="HPE189" s="672"/>
      <c r="HPF189" s="672"/>
      <c r="HPG189" s="672"/>
      <c r="HPH189" s="673"/>
      <c r="HPI189" s="671"/>
      <c r="HPJ189" s="672"/>
      <c r="HPK189" s="672"/>
      <c r="HPL189" s="672"/>
      <c r="HPM189" s="672"/>
      <c r="HPN189" s="673"/>
      <c r="HPO189" s="671"/>
      <c r="HPP189" s="672"/>
      <c r="HPQ189" s="672"/>
      <c r="HPR189" s="672"/>
      <c r="HPS189" s="672"/>
      <c r="HPT189" s="673"/>
      <c r="HPU189" s="671"/>
      <c r="HPV189" s="672"/>
      <c r="HPW189" s="672"/>
      <c r="HPX189" s="672"/>
      <c r="HPY189" s="672"/>
      <c r="HPZ189" s="673"/>
      <c r="HQA189" s="671"/>
      <c r="HQB189" s="672"/>
      <c r="HQC189" s="672"/>
      <c r="HQD189" s="672"/>
      <c r="HQE189" s="672"/>
      <c r="HQF189" s="673"/>
      <c r="HQG189" s="671"/>
      <c r="HQH189" s="672"/>
      <c r="HQI189" s="672"/>
      <c r="HQJ189" s="672"/>
      <c r="HQK189" s="672"/>
      <c r="HQL189" s="673"/>
      <c r="HQM189" s="671"/>
      <c r="HQN189" s="672"/>
      <c r="HQO189" s="672"/>
      <c r="HQP189" s="672"/>
      <c r="HQQ189" s="672"/>
      <c r="HQR189" s="673"/>
      <c r="HQS189" s="671"/>
      <c r="HQT189" s="672"/>
      <c r="HQU189" s="672"/>
      <c r="HQV189" s="672"/>
      <c r="HQW189" s="672"/>
      <c r="HQX189" s="673"/>
      <c r="HQY189" s="671"/>
      <c r="HQZ189" s="672"/>
      <c r="HRA189" s="672"/>
      <c r="HRB189" s="672"/>
      <c r="HRC189" s="672"/>
      <c r="HRD189" s="673"/>
      <c r="HRE189" s="671"/>
      <c r="HRF189" s="672"/>
      <c r="HRG189" s="672"/>
      <c r="HRH189" s="672"/>
      <c r="HRI189" s="672"/>
      <c r="HRJ189" s="673"/>
      <c r="HRK189" s="671"/>
      <c r="HRL189" s="672"/>
      <c r="HRM189" s="672"/>
      <c r="HRN189" s="672"/>
      <c r="HRO189" s="672"/>
      <c r="HRP189" s="673"/>
      <c r="HRQ189" s="671"/>
      <c r="HRR189" s="672"/>
      <c r="HRS189" s="672"/>
      <c r="HRT189" s="672"/>
      <c r="HRU189" s="672"/>
      <c r="HRV189" s="673"/>
      <c r="HRW189" s="671"/>
      <c r="HRX189" s="672"/>
      <c r="HRY189" s="672"/>
      <c r="HRZ189" s="672"/>
      <c r="HSA189" s="672"/>
      <c r="HSB189" s="673"/>
      <c r="HSC189" s="671"/>
      <c r="HSD189" s="672"/>
      <c r="HSE189" s="672"/>
      <c r="HSF189" s="672"/>
      <c r="HSG189" s="672"/>
      <c r="HSH189" s="673"/>
      <c r="HSI189" s="671"/>
      <c r="HSJ189" s="672"/>
      <c r="HSK189" s="672"/>
      <c r="HSL189" s="672"/>
      <c r="HSM189" s="672"/>
      <c r="HSN189" s="673"/>
      <c r="HSO189" s="671"/>
      <c r="HSP189" s="672"/>
      <c r="HSQ189" s="672"/>
      <c r="HSR189" s="672"/>
      <c r="HSS189" s="672"/>
      <c r="HST189" s="673"/>
      <c r="HSU189" s="671"/>
      <c r="HSV189" s="672"/>
      <c r="HSW189" s="672"/>
      <c r="HSX189" s="672"/>
      <c r="HSY189" s="672"/>
      <c r="HSZ189" s="673"/>
      <c r="HTA189" s="671"/>
      <c r="HTB189" s="672"/>
      <c r="HTC189" s="672"/>
      <c r="HTD189" s="672"/>
      <c r="HTE189" s="672"/>
      <c r="HTF189" s="673"/>
      <c r="HTG189" s="671"/>
      <c r="HTH189" s="672"/>
      <c r="HTI189" s="672"/>
      <c r="HTJ189" s="672"/>
      <c r="HTK189" s="672"/>
      <c r="HTL189" s="673"/>
      <c r="HTM189" s="671"/>
      <c r="HTN189" s="672"/>
      <c r="HTO189" s="672"/>
      <c r="HTP189" s="672"/>
      <c r="HTQ189" s="672"/>
      <c r="HTR189" s="673"/>
      <c r="HTS189" s="671"/>
      <c r="HTT189" s="672"/>
      <c r="HTU189" s="672"/>
      <c r="HTV189" s="672"/>
      <c r="HTW189" s="672"/>
      <c r="HTX189" s="673"/>
      <c r="HTY189" s="671"/>
      <c r="HTZ189" s="672"/>
      <c r="HUA189" s="672"/>
      <c r="HUB189" s="672"/>
      <c r="HUC189" s="672"/>
      <c r="HUD189" s="673"/>
      <c r="HUE189" s="671"/>
      <c r="HUF189" s="672"/>
      <c r="HUG189" s="672"/>
      <c r="HUH189" s="672"/>
      <c r="HUI189" s="672"/>
      <c r="HUJ189" s="673"/>
      <c r="HUK189" s="671"/>
      <c r="HUL189" s="672"/>
      <c r="HUM189" s="672"/>
      <c r="HUN189" s="672"/>
      <c r="HUO189" s="672"/>
      <c r="HUP189" s="673"/>
      <c r="HUQ189" s="671"/>
      <c r="HUR189" s="672"/>
      <c r="HUS189" s="672"/>
      <c r="HUT189" s="672"/>
      <c r="HUU189" s="672"/>
      <c r="HUV189" s="673"/>
      <c r="HUW189" s="671"/>
      <c r="HUX189" s="672"/>
      <c r="HUY189" s="672"/>
      <c r="HUZ189" s="672"/>
      <c r="HVA189" s="672"/>
      <c r="HVB189" s="673"/>
      <c r="HVC189" s="671"/>
      <c r="HVD189" s="672"/>
      <c r="HVE189" s="672"/>
      <c r="HVF189" s="672"/>
      <c r="HVG189" s="672"/>
      <c r="HVH189" s="673"/>
      <c r="HVI189" s="671"/>
      <c r="HVJ189" s="672"/>
      <c r="HVK189" s="672"/>
      <c r="HVL189" s="672"/>
      <c r="HVM189" s="672"/>
      <c r="HVN189" s="673"/>
      <c r="HVO189" s="671"/>
      <c r="HVP189" s="672"/>
      <c r="HVQ189" s="672"/>
      <c r="HVR189" s="672"/>
      <c r="HVS189" s="672"/>
      <c r="HVT189" s="673"/>
      <c r="HVU189" s="671"/>
      <c r="HVV189" s="672"/>
      <c r="HVW189" s="672"/>
      <c r="HVX189" s="672"/>
      <c r="HVY189" s="672"/>
      <c r="HVZ189" s="673"/>
      <c r="HWA189" s="671"/>
      <c r="HWB189" s="672"/>
      <c r="HWC189" s="672"/>
      <c r="HWD189" s="672"/>
      <c r="HWE189" s="672"/>
      <c r="HWF189" s="673"/>
      <c r="HWG189" s="671"/>
      <c r="HWH189" s="672"/>
      <c r="HWI189" s="672"/>
      <c r="HWJ189" s="672"/>
      <c r="HWK189" s="672"/>
      <c r="HWL189" s="673"/>
      <c r="HWM189" s="671"/>
      <c r="HWN189" s="672"/>
      <c r="HWO189" s="672"/>
      <c r="HWP189" s="672"/>
      <c r="HWQ189" s="672"/>
      <c r="HWR189" s="673"/>
      <c r="HWS189" s="671"/>
      <c r="HWT189" s="672"/>
      <c r="HWU189" s="672"/>
      <c r="HWV189" s="672"/>
      <c r="HWW189" s="672"/>
      <c r="HWX189" s="673"/>
      <c r="HWY189" s="671"/>
      <c r="HWZ189" s="672"/>
      <c r="HXA189" s="672"/>
      <c r="HXB189" s="672"/>
      <c r="HXC189" s="672"/>
      <c r="HXD189" s="673"/>
      <c r="HXE189" s="671"/>
      <c r="HXF189" s="672"/>
      <c r="HXG189" s="672"/>
      <c r="HXH189" s="672"/>
      <c r="HXI189" s="672"/>
      <c r="HXJ189" s="673"/>
      <c r="HXK189" s="671"/>
      <c r="HXL189" s="672"/>
      <c r="HXM189" s="672"/>
      <c r="HXN189" s="672"/>
      <c r="HXO189" s="672"/>
      <c r="HXP189" s="673"/>
      <c r="HXQ189" s="671"/>
      <c r="HXR189" s="672"/>
      <c r="HXS189" s="672"/>
      <c r="HXT189" s="672"/>
      <c r="HXU189" s="672"/>
      <c r="HXV189" s="673"/>
      <c r="HXW189" s="671"/>
      <c r="HXX189" s="672"/>
      <c r="HXY189" s="672"/>
      <c r="HXZ189" s="672"/>
      <c r="HYA189" s="672"/>
      <c r="HYB189" s="673"/>
      <c r="HYC189" s="671"/>
      <c r="HYD189" s="672"/>
      <c r="HYE189" s="672"/>
      <c r="HYF189" s="672"/>
      <c r="HYG189" s="672"/>
      <c r="HYH189" s="673"/>
      <c r="HYI189" s="671"/>
      <c r="HYJ189" s="672"/>
      <c r="HYK189" s="672"/>
      <c r="HYL189" s="672"/>
      <c r="HYM189" s="672"/>
      <c r="HYN189" s="673"/>
      <c r="HYO189" s="671"/>
      <c r="HYP189" s="672"/>
      <c r="HYQ189" s="672"/>
      <c r="HYR189" s="672"/>
      <c r="HYS189" s="672"/>
      <c r="HYT189" s="673"/>
      <c r="HYU189" s="671"/>
      <c r="HYV189" s="672"/>
      <c r="HYW189" s="672"/>
      <c r="HYX189" s="672"/>
      <c r="HYY189" s="672"/>
      <c r="HYZ189" s="673"/>
      <c r="HZA189" s="671"/>
      <c r="HZB189" s="672"/>
      <c r="HZC189" s="672"/>
      <c r="HZD189" s="672"/>
      <c r="HZE189" s="672"/>
      <c r="HZF189" s="673"/>
      <c r="HZG189" s="671"/>
      <c r="HZH189" s="672"/>
      <c r="HZI189" s="672"/>
      <c r="HZJ189" s="672"/>
      <c r="HZK189" s="672"/>
      <c r="HZL189" s="673"/>
      <c r="HZM189" s="671"/>
      <c r="HZN189" s="672"/>
      <c r="HZO189" s="672"/>
      <c r="HZP189" s="672"/>
      <c r="HZQ189" s="672"/>
      <c r="HZR189" s="673"/>
      <c r="HZS189" s="671"/>
      <c r="HZT189" s="672"/>
      <c r="HZU189" s="672"/>
      <c r="HZV189" s="672"/>
      <c r="HZW189" s="672"/>
      <c r="HZX189" s="673"/>
      <c r="HZY189" s="671"/>
      <c r="HZZ189" s="672"/>
      <c r="IAA189" s="672"/>
      <c r="IAB189" s="672"/>
      <c r="IAC189" s="672"/>
      <c r="IAD189" s="673"/>
      <c r="IAE189" s="671"/>
      <c r="IAF189" s="672"/>
      <c r="IAG189" s="672"/>
      <c r="IAH189" s="672"/>
      <c r="IAI189" s="672"/>
      <c r="IAJ189" s="673"/>
      <c r="IAK189" s="671"/>
      <c r="IAL189" s="672"/>
      <c r="IAM189" s="672"/>
      <c r="IAN189" s="672"/>
      <c r="IAO189" s="672"/>
      <c r="IAP189" s="673"/>
      <c r="IAQ189" s="671"/>
      <c r="IAR189" s="672"/>
      <c r="IAS189" s="672"/>
      <c r="IAT189" s="672"/>
      <c r="IAU189" s="672"/>
      <c r="IAV189" s="673"/>
      <c r="IAW189" s="671"/>
      <c r="IAX189" s="672"/>
      <c r="IAY189" s="672"/>
      <c r="IAZ189" s="672"/>
      <c r="IBA189" s="672"/>
      <c r="IBB189" s="673"/>
      <c r="IBC189" s="671"/>
      <c r="IBD189" s="672"/>
      <c r="IBE189" s="672"/>
      <c r="IBF189" s="672"/>
      <c r="IBG189" s="672"/>
      <c r="IBH189" s="673"/>
      <c r="IBI189" s="671"/>
      <c r="IBJ189" s="672"/>
      <c r="IBK189" s="672"/>
      <c r="IBL189" s="672"/>
      <c r="IBM189" s="672"/>
      <c r="IBN189" s="673"/>
      <c r="IBO189" s="671"/>
      <c r="IBP189" s="672"/>
      <c r="IBQ189" s="672"/>
      <c r="IBR189" s="672"/>
      <c r="IBS189" s="672"/>
      <c r="IBT189" s="673"/>
      <c r="IBU189" s="671"/>
      <c r="IBV189" s="672"/>
      <c r="IBW189" s="672"/>
      <c r="IBX189" s="672"/>
      <c r="IBY189" s="672"/>
      <c r="IBZ189" s="673"/>
      <c r="ICA189" s="671"/>
      <c r="ICB189" s="672"/>
      <c r="ICC189" s="672"/>
      <c r="ICD189" s="672"/>
      <c r="ICE189" s="672"/>
      <c r="ICF189" s="673"/>
      <c r="ICG189" s="671"/>
      <c r="ICH189" s="672"/>
      <c r="ICI189" s="672"/>
      <c r="ICJ189" s="672"/>
      <c r="ICK189" s="672"/>
      <c r="ICL189" s="673"/>
      <c r="ICM189" s="671"/>
      <c r="ICN189" s="672"/>
      <c r="ICO189" s="672"/>
      <c r="ICP189" s="672"/>
      <c r="ICQ189" s="672"/>
      <c r="ICR189" s="673"/>
      <c r="ICS189" s="671"/>
      <c r="ICT189" s="672"/>
      <c r="ICU189" s="672"/>
      <c r="ICV189" s="672"/>
      <c r="ICW189" s="672"/>
      <c r="ICX189" s="673"/>
      <c r="ICY189" s="671"/>
      <c r="ICZ189" s="672"/>
      <c r="IDA189" s="672"/>
      <c r="IDB189" s="672"/>
      <c r="IDC189" s="672"/>
      <c r="IDD189" s="673"/>
      <c r="IDE189" s="671"/>
      <c r="IDF189" s="672"/>
      <c r="IDG189" s="672"/>
      <c r="IDH189" s="672"/>
      <c r="IDI189" s="672"/>
      <c r="IDJ189" s="673"/>
      <c r="IDK189" s="671"/>
      <c r="IDL189" s="672"/>
      <c r="IDM189" s="672"/>
      <c r="IDN189" s="672"/>
      <c r="IDO189" s="672"/>
      <c r="IDP189" s="673"/>
      <c r="IDQ189" s="671"/>
      <c r="IDR189" s="672"/>
      <c r="IDS189" s="672"/>
      <c r="IDT189" s="672"/>
      <c r="IDU189" s="672"/>
      <c r="IDV189" s="673"/>
      <c r="IDW189" s="671"/>
      <c r="IDX189" s="672"/>
      <c r="IDY189" s="672"/>
      <c r="IDZ189" s="672"/>
      <c r="IEA189" s="672"/>
      <c r="IEB189" s="673"/>
      <c r="IEC189" s="671"/>
      <c r="IED189" s="672"/>
      <c r="IEE189" s="672"/>
      <c r="IEF189" s="672"/>
      <c r="IEG189" s="672"/>
      <c r="IEH189" s="673"/>
      <c r="IEI189" s="671"/>
      <c r="IEJ189" s="672"/>
      <c r="IEK189" s="672"/>
      <c r="IEL189" s="672"/>
      <c r="IEM189" s="672"/>
      <c r="IEN189" s="673"/>
      <c r="IEO189" s="671"/>
      <c r="IEP189" s="672"/>
      <c r="IEQ189" s="672"/>
      <c r="IER189" s="672"/>
      <c r="IES189" s="672"/>
      <c r="IET189" s="673"/>
      <c r="IEU189" s="671"/>
      <c r="IEV189" s="672"/>
      <c r="IEW189" s="672"/>
      <c r="IEX189" s="672"/>
      <c r="IEY189" s="672"/>
      <c r="IEZ189" s="673"/>
      <c r="IFA189" s="671"/>
      <c r="IFB189" s="672"/>
      <c r="IFC189" s="672"/>
      <c r="IFD189" s="672"/>
      <c r="IFE189" s="672"/>
      <c r="IFF189" s="673"/>
      <c r="IFG189" s="671"/>
      <c r="IFH189" s="672"/>
      <c r="IFI189" s="672"/>
      <c r="IFJ189" s="672"/>
      <c r="IFK189" s="672"/>
      <c r="IFL189" s="673"/>
      <c r="IFM189" s="671"/>
      <c r="IFN189" s="672"/>
      <c r="IFO189" s="672"/>
      <c r="IFP189" s="672"/>
      <c r="IFQ189" s="672"/>
      <c r="IFR189" s="673"/>
      <c r="IFS189" s="671"/>
      <c r="IFT189" s="672"/>
      <c r="IFU189" s="672"/>
      <c r="IFV189" s="672"/>
      <c r="IFW189" s="672"/>
      <c r="IFX189" s="673"/>
      <c r="IFY189" s="671"/>
      <c r="IFZ189" s="672"/>
      <c r="IGA189" s="672"/>
      <c r="IGB189" s="672"/>
      <c r="IGC189" s="672"/>
      <c r="IGD189" s="673"/>
      <c r="IGE189" s="671"/>
      <c r="IGF189" s="672"/>
      <c r="IGG189" s="672"/>
      <c r="IGH189" s="672"/>
      <c r="IGI189" s="672"/>
      <c r="IGJ189" s="673"/>
      <c r="IGK189" s="671"/>
      <c r="IGL189" s="672"/>
      <c r="IGM189" s="672"/>
      <c r="IGN189" s="672"/>
      <c r="IGO189" s="672"/>
      <c r="IGP189" s="673"/>
      <c r="IGQ189" s="671"/>
      <c r="IGR189" s="672"/>
      <c r="IGS189" s="672"/>
      <c r="IGT189" s="672"/>
      <c r="IGU189" s="672"/>
      <c r="IGV189" s="673"/>
      <c r="IGW189" s="671"/>
      <c r="IGX189" s="672"/>
      <c r="IGY189" s="672"/>
      <c r="IGZ189" s="672"/>
      <c r="IHA189" s="672"/>
      <c r="IHB189" s="673"/>
      <c r="IHC189" s="671"/>
      <c r="IHD189" s="672"/>
      <c r="IHE189" s="672"/>
      <c r="IHF189" s="672"/>
      <c r="IHG189" s="672"/>
      <c r="IHH189" s="673"/>
      <c r="IHI189" s="671"/>
      <c r="IHJ189" s="672"/>
      <c r="IHK189" s="672"/>
      <c r="IHL189" s="672"/>
      <c r="IHM189" s="672"/>
      <c r="IHN189" s="673"/>
      <c r="IHO189" s="671"/>
      <c r="IHP189" s="672"/>
      <c r="IHQ189" s="672"/>
      <c r="IHR189" s="672"/>
      <c r="IHS189" s="672"/>
      <c r="IHT189" s="673"/>
      <c r="IHU189" s="671"/>
      <c r="IHV189" s="672"/>
      <c r="IHW189" s="672"/>
      <c r="IHX189" s="672"/>
      <c r="IHY189" s="672"/>
      <c r="IHZ189" s="673"/>
      <c r="IIA189" s="671"/>
      <c r="IIB189" s="672"/>
      <c r="IIC189" s="672"/>
      <c r="IID189" s="672"/>
      <c r="IIE189" s="672"/>
      <c r="IIF189" s="673"/>
      <c r="IIG189" s="671"/>
      <c r="IIH189" s="672"/>
      <c r="III189" s="672"/>
      <c r="IIJ189" s="672"/>
      <c r="IIK189" s="672"/>
      <c r="IIL189" s="673"/>
      <c r="IIM189" s="671"/>
      <c r="IIN189" s="672"/>
      <c r="IIO189" s="672"/>
      <c r="IIP189" s="672"/>
      <c r="IIQ189" s="672"/>
      <c r="IIR189" s="673"/>
      <c r="IIS189" s="671"/>
      <c r="IIT189" s="672"/>
      <c r="IIU189" s="672"/>
      <c r="IIV189" s="672"/>
      <c r="IIW189" s="672"/>
      <c r="IIX189" s="673"/>
      <c r="IIY189" s="671"/>
      <c r="IIZ189" s="672"/>
      <c r="IJA189" s="672"/>
      <c r="IJB189" s="672"/>
      <c r="IJC189" s="672"/>
      <c r="IJD189" s="673"/>
      <c r="IJE189" s="671"/>
      <c r="IJF189" s="672"/>
      <c r="IJG189" s="672"/>
      <c r="IJH189" s="672"/>
      <c r="IJI189" s="672"/>
      <c r="IJJ189" s="673"/>
      <c r="IJK189" s="671"/>
      <c r="IJL189" s="672"/>
      <c r="IJM189" s="672"/>
      <c r="IJN189" s="672"/>
      <c r="IJO189" s="672"/>
      <c r="IJP189" s="673"/>
      <c r="IJQ189" s="671"/>
      <c r="IJR189" s="672"/>
      <c r="IJS189" s="672"/>
      <c r="IJT189" s="672"/>
      <c r="IJU189" s="672"/>
      <c r="IJV189" s="673"/>
      <c r="IJW189" s="671"/>
      <c r="IJX189" s="672"/>
      <c r="IJY189" s="672"/>
      <c r="IJZ189" s="672"/>
      <c r="IKA189" s="672"/>
      <c r="IKB189" s="673"/>
      <c r="IKC189" s="671"/>
      <c r="IKD189" s="672"/>
      <c r="IKE189" s="672"/>
      <c r="IKF189" s="672"/>
      <c r="IKG189" s="672"/>
      <c r="IKH189" s="673"/>
      <c r="IKI189" s="671"/>
      <c r="IKJ189" s="672"/>
      <c r="IKK189" s="672"/>
      <c r="IKL189" s="672"/>
      <c r="IKM189" s="672"/>
      <c r="IKN189" s="673"/>
      <c r="IKO189" s="671"/>
      <c r="IKP189" s="672"/>
      <c r="IKQ189" s="672"/>
      <c r="IKR189" s="672"/>
      <c r="IKS189" s="672"/>
      <c r="IKT189" s="673"/>
      <c r="IKU189" s="671"/>
      <c r="IKV189" s="672"/>
      <c r="IKW189" s="672"/>
      <c r="IKX189" s="672"/>
      <c r="IKY189" s="672"/>
      <c r="IKZ189" s="673"/>
      <c r="ILA189" s="671"/>
      <c r="ILB189" s="672"/>
      <c r="ILC189" s="672"/>
      <c r="ILD189" s="672"/>
      <c r="ILE189" s="672"/>
      <c r="ILF189" s="673"/>
      <c r="ILG189" s="671"/>
      <c r="ILH189" s="672"/>
      <c r="ILI189" s="672"/>
      <c r="ILJ189" s="672"/>
      <c r="ILK189" s="672"/>
      <c r="ILL189" s="673"/>
      <c r="ILM189" s="671"/>
      <c r="ILN189" s="672"/>
      <c r="ILO189" s="672"/>
      <c r="ILP189" s="672"/>
      <c r="ILQ189" s="672"/>
      <c r="ILR189" s="673"/>
      <c r="ILS189" s="671"/>
      <c r="ILT189" s="672"/>
      <c r="ILU189" s="672"/>
      <c r="ILV189" s="672"/>
      <c r="ILW189" s="672"/>
      <c r="ILX189" s="673"/>
      <c r="ILY189" s="671"/>
      <c r="ILZ189" s="672"/>
      <c r="IMA189" s="672"/>
      <c r="IMB189" s="672"/>
      <c r="IMC189" s="672"/>
      <c r="IMD189" s="673"/>
      <c r="IME189" s="671"/>
      <c r="IMF189" s="672"/>
      <c r="IMG189" s="672"/>
      <c r="IMH189" s="672"/>
      <c r="IMI189" s="672"/>
      <c r="IMJ189" s="673"/>
      <c r="IMK189" s="671"/>
      <c r="IML189" s="672"/>
      <c r="IMM189" s="672"/>
      <c r="IMN189" s="672"/>
      <c r="IMO189" s="672"/>
      <c r="IMP189" s="673"/>
      <c r="IMQ189" s="671"/>
      <c r="IMR189" s="672"/>
      <c r="IMS189" s="672"/>
      <c r="IMT189" s="672"/>
      <c r="IMU189" s="672"/>
      <c r="IMV189" s="673"/>
      <c r="IMW189" s="671"/>
      <c r="IMX189" s="672"/>
      <c r="IMY189" s="672"/>
      <c r="IMZ189" s="672"/>
      <c r="INA189" s="672"/>
      <c r="INB189" s="673"/>
      <c r="INC189" s="671"/>
      <c r="IND189" s="672"/>
      <c r="INE189" s="672"/>
      <c r="INF189" s="672"/>
      <c r="ING189" s="672"/>
      <c r="INH189" s="673"/>
      <c r="INI189" s="671"/>
      <c r="INJ189" s="672"/>
      <c r="INK189" s="672"/>
      <c r="INL189" s="672"/>
      <c r="INM189" s="672"/>
      <c r="INN189" s="673"/>
      <c r="INO189" s="671"/>
      <c r="INP189" s="672"/>
      <c r="INQ189" s="672"/>
      <c r="INR189" s="672"/>
      <c r="INS189" s="672"/>
      <c r="INT189" s="673"/>
      <c r="INU189" s="671"/>
      <c r="INV189" s="672"/>
      <c r="INW189" s="672"/>
      <c r="INX189" s="672"/>
      <c r="INY189" s="672"/>
      <c r="INZ189" s="673"/>
      <c r="IOA189" s="671"/>
      <c r="IOB189" s="672"/>
      <c r="IOC189" s="672"/>
      <c r="IOD189" s="672"/>
      <c r="IOE189" s="672"/>
      <c r="IOF189" s="673"/>
      <c r="IOG189" s="671"/>
      <c r="IOH189" s="672"/>
      <c r="IOI189" s="672"/>
      <c r="IOJ189" s="672"/>
      <c r="IOK189" s="672"/>
      <c r="IOL189" s="673"/>
      <c r="IOM189" s="671"/>
      <c r="ION189" s="672"/>
      <c r="IOO189" s="672"/>
      <c r="IOP189" s="672"/>
      <c r="IOQ189" s="672"/>
      <c r="IOR189" s="673"/>
      <c r="IOS189" s="671"/>
      <c r="IOT189" s="672"/>
      <c r="IOU189" s="672"/>
      <c r="IOV189" s="672"/>
      <c r="IOW189" s="672"/>
      <c r="IOX189" s="673"/>
      <c r="IOY189" s="671"/>
      <c r="IOZ189" s="672"/>
      <c r="IPA189" s="672"/>
      <c r="IPB189" s="672"/>
      <c r="IPC189" s="672"/>
      <c r="IPD189" s="673"/>
      <c r="IPE189" s="671"/>
      <c r="IPF189" s="672"/>
      <c r="IPG189" s="672"/>
      <c r="IPH189" s="672"/>
      <c r="IPI189" s="672"/>
      <c r="IPJ189" s="673"/>
      <c r="IPK189" s="671"/>
      <c r="IPL189" s="672"/>
      <c r="IPM189" s="672"/>
      <c r="IPN189" s="672"/>
      <c r="IPO189" s="672"/>
      <c r="IPP189" s="673"/>
      <c r="IPQ189" s="671"/>
      <c r="IPR189" s="672"/>
      <c r="IPS189" s="672"/>
      <c r="IPT189" s="672"/>
      <c r="IPU189" s="672"/>
      <c r="IPV189" s="673"/>
      <c r="IPW189" s="671"/>
      <c r="IPX189" s="672"/>
      <c r="IPY189" s="672"/>
      <c r="IPZ189" s="672"/>
      <c r="IQA189" s="672"/>
      <c r="IQB189" s="673"/>
      <c r="IQC189" s="671"/>
      <c r="IQD189" s="672"/>
      <c r="IQE189" s="672"/>
      <c r="IQF189" s="672"/>
      <c r="IQG189" s="672"/>
      <c r="IQH189" s="673"/>
      <c r="IQI189" s="671"/>
      <c r="IQJ189" s="672"/>
      <c r="IQK189" s="672"/>
      <c r="IQL189" s="672"/>
      <c r="IQM189" s="672"/>
      <c r="IQN189" s="673"/>
      <c r="IQO189" s="671"/>
      <c r="IQP189" s="672"/>
      <c r="IQQ189" s="672"/>
      <c r="IQR189" s="672"/>
      <c r="IQS189" s="672"/>
      <c r="IQT189" s="673"/>
      <c r="IQU189" s="671"/>
      <c r="IQV189" s="672"/>
      <c r="IQW189" s="672"/>
      <c r="IQX189" s="672"/>
      <c r="IQY189" s="672"/>
      <c r="IQZ189" s="673"/>
      <c r="IRA189" s="671"/>
      <c r="IRB189" s="672"/>
      <c r="IRC189" s="672"/>
      <c r="IRD189" s="672"/>
      <c r="IRE189" s="672"/>
      <c r="IRF189" s="673"/>
      <c r="IRG189" s="671"/>
      <c r="IRH189" s="672"/>
      <c r="IRI189" s="672"/>
      <c r="IRJ189" s="672"/>
      <c r="IRK189" s="672"/>
      <c r="IRL189" s="673"/>
      <c r="IRM189" s="671"/>
      <c r="IRN189" s="672"/>
      <c r="IRO189" s="672"/>
      <c r="IRP189" s="672"/>
      <c r="IRQ189" s="672"/>
      <c r="IRR189" s="673"/>
      <c r="IRS189" s="671"/>
      <c r="IRT189" s="672"/>
      <c r="IRU189" s="672"/>
      <c r="IRV189" s="672"/>
      <c r="IRW189" s="672"/>
      <c r="IRX189" s="673"/>
      <c r="IRY189" s="671"/>
      <c r="IRZ189" s="672"/>
      <c r="ISA189" s="672"/>
      <c r="ISB189" s="672"/>
      <c r="ISC189" s="672"/>
      <c r="ISD189" s="673"/>
      <c r="ISE189" s="671"/>
      <c r="ISF189" s="672"/>
      <c r="ISG189" s="672"/>
      <c r="ISH189" s="672"/>
      <c r="ISI189" s="672"/>
      <c r="ISJ189" s="673"/>
      <c r="ISK189" s="671"/>
      <c r="ISL189" s="672"/>
      <c r="ISM189" s="672"/>
      <c r="ISN189" s="672"/>
      <c r="ISO189" s="672"/>
      <c r="ISP189" s="673"/>
      <c r="ISQ189" s="671"/>
      <c r="ISR189" s="672"/>
      <c r="ISS189" s="672"/>
      <c r="IST189" s="672"/>
      <c r="ISU189" s="672"/>
      <c r="ISV189" s="673"/>
      <c r="ISW189" s="671"/>
      <c r="ISX189" s="672"/>
      <c r="ISY189" s="672"/>
      <c r="ISZ189" s="672"/>
      <c r="ITA189" s="672"/>
      <c r="ITB189" s="673"/>
      <c r="ITC189" s="671"/>
      <c r="ITD189" s="672"/>
      <c r="ITE189" s="672"/>
      <c r="ITF189" s="672"/>
      <c r="ITG189" s="672"/>
      <c r="ITH189" s="673"/>
      <c r="ITI189" s="671"/>
      <c r="ITJ189" s="672"/>
      <c r="ITK189" s="672"/>
      <c r="ITL189" s="672"/>
      <c r="ITM189" s="672"/>
      <c r="ITN189" s="673"/>
      <c r="ITO189" s="671"/>
      <c r="ITP189" s="672"/>
      <c r="ITQ189" s="672"/>
      <c r="ITR189" s="672"/>
      <c r="ITS189" s="672"/>
      <c r="ITT189" s="673"/>
      <c r="ITU189" s="671"/>
      <c r="ITV189" s="672"/>
      <c r="ITW189" s="672"/>
      <c r="ITX189" s="672"/>
      <c r="ITY189" s="672"/>
      <c r="ITZ189" s="673"/>
      <c r="IUA189" s="671"/>
      <c r="IUB189" s="672"/>
      <c r="IUC189" s="672"/>
      <c r="IUD189" s="672"/>
      <c r="IUE189" s="672"/>
      <c r="IUF189" s="673"/>
      <c r="IUG189" s="671"/>
      <c r="IUH189" s="672"/>
      <c r="IUI189" s="672"/>
      <c r="IUJ189" s="672"/>
      <c r="IUK189" s="672"/>
      <c r="IUL189" s="673"/>
      <c r="IUM189" s="671"/>
      <c r="IUN189" s="672"/>
      <c r="IUO189" s="672"/>
      <c r="IUP189" s="672"/>
      <c r="IUQ189" s="672"/>
      <c r="IUR189" s="673"/>
      <c r="IUS189" s="671"/>
      <c r="IUT189" s="672"/>
      <c r="IUU189" s="672"/>
      <c r="IUV189" s="672"/>
      <c r="IUW189" s="672"/>
      <c r="IUX189" s="673"/>
      <c r="IUY189" s="671"/>
      <c r="IUZ189" s="672"/>
      <c r="IVA189" s="672"/>
      <c r="IVB189" s="672"/>
      <c r="IVC189" s="672"/>
      <c r="IVD189" s="673"/>
      <c r="IVE189" s="671"/>
      <c r="IVF189" s="672"/>
      <c r="IVG189" s="672"/>
      <c r="IVH189" s="672"/>
      <c r="IVI189" s="672"/>
      <c r="IVJ189" s="673"/>
      <c r="IVK189" s="671"/>
      <c r="IVL189" s="672"/>
      <c r="IVM189" s="672"/>
      <c r="IVN189" s="672"/>
      <c r="IVO189" s="672"/>
      <c r="IVP189" s="673"/>
      <c r="IVQ189" s="671"/>
      <c r="IVR189" s="672"/>
      <c r="IVS189" s="672"/>
      <c r="IVT189" s="672"/>
      <c r="IVU189" s="672"/>
      <c r="IVV189" s="673"/>
      <c r="IVW189" s="671"/>
      <c r="IVX189" s="672"/>
      <c r="IVY189" s="672"/>
      <c r="IVZ189" s="672"/>
      <c r="IWA189" s="672"/>
      <c r="IWB189" s="673"/>
      <c r="IWC189" s="671"/>
      <c r="IWD189" s="672"/>
      <c r="IWE189" s="672"/>
      <c r="IWF189" s="672"/>
      <c r="IWG189" s="672"/>
      <c r="IWH189" s="673"/>
      <c r="IWI189" s="671"/>
      <c r="IWJ189" s="672"/>
      <c r="IWK189" s="672"/>
      <c r="IWL189" s="672"/>
      <c r="IWM189" s="672"/>
      <c r="IWN189" s="673"/>
      <c r="IWO189" s="671"/>
      <c r="IWP189" s="672"/>
      <c r="IWQ189" s="672"/>
      <c r="IWR189" s="672"/>
      <c r="IWS189" s="672"/>
      <c r="IWT189" s="673"/>
      <c r="IWU189" s="671"/>
      <c r="IWV189" s="672"/>
      <c r="IWW189" s="672"/>
      <c r="IWX189" s="672"/>
      <c r="IWY189" s="672"/>
      <c r="IWZ189" s="673"/>
      <c r="IXA189" s="671"/>
      <c r="IXB189" s="672"/>
      <c r="IXC189" s="672"/>
      <c r="IXD189" s="672"/>
      <c r="IXE189" s="672"/>
      <c r="IXF189" s="673"/>
      <c r="IXG189" s="671"/>
      <c r="IXH189" s="672"/>
      <c r="IXI189" s="672"/>
      <c r="IXJ189" s="672"/>
      <c r="IXK189" s="672"/>
      <c r="IXL189" s="673"/>
      <c r="IXM189" s="671"/>
      <c r="IXN189" s="672"/>
      <c r="IXO189" s="672"/>
      <c r="IXP189" s="672"/>
      <c r="IXQ189" s="672"/>
      <c r="IXR189" s="673"/>
      <c r="IXS189" s="671"/>
      <c r="IXT189" s="672"/>
      <c r="IXU189" s="672"/>
      <c r="IXV189" s="672"/>
      <c r="IXW189" s="672"/>
      <c r="IXX189" s="673"/>
      <c r="IXY189" s="671"/>
      <c r="IXZ189" s="672"/>
      <c r="IYA189" s="672"/>
      <c r="IYB189" s="672"/>
      <c r="IYC189" s="672"/>
      <c r="IYD189" s="673"/>
      <c r="IYE189" s="671"/>
      <c r="IYF189" s="672"/>
      <c r="IYG189" s="672"/>
      <c r="IYH189" s="672"/>
      <c r="IYI189" s="672"/>
      <c r="IYJ189" s="673"/>
      <c r="IYK189" s="671"/>
      <c r="IYL189" s="672"/>
      <c r="IYM189" s="672"/>
      <c r="IYN189" s="672"/>
      <c r="IYO189" s="672"/>
      <c r="IYP189" s="673"/>
      <c r="IYQ189" s="671"/>
      <c r="IYR189" s="672"/>
      <c r="IYS189" s="672"/>
      <c r="IYT189" s="672"/>
      <c r="IYU189" s="672"/>
      <c r="IYV189" s="673"/>
      <c r="IYW189" s="671"/>
      <c r="IYX189" s="672"/>
      <c r="IYY189" s="672"/>
      <c r="IYZ189" s="672"/>
      <c r="IZA189" s="672"/>
      <c r="IZB189" s="673"/>
      <c r="IZC189" s="671"/>
      <c r="IZD189" s="672"/>
      <c r="IZE189" s="672"/>
      <c r="IZF189" s="672"/>
      <c r="IZG189" s="672"/>
      <c r="IZH189" s="673"/>
      <c r="IZI189" s="671"/>
      <c r="IZJ189" s="672"/>
      <c r="IZK189" s="672"/>
      <c r="IZL189" s="672"/>
      <c r="IZM189" s="672"/>
      <c r="IZN189" s="673"/>
      <c r="IZO189" s="671"/>
      <c r="IZP189" s="672"/>
      <c r="IZQ189" s="672"/>
      <c r="IZR189" s="672"/>
      <c r="IZS189" s="672"/>
      <c r="IZT189" s="673"/>
      <c r="IZU189" s="671"/>
      <c r="IZV189" s="672"/>
      <c r="IZW189" s="672"/>
      <c r="IZX189" s="672"/>
      <c r="IZY189" s="672"/>
      <c r="IZZ189" s="673"/>
      <c r="JAA189" s="671"/>
      <c r="JAB189" s="672"/>
      <c r="JAC189" s="672"/>
      <c r="JAD189" s="672"/>
      <c r="JAE189" s="672"/>
      <c r="JAF189" s="673"/>
      <c r="JAG189" s="671"/>
      <c r="JAH189" s="672"/>
      <c r="JAI189" s="672"/>
      <c r="JAJ189" s="672"/>
      <c r="JAK189" s="672"/>
      <c r="JAL189" s="673"/>
      <c r="JAM189" s="671"/>
      <c r="JAN189" s="672"/>
      <c r="JAO189" s="672"/>
      <c r="JAP189" s="672"/>
      <c r="JAQ189" s="672"/>
      <c r="JAR189" s="673"/>
      <c r="JAS189" s="671"/>
      <c r="JAT189" s="672"/>
      <c r="JAU189" s="672"/>
      <c r="JAV189" s="672"/>
      <c r="JAW189" s="672"/>
      <c r="JAX189" s="673"/>
      <c r="JAY189" s="671"/>
      <c r="JAZ189" s="672"/>
      <c r="JBA189" s="672"/>
      <c r="JBB189" s="672"/>
      <c r="JBC189" s="672"/>
      <c r="JBD189" s="673"/>
      <c r="JBE189" s="671"/>
      <c r="JBF189" s="672"/>
      <c r="JBG189" s="672"/>
      <c r="JBH189" s="672"/>
      <c r="JBI189" s="672"/>
      <c r="JBJ189" s="673"/>
      <c r="JBK189" s="671"/>
      <c r="JBL189" s="672"/>
      <c r="JBM189" s="672"/>
      <c r="JBN189" s="672"/>
      <c r="JBO189" s="672"/>
      <c r="JBP189" s="673"/>
      <c r="JBQ189" s="671"/>
      <c r="JBR189" s="672"/>
      <c r="JBS189" s="672"/>
      <c r="JBT189" s="672"/>
      <c r="JBU189" s="672"/>
      <c r="JBV189" s="673"/>
      <c r="JBW189" s="671"/>
      <c r="JBX189" s="672"/>
      <c r="JBY189" s="672"/>
      <c r="JBZ189" s="672"/>
      <c r="JCA189" s="672"/>
      <c r="JCB189" s="673"/>
      <c r="JCC189" s="671"/>
      <c r="JCD189" s="672"/>
      <c r="JCE189" s="672"/>
      <c r="JCF189" s="672"/>
      <c r="JCG189" s="672"/>
      <c r="JCH189" s="673"/>
      <c r="JCI189" s="671"/>
      <c r="JCJ189" s="672"/>
      <c r="JCK189" s="672"/>
      <c r="JCL189" s="672"/>
      <c r="JCM189" s="672"/>
      <c r="JCN189" s="673"/>
      <c r="JCO189" s="671"/>
      <c r="JCP189" s="672"/>
      <c r="JCQ189" s="672"/>
      <c r="JCR189" s="672"/>
      <c r="JCS189" s="672"/>
      <c r="JCT189" s="673"/>
      <c r="JCU189" s="671"/>
      <c r="JCV189" s="672"/>
      <c r="JCW189" s="672"/>
      <c r="JCX189" s="672"/>
      <c r="JCY189" s="672"/>
      <c r="JCZ189" s="673"/>
      <c r="JDA189" s="671"/>
      <c r="JDB189" s="672"/>
      <c r="JDC189" s="672"/>
      <c r="JDD189" s="672"/>
      <c r="JDE189" s="672"/>
      <c r="JDF189" s="673"/>
      <c r="JDG189" s="671"/>
      <c r="JDH189" s="672"/>
      <c r="JDI189" s="672"/>
      <c r="JDJ189" s="672"/>
      <c r="JDK189" s="672"/>
      <c r="JDL189" s="673"/>
      <c r="JDM189" s="671"/>
      <c r="JDN189" s="672"/>
      <c r="JDO189" s="672"/>
      <c r="JDP189" s="672"/>
      <c r="JDQ189" s="672"/>
      <c r="JDR189" s="673"/>
      <c r="JDS189" s="671"/>
      <c r="JDT189" s="672"/>
      <c r="JDU189" s="672"/>
      <c r="JDV189" s="672"/>
      <c r="JDW189" s="672"/>
      <c r="JDX189" s="673"/>
      <c r="JDY189" s="671"/>
      <c r="JDZ189" s="672"/>
      <c r="JEA189" s="672"/>
      <c r="JEB189" s="672"/>
      <c r="JEC189" s="672"/>
      <c r="JED189" s="673"/>
      <c r="JEE189" s="671"/>
      <c r="JEF189" s="672"/>
      <c r="JEG189" s="672"/>
      <c r="JEH189" s="672"/>
      <c r="JEI189" s="672"/>
      <c r="JEJ189" s="673"/>
      <c r="JEK189" s="671"/>
      <c r="JEL189" s="672"/>
      <c r="JEM189" s="672"/>
      <c r="JEN189" s="672"/>
      <c r="JEO189" s="672"/>
      <c r="JEP189" s="673"/>
      <c r="JEQ189" s="671"/>
      <c r="JER189" s="672"/>
      <c r="JES189" s="672"/>
      <c r="JET189" s="672"/>
      <c r="JEU189" s="672"/>
      <c r="JEV189" s="673"/>
      <c r="JEW189" s="671"/>
      <c r="JEX189" s="672"/>
      <c r="JEY189" s="672"/>
      <c r="JEZ189" s="672"/>
      <c r="JFA189" s="672"/>
      <c r="JFB189" s="673"/>
      <c r="JFC189" s="671"/>
      <c r="JFD189" s="672"/>
      <c r="JFE189" s="672"/>
      <c r="JFF189" s="672"/>
      <c r="JFG189" s="672"/>
      <c r="JFH189" s="673"/>
      <c r="JFI189" s="671"/>
      <c r="JFJ189" s="672"/>
      <c r="JFK189" s="672"/>
      <c r="JFL189" s="672"/>
      <c r="JFM189" s="672"/>
      <c r="JFN189" s="673"/>
      <c r="JFO189" s="671"/>
      <c r="JFP189" s="672"/>
      <c r="JFQ189" s="672"/>
      <c r="JFR189" s="672"/>
      <c r="JFS189" s="672"/>
      <c r="JFT189" s="673"/>
      <c r="JFU189" s="671"/>
      <c r="JFV189" s="672"/>
      <c r="JFW189" s="672"/>
      <c r="JFX189" s="672"/>
      <c r="JFY189" s="672"/>
      <c r="JFZ189" s="673"/>
      <c r="JGA189" s="671"/>
      <c r="JGB189" s="672"/>
      <c r="JGC189" s="672"/>
      <c r="JGD189" s="672"/>
      <c r="JGE189" s="672"/>
      <c r="JGF189" s="673"/>
      <c r="JGG189" s="671"/>
      <c r="JGH189" s="672"/>
      <c r="JGI189" s="672"/>
      <c r="JGJ189" s="672"/>
      <c r="JGK189" s="672"/>
      <c r="JGL189" s="673"/>
      <c r="JGM189" s="671"/>
      <c r="JGN189" s="672"/>
      <c r="JGO189" s="672"/>
      <c r="JGP189" s="672"/>
      <c r="JGQ189" s="672"/>
      <c r="JGR189" s="673"/>
      <c r="JGS189" s="671"/>
      <c r="JGT189" s="672"/>
      <c r="JGU189" s="672"/>
      <c r="JGV189" s="672"/>
      <c r="JGW189" s="672"/>
      <c r="JGX189" s="673"/>
      <c r="JGY189" s="671"/>
      <c r="JGZ189" s="672"/>
      <c r="JHA189" s="672"/>
      <c r="JHB189" s="672"/>
      <c r="JHC189" s="672"/>
      <c r="JHD189" s="673"/>
      <c r="JHE189" s="671"/>
      <c r="JHF189" s="672"/>
      <c r="JHG189" s="672"/>
      <c r="JHH189" s="672"/>
      <c r="JHI189" s="672"/>
      <c r="JHJ189" s="673"/>
      <c r="JHK189" s="671"/>
      <c r="JHL189" s="672"/>
      <c r="JHM189" s="672"/>
      <c r="JHN189" s="672"/>
      <c r="JHO189" s="672"/>
      <c r="JHP189" s="673"/>
      <c r="JHQ189" s="671"/>
      <c r="JHR189" s="672"/>
      <c r="JHS189" s="672"/>
      <c r="JHT189" s="672"/>
      <c r="JHU189" s="672"/>
      <c r="JHV189" s="673"/>
      <c r="JHW189" s="671"/>
      <c r="JHX189" s="672"/>
      <c r="JHY189" s="672"/>
      <c r="JHZ189" s="672"/>
      <c r="JIA189" s="672"/>
      <c r="JIB189" s="673"/>
      <c r="JIC189" s="671"/>
      <c r="JID189" s="672"/>
      <c r="JIE189" s="672"/>
      <c r="JIF189" s="672"/>
      <c r="JIG189" s="672"/>
      <c r="JIH189" s="673"/>
      <c r="JII189" s="671"/>
      <c r="JIJ189" s="672"/>
      <c r="JIK189" s="672"/>
      <c r="JIL189" s="672"/>
      <c r="JIM189" s="672"/>
      <c r="JIN189" s="673"/>
      <c r="JIO189" s="671"/>
      <c r="JIP189" s="672"/>
      <c r="JIQ189" s="672"/>
      <c r="JIR189" s="672"/>
      <c r="JIS189" s="672"/>
      <c r="JIT189" s="673"/>
      <c r="JIU189" s="671"/>
      <c r="JIV189" s="672"/>
      <c r="JIW189" s="672"/>
      <c r="JIX189" s="672"/>
      <c r="JIY189" s="672"/>
      <c r="JIZ189" s="673"/>
      <c r="JJA189" s="671"/>
      <c r="JJB189" s="672"/>
      <c r="JJC189" s="672"/>
      <c r="JJD189" s="672"/>
      <c r="JJE189" s="672"/>
      <c r="JJF189" s="673"/>
      <c r="JJG189" s="671"/>
      <c r="JJH189" s="672"/>
      <c r="JJI189" s="672"/>
      <c r="JJJ189" s="672"/>
      <c r="JJK189" s="672"/>
      <c r="JJL189" s="673"/>
      <c r="JJM189" s="671"/>
      <c r="JJN189" s="672"/>
      <c r="JJO189" s="672"/>
      <c r="JJP189" s="672"/>
      <c r="JJQ189" s="672"/>
      <c r="JJR189" s="673"/>
      <c r="JJS189" s="671"/>
      <c r="JJT189" s="672"/>
      <c r="JJU189" s="672"/>
      <c r="JJV189" s="672"/>
      <c r="JJW189" s="672"/>
      <c r="JJX189" s="673"/>
      <c r="JJY189" s="671"/>
      <c r="JJZ189" s="672"/>
      <c r="JKA189" s="672"/>
      <c r="JKB189" s="672"/>
      <c r="JKC189" s="672"/>
      <c r="JKD189" s="673"/>
      <c r="JKE189" s="671"/>
      <c r="JKF189" s="672"/>
      <c r="JKG189" s="672"/>
      <c r="JKH189" s="672"/>
      <c r="JKI189" s="672"/>
      <c r="JKJ189" s="673"/>
      <c r="JKK189" s="671"/>
      <c r="JKL189" s="672"/>
      <c r="JKM189" s="672"/>
      <c r="JKN189" s="672"/>
      <c r="JKO189" s="672"/>
      <c r="JKP189" s="673"/>
      <c r="JKQ189" s="671"/>
      <c r="JKR189" s="672"/>
      <c r="JKS189" s="672"/>
      <c r="JKT189" s="672"/>
      <c r="JKU189" s="672"/>
      <c r="JKV189" s="673"/>
      <c r="JKW189" s="671"/>
      <c r="JKX189" s="672"/>
      <c r="JKY189" s="672"/>
      <c r="JKZ189" s="672"/>
      <c r="JLA189" s="672"/>
      <c r="JLB189" s="673"/>
      <c r="JLC189" s="671"/>
      <c r="JLD189" s="672"/>
      <c r="JLE189" s="672"/>
      <c r="JLF189" s="672"/>
      <c r="JLG189" s="672"/>
      <c r="JLH189" s="673"/>
      <c r="JLI189" s="671"/>
      <c r="JLJ189" s="672"/>
      <c r="JLK189" s="672"/>
      <c r="JLL189" s="672"/>
      <c r="JLM189" s="672"/>
      <c r="JLN189" s="673"/>
      <c r="JLO189" s="671"/>
      <c r="JLP189" s="672"/>
      <c r="JLQ189" s="672"/>
      <c r="JLR189" s="672"/>
      <c r="JLS189" s="672"/>
      <c r="JLT189" s="673"/>
      <c r="JLU189" s="671"/>
      <c r="JLV189" s="672"/>
      <c r="JLW189" s="672"/>
      <c r="JLX189" s="672"/>
      <c r="JLY189" s="672"/>
      <c r="JLZ189" s="673"/>
      <c r="JMA189" s="671"/>
      <c r="JMB189" s="672"/>
      <c r="JMC189" s="672"/>
      <c r="JMD189" s="672"/>
      <c r="JME189" s="672"/>
      <c r="JMF189" s="673"/>
      <c r="JMG189" s="671"/>
      <c r="JMH189" s="672"/>
      <c r="JMI189" s="672"/>
      <c r="JMJ189" s="672"/>
      <c r="JMK189" s="672"/>
      <c r="JML189" s="673"/>
      <c r="JMM189" s="671"/>
      <c r="JMN189" s="672"/>
      <c r="JMO189" s="672"/>
      <c r="JMP189" s="672"/>
      <c r="JMQ189" s="672"/>
      <c r="JMR189" s="673"/>
      <c r="JMS189" s="671"/>
      <c r="JMT189" s="672"/>
      <c r="JMU189" s="672"/>
      <c r="JMV189" s="672"/>
      <c r="JMW189" s="672"/>
      <c r="JMX189" s="673"/>
      <c r="JMY189" s="671"/>
      <c r="JMZ189" s="672"/>
      <c r="JNA189" s="672"/>
      <c r="JNB189" s="672"/>
      <c r="JNC189" s="672"/>
      <c r="JND189" s="673"/>
      <c r="JNE189" s="671"/>
      <c r="JNF189" s="672"/>
      <c r="JNG189" s="672"/>
      <c r="JNH189" s="672"/>
      <c r="JNI189" s="672"/>
      <c r="JNJ189" s="673"/>
      <c r="JNK189" s="671"/>
      <c r="JNL189" s="672"/>
      <c r="JNM189" s="672"/>
      <c r="JNN189" s="672"/>
      <c r="JNO189" s="672"/>
      <c r="JNP189" s="673"/>
      <c r="JNQ189" s="671"/>
      <c r="JNR189" s="672"/>
      <c r="JNS189" s="672"/>
      <c r="JNT189" s="672"/>
      <c r="JNU189" s="672"/>
      <c r="JNV189" s="673"/>
      <c r="JNW189" s="671"/>
      <c r="JNX189" s="672"/>
      <c r="JNY189" s="672"/>
      <c r="JNZ189" s="672"/>
      <c r="JOA189" s="672"/>
      <c r="JOB189" s="673"/>
      <c r="JOC189" s="671"/>
      <c r="JOD189" s="672"/>
      <c r="JOE189" s="672"/>
      <c r="JOF189" s="672"/>
      <c r="JOG189" s="672"/>
      <c r="JOH189" s="673"/>
      <c r="JOI189" s="671"/>
      <c r="JOJ189" s="672"/>
      <c r="JOK189" s="672"/>
      <c r="JOL189" s="672"/>
      <c r="JOM189" s="672"/>
      <c r="JON189" s="673"/>
      <c r="JOO189" s="671"/>
      <c r="JOP189" s="672"/>
      <c r="JOQ189" s="672"/>
      <c r="JOR189" s="672"/>
      <c r="JOS189" s="672"/>
      <c r="JOT189" s="673"/>
      <c r="JOU189" s="671"/>
      <c r="JOV189" s="672"/>
      <c r="JOW189" s="672"/>
      <c r="JOX189" s="672"/>
      <c r="JOY189" s="672"/>
      <c r="JOZ189" s="673"/>
      <c r="JPA189" s="671"/>
      <c r="JPB189" s="672"/>
      <c r="JPC189" s="672"/>
      <c r="JPD189" s="672"/>
      <c r="JPE189" s="672"/>
      <c r="JPF189" s="673"/>
      <c r="JPG189" s="671"/>
      <c r="JPH189" s="672"/>
      <c r="JPI189" s="672"/>
      <c r="JPJ189" s="672"/>
      <c r="JPK189" s="672"/>
      <c r="JPL189" s="673"/>
      <c r="JPM189" s="671"/>
      <c r="JPN189" s="672"/>
      <c r="JPO189" s="672"/>
      <c r="JPP189" s="672"/>
      <c r="JPQ189" s="672"/>
      <c r="JPR189" s="673"/>
      <c r="JPS189" s="671"/>
      <c r="JPT189" s="672"/>
      <c r="JPU189" s="672"/>
      <c r="JPV189" s="672"/>
      <c r="JPW189" s="672"/>
      <c r="JPX189" s="673"/>
      <c r="JPY189" s="671"/>
      <c r="JPZ189" s="672"/>
      <c r="JQA189" s="672"/>
      <c r="JQB189" s="672"/>
      <c r="JQC189" s="672"/>
      <c r="JQD189" s="673"/>
      <c r="JQE189" s="671"/>
      <c r="JQF189" s="672"/>
      <c r="JQG189" s="672"/>
      <c r="JQH189" s="672"/>
      <c r="JQI189" s="672"/>
      <c r="JQJ189" s="673"/>
      <c r="JQK189" s="671"/>
      <c r="JQL189" s="672"/>
      <c r="JQM189" s="672"/>
      <c r="JQN189" s="672"/>
      <c r="JQO189" s="672"/>
      <c r="JQP189" s="673"/>
      <c r="JQQ189" s="671"/>
      <c r="JQR189" s="672"/>
      <c r="JQS189" s="672"/>
      <c r="JQT189" s="672"/>
      <c r="JQU189" s="672"/>
      <c r="JQV189" s="673"/>
      <c r="JQW189" s="671"/>
      <c r="JQX189" s="672"/>
      <c r="JQY189" s="672"/>
      <c r="JQZ189" s="672"/>
      <c r="JRA189" s="672"/>
      <c r="JRB189" s="673"/>
      <c r="JRC189" s="671"/>
      <c r="JRD189" s="672"/>
      <c r="JRE189" s="672"/>
      <c r="JRF189" s="672"/>
      <c r="JRG189" s="672"/>
      <c r="JRH189" s="673"/>
      <c r="JRI189" s="671"/>
      <c r="JRJ189" s="672"/>
      <c r="JRK189" s="672"/>
      <c r="JRL189" s="672"/>
      <c r="JRM189" s="672"/>
      <c r="JRN189" s="673"/>
      <c r="JRO189" s="671"/>
      <c r="JRP189" s="672"/>
      <c r="JRQ189" s="672"/>
      <c r="JRR189" s="672"/>
      <c r="JRS189" s="672"/>
      <c r="JRT189" s="673"/>
      <c r="JRU189" s="671"/>
      <c r="JRV189" s="672"/>
      <c r="JRW189" s="672"/>
      <c r="JRX189" s="672"/>
      <c r="JRY189" s="672"/>
      <c r="JRZ189" s="673"/>
      <c r="JSA189" s="671"/>
      <c r="JSB189" s="672"/>
      <c r="JSC189" s="672"/>
      <c r="JSD189" s="672"/>
      <c r="JSE189" s="672"/>
      <c r="JSF189" s="673"/>
      <c r="JSG189" s="671"/>
      <c r="JSH189" s="672"/>
      <c r="JSI189" s="672"/>
      <c r="JSJ189" s="672"/>
      <c r="JSK189" s="672"/>
      <c r="JSL189" s="673"/>
      <c r="JSM189" s="671"/>
      <c r="JSN189" s="672"/>
      <c r="JSO189" s="672"/>
      <c r="JSP189" s="672"/>
      <c r="JSQ189" s="672"/>
      <c r="JSR189" s="673"/>
      <c r="JSS189" s="671"/>
      <c r="JST189" s="672"/>
      <c r="JSU189" s="672"/>
      <c r="JSV189" s="672"/>
      <c r="JSW189" s="672"/>
      <c r="JSX189" s="673"/>
      <c r="JSY189" s="671"/>
      <c r="JSZ189" s="672"/>
      <c r="JTA189" s="672"/>
      <c r="JTB189" s="672"/>
      <c r="JTC189" s="672"/>
      <c r="JTD189" s="673"/>
      <c r="JTE189" s="671"/>
      <c r="JTF189" s="672"/>
      <c r="JTG189" s="672"/>
      <c r="JTH189" s="672"/>
      <c r="JTI189" s="672"/>
      <c r="JTJ189" s="673"/>
      <c r="JTK189" s="671"/>
      <c r="JTL189" s="672"/>
      <c r="JTM189" s="672"/>
      <c r="JTN189" s="672"/>
      <c r="JTO189" s="672"/>
      <c r="JTP189" s="673"/>
      <c r="JTQ189" s="671"/>
      <c r="JTR189" s="672"/>
      <c r="JTS189" s="672"/>
      <c r="JTT189" s="672"/>
      <c r="JTU189" s="672"/>
      <c r="JTV189" s="673"/>
      <c r="JTW189" s="671"/>
      <c r="JTX189" s="672"/>
      <c r="JTY189" s="672"/>
      <c r="JTZ189" s="672"/>
      <c r="JUA189" s="672"/>
      <c r="JUB189" s="673"/>
      <c r="JUC189" s="671"/>
      <c r="JUD189" s="672"/>
      <c r="JUE189" s="672"/>
      <c r="JUF189" s="672"/>
      <c r="JUG189" s="672"/>
      <c r="JUH189" s="673"/>
      <c r="JUI189" s="671"/>
      <c r="JUJ189" s="672"/>
      <c r="JUK189" s="672"/>
      <c r="JUL189" s="672"/>
      <c r="JUM189" s="672"/>
      <c r="JUN189" s="673"/>
      <c r="JUO189" s="671"/>
      <c r="JUP189" s="672"/>
      <c r="JUQ189" s="672"/>
      <c r="JUR189" s="672"/>
      <c r="JUS189" s="672"/>
      <c r="JUT189" s="673"/>
      <c r="JUU189" s="671"/>
      <c r="JUV189" s="672"/>
      <c r="JUW189" s="672"/>
      <c r="JUX189" s="672"/>
      <c r="JUY189" s="672"/>
      <c r="JUZ189" s="673"/>
      <c r="JVA189" s="671"/>
      <c r="JVB189" s="672"/>
      <c r="JVC189" s="672"/>
      <c r="JVD189" s="672"/>
      <c r="JVE189" s="672"/>
      <c r="JVF189" s="673"/>
      <c r="JVG189" s="671"/>
      <c r="JVH189" s="672"/>
      <c r="JVI189" s="672"/>
      <c r="JVJ189" s="672"/>
      <c r="JVK189" s="672"/>
      <c r="JVL189" s="673"/>
      <c r="JVM189" s="671"/>
      <c r="JVN189" s="672"/>
      <c r="JVO189" s="672"/>
      <c r="JVP189" s="672"/>
      <c r="JVQ189" s="672"/>
      <c r="JVR189" s="673"/>
      <c r="JVS189" s="671"/>
      <c r="JVT189" s="672"/>
      <c r="JVU189" s="672"/>
      <c r="JVV189" s="672"/>
      <c r="JVW189" s="672"/>
      <c r="JVX189" s="673"/>
      <c r="JVY189" s="671"/>
      <c r="JVZ189" s="672"/>
      <c r="JWA189" s="672"/>
      <c r="JWB189" s="672"/>
      <c r="JWC189" s="672"/>
      <c r="JWD189" s="673"/>
      <c r="JWE189" s="671"/>
      <c r="JWF189" s="672"/>
      <c r="JWG189" s="672"/>
      <c r="JWH189" s="672"/>
      <c r="JWI189" s="672"/>
      <c r="JWJ189" s="673"/>
      <c r="JWK189" s="671"/>
      <c r="JWL189" s="672"/>
      <c r="JWM189" s="672"/>
      <c r="JWN189" s="672"/>
      <c r="JWO189" s="672"/>
      <c r="JWP189" s="673"/>
      <c r="JWQ189" s="671"/>
      <c r="JWR189" s="672"/>
      <c r="JWS189" s="672"/>
      <c r="JWT189" s="672"/>
      <c r="JWU189" s="672"/>
      <c r="JWV189" s="673"/>
      <c r="JWW189" s="671"/>
      <c r="JWX189" s="672"/>
      <c r="JWY189" s="672"/>
      <c r="JWZ189" s="672"/>
      <c r="JXA189" s="672"/>
      <c r="JXB189" s="673"/>
      <c r="JXC189" s="671"/>
      <c r="JXD189" s="672"/>
      <c r="JXE189" s="672"/>
      <c r="JXF189" s="672"/>
      <c r="JXG189" s="672"/>
      <c r="JXH189" s="673"/>
      <c r="JXI189" s="671"/>
      <c r="JXJ189" s="672"/>
      <c r="JXK189" s="672"/>
      <c r="JXL189" s="672"/>
      <c r="JXM189" s="672"/>
      <c r="JXN189" s="673"/>
      <c r="JXO189" s="671"/>
      <c r="JXP189" s="672"/>
      <c r="JXQ189" s="672"/>
      <c r="JXR189" s="672"/>
      <c r="JXS189" s="672"/>
      <c r="JXT189" s="673"/>
      <c r="JXU189" s="671"/>
      <c r="JXV189" s="672"/>
      <c r="JXW189" s="672"/>
      <c r="JXX189" s="672"/>
      <c r="JXY189" s="672"/>
      <c r="JXZ189" s="673"/>
      <c r="JYA189" s="671"/>
      <c r="JYB189" s="672"/>
      <c r="JYC189" s="672"/>
      <c r="JYD189" s="672"/>
      <c r="JYE189" s="672"/>
      <c r="JYF189" s="673"/>
      <c r="JYG189" s="671"/>
      <c r="JYH189" s="672"/>
      <c r="JYI189" s="672"/>
      <c r="JYJ189" s="672"/>
      <c r="JYK189" s="672"/>
      <c r="JYL189" s="673"/>
      <c r="JYM189" s="671"/>
      <c r="JYN189" s="672"/>
      <c r="JYO189" s="672"/>
      <c r="JYP189" s="672"/>
      <c r="JYQ189" s="672"/>
      <c r="JYR189" s="673"/>
      <c r="JYS189" s="671"/>
      <c r="JYT189" s="672"/>
      <c r="JYU189" s="672"/>
      <c r="JYV189" s="672"/>
      <c r="JYW189" s="672"/>
      <c r="JYX189" s="673"/>
      <c r="JYY189" s="671"/>
      <c r="JYZ189" s="672"/>
      <c r="JZA189" s="672"/>
      <c r="JZB189" s="672"/>
      <c r="JZC189" s="672"/>
      <c r="JZD189" s="673"/>
      <c r="JZE189" s="671"/>
      <c r="JZF189" s="672"/>
      <c r="JZG189" s="672"/>
      <c r="JZH189" s="672"/>
      <c r="JZI189" s="672"/>
      <c r="JZJ189" s="673"/>
      <c r="JZK189" s="671"/>
      <c r="JZL189" s="672"/>
      <c r="JZM189" s="672"/>
      <c r="JZN189" s="672"/>
      <c r="JZO189" s="672"/>
      <c r="JZP189" s="673"/>
      <c r="JZQ189" s="671"/>
      <c r="JZR189" s="672"/>
      <c r="JZS189" s="672"/>
      <c r="JZT189" s="672"/>
      <c r="JZU189" s="672"/>
      <c r="JZV189" s="673"/>
      <c r="JZW189" s="671"/>
      <c r="JZX189" s="672"/>
      <c r="JZY189" s="672"/>
      <c r="JZZ189" s="672"/>
      <c r="KAA189" s="672"/>
      <c r="KAB189" s="673"/>
      <c r="KAC189" s="671"/>
      <c r="KAD189" s="672"/>
      <c r="KAE189" s="672"/>
      <c r="KAF189" s="672"/>
      <c r="KAG189" s="672"/>
      <c r="KAH189" s="673"/>
      <c r="KAI189" s="671"/>
      <c r="KAJ189" s="672"/>
      <c r="KAK189" s="672"/>
      <c r="KAL189" s="672"/>
      <c r="KAM189" s="672"/>
      <c r="KAN189" s="673"/>
      <c r="KAO189" s="671"/>
      <c r="KAP189" s="672"/>
      <c r="KAQ189" s="672"/>
      <c r="KAR189" s="672"/>
      <c r="KAS189" s="672"/>
      <c r="KAT189" s="673"/>
      <c r="KAU189" s="671"/>
      <c r="KAV189" s="672"/>
      <c r="KAW189" s="672"/>
      <c r="KAX189" s="672"/>
      <c r="KAY189" s="672"/>
      <c r="KAZ189" s="673"/>
      <c r="KBA189" s="671"/>
      <c r="KBB189" s="672"/>
      <c r="KBC189" s="672"/>
      <c r="KBD189" s="672"/>
      <c r="KBE189" s="672"/>
      <c r="KBF189" s="673"/>
      <c r="KBG189" s="671"/>
      <c r="KBH189" s="672"/>
      <c r="KBI189" s="672"/>
      <c r="KBJ189" s="672"/>
      <c r="KBK189" s="672"/>
      <c r="KBL189" s="673"/>
      <c r="KBM189" s="671"/>
      <c r="KBN189" s="672"/>
      <c r="KBO189" s="672"/>
      <c r="KBP189" s="672"/>
      <c r="KBQ189" s="672"/>
      <c r="KBR189" s="673"/>
      <c r="KBS189" s="671"/>
      <c r="KBT189" s="672"/>
      <c r="KBU189" s="672"/>
      <c r="KBV189" s="672"/>
      <c r="KBW189" s="672"/>
      <c r="KBX189" s="673"/>
      <c r="KBY189" s="671"/>
      <c r="KBZ189" s="672"/>
      <c r="KCA189" s="672"/>
      <c r="KCB189" s="672"/>
      <c r="KCC189" s="672"/>
      <c r="KCD189" s="673"/>
      <c r="KCE189" s="671"/>
      <c r="KCF189" s="672"/>
      <c r="KCG189" s="672"/>
      <c r="KCH189" s="672"/>
      <c r="KCI189" s="672"/>
      <c r="KCJ189" s="673"/>
      <c r="KCK189" s="671"/>
      <c r="KCL189" s="672"/>
      <c r="KCM189" s="672"/>
      <c r="KCN189" s="672"/>
      <c r="KCO189" s="672"/>
      <c r="KCP189" s="673"/>
      <c r="KCQ189" s="671"/>
      <c r="KCR189" s="672"/>
      <c r="KCS189" s="672"/>
      <c r="KCT189" s="672"/>
      <c r="KCU189" s="672"/>
      <c r="KCV189" s="673"/>
      <c r="KCW189" s="671"/>
      <c r="KCX189" s="672"/>
      <c r="KCY189" s="672"/>
      <c r="KCZ189" s="672"/>
      <c r="KDA189" s="672"/>
      <c r="KDB189" s="673"/>
      <c r="KDC189" s="671"/>
      <c r="KDD189" s="672"/>
      <c r="KDE189" s="672"/>
      <c r="KDF189" s="672"/>
      <c r="KDG189" s="672"/>
      <c r="KDH189" s="673"/>
      <c r="KDI189" s="671"/>
      <c r="KDJ189" s="672"/>
      <c r="KDK189" s="672"/>
      <c r="KDL189" s="672"/>
      <c r="KDM189" s="672"/>
      <c r="KDN189" s="673"/>
      <c r="KDO189" s="671"/>
      <c r="KDP189" s="672"/>
      <c r="KDQ189" s="672"/>
      <c r="KDR189" s="672"/>
      <c r="KDS189" s="672"/>
      <c r="KDT189" s="673"/>
      <c r="KDU189" s="671"/>
      <c r="KDV189" s="672"/>
      <c r="KDW189" s="672"/>
      <c r="KDX189" s="672"/>
      <c r="KDY189" s="672"/>
      <c r="KDZ189" s="673"/>
      <c r="KEA189" s="671"/>
      <c r="KEB189" s="672"/>
      <c r="KEC189" s="672"/>
      <c r="KED189" s="672"/>
      <c r="KEE189" s="672"/>
      <c r="KEF189" s="673"/>
      <c r="KEG189" s="671"/>
      <c r="KEH189" s="672"/>
      <c r="KEI189" s="672"/>
      <c r="KEJ189" s="672"/>
      <c r="KEK189" s="672"/>
      <c r="KEL189" s="673"/>
      <c r="KEM189" s="671"/>
      <c r="KEN189" s="672"/>
      <c r="KEO189" s="672"/>
      <c r="KEP189" s="672"/>
      <c r="KEQ189" s="672"/>
      <c r="KER189" s="673"/>
      <c r="KES189" s="671"/>
      <c r="KET189" s="672"/>
      <c r="KEU189" s="672"/>
      <c r="KEV189" s="672"/>
      <c r="KEW189" s="672"/>
      <c r="KEX189" s="673"/>
      <c r="KEY189" s="671"/>
      <c r="KEZ189" s="672"/>
      <c r="KFA189" s="672"/>
      <c r="KFB189" s="672"/>
      <c r="KFC189" s="672"/>
      <c r="KFD189" s="673"/>
      <c r="KFE189" s="671"/>
      <c r="KFF189" s="672"/>
      <c r="KFG189" s="672"/>
      <c r="KFH189" s="672"/>
      <c r="KFI189" s="672"/>
      <c r="KFJ189" s="673"/>
      <c r="KFK189" s="671"/>
      <c r="KFL189" s="672"/>
      <c r="KFM189" s="672"/>
      <c r="KFN189" s="672"/>
      <c r="KFO189" s="672"/>
      <c r="KFP189" s="673"/>
      <c r="KFQ189" s="671"/>
      <c r="KFR189" s="672"/>
      <c r="KFS189" s="672"/>
      <c r="KFT189" s="672"/>
      <c r="KFU189" s="672"/>
      <c r="KFV189" s="673"/>
      <c r="KFW189" s="671"/>
      <c r="KFX189" s="672"/>
      <c r="KFY189" s="672"/>
      <c r="KFZ189" s="672"/>
      <c r="KGA189" s="672"/>
      <c r="KGB189" s="673"/>
      <c r="KGC189" s="671"/>
      <c r="KGD189" s="672"/>
      <c r="KGE189" s="672"/>
      <c r="KGF189" s="672"/>
      <c r="KGG189" s="672"/>
      <c r="KGH189" s="673"/>
      <c r="KGI189" s="671"/>
      <c r="KGJ189" s="672"/>
      <c r="KGK189" s="672"/>
      <c r="KGL189" s="672"/>
      <c r="KGM189" s="672"/>
      <c r="KGN189" s="673"/>
      <c r="KGO189" s="671"/>
      <c r="KGP189" s="672"/>
      <c r="KGQ189" s="672"/>
      <c r="KGR189" s="672"/>
      <c r="KGS189" s="672"/>
      <c r="KGT189" s="673"/>
      <c r="KGU189" s="671"/>
      <c r="KGV189" s="672"/>
      <c r="KGW189" s="672"/>
      <c r="KGX189" s="672"/>
      <c r="KGY189" s="672"/>
      <c r="KGZ189" s="673"/>
      <c r="KHA189" s="671"/>
      <c r="KHB189" s="672"/>
      <c r="KHC189" s="672"/>
      <c r="KHD189" s="672"/>
      <c r="KHE189" s="672"/>
      <c r="KHF189" s="673"/>
      <c r="KHG189" s="671"/>
      <c r="KHH189" s="672"/>
      <c r="KHI189" s="672"/>
      <c r="KHJ189" s="672"/>
      <c r="KHK189" s="672"/>
      <c r="KHL189" s="673"/>
      <c r="KHM189" s="671"/>
      <c r="KHN189" s="672"/>
      <c r="KHO189" s="672"/>
      <c r="KHP189" s="672"/>
      <c r="KHQ189" s="672"/>
      <c r="KHR189" s="673"/>
      <c r="KHS189" s="671"/>
      <c r="KHT189" s="672"/>
      <c r="KHU189" s="672"/>
      <c r="KHV189" s="672"/>
      <c r="KHW189" s="672"/>
      <c r="KHX189" s="673"/>
      <c r="KHY189" s="671"/>
      <c r="KHZ189" s="672"/>
      <c r="KIA189" s="672"/>
      <c r="KIB189" s="672"/>
      <c r="KIC189" s="672"/>
      <c r="KID189" s="673"/>
      <c r="KIE189" s="671"/>
      <c r="KIF189" s="672"/>
      <c r="KIG189" s="672"/>
      <c r="KIH189" s="672"/>
      <c r="KII189" s="672"/>
      <c r="KIJ189" s="673"/>
      <c r="KIK189" s="671"/>
      <c r="KIL189" s="672"/>
      <c r="KIM189" s="672"/>
      <c r="KIN189" s="672"/>
      <c r="KIO189" s="672"/>
      <c r="KIP189" s="673"/>
      <c r="KIQ189" s="671"/>
      <c r="KIR189" s="672"/>
      <c r="KIS189" s="672"/>
      <c r="KIT189" s="672"/>
      <c r="KIU189" s="672"/>
      <c r="KIV189" s="673"/>
      <c r="KIW189" s="671"/>
      <c r="KIX189" s="672"/>
      <c r="KIY189" s="672"/>
      <c r="KIZ189" s="672"/>
      <c r="KJA189" s="672"/>
      <c r="KJB189" s="673"/>
      <c r="KJC189" s="671"/>
      <c r="KJD189" s="672"/>
      <c r="KJE189" s="672"/>
      <c r="KJF189" s="672"/>
      <c r="KJG189" s="672"/>
      <c r="KJH189" s="673"/>
      <c r="KJI189" s="671"/>
      <c r="KJJ189" s="672"/>
      <c r="KJK189" s="672"/>
      <c r="KJL189" s="672"/>
      <c r="KJM189" s="672"/>
      <c r="KJN189" s="673"/>
      <c r="KJO189" s="671"/>
      <c r="KJP189" s="672"/>
      <c r="KJQ189" s="672"/>
      <c r="KJR189" s="672"/>
      <c r="KJS189" s="672"/>
      <c r="KJT189" s="673"/>
      <c r="KJU189" s="671"/>
      <c r="KJV189" s="672"/>
      <c r="KJW189" s="672"/>
      <c r="KJX189" s="672"/>
      <c r="KJY189" s="672"/>
      <c r="KJZ189" s="673"/>
      <c r="KKA189" s="671"/>
      <c r="KKB189" s="672"/>
      <c r="KKC189" s="672"/>
      <c r="KKD189" s="672"/>
      <c r="KKE189" s="672"/>
      <c r="KKF189" s="673"/>
      <c r="KKG189" s="671"/>
      <c r="KKH189" s="672"/>
      <c r="KKI189" s="672"/>
      <c r="KKJ189" s="672"/>
      <c r="KKK189" s="672"/>
      <c r="KKL189" s="673"/>
      <c r="KKM189" s="671"/>
      <c r="KKN189" s="672"/>
      <c r="KKO189" s="672"/>
      <c r="KKP189" s="672"/>
      <c r="KKQ189" s="672"/>
      <c r="KKR189" s="673"/>
      <c r="KKS189" s="671"/>
      <c r="KKT189" s="672"/>
      <c r="KKU189" s="672"/>
      <c r="KKV189" s="672"/>
      <c r="KKW189" s="672"/>
      <c r="KKX189" s="673"/>
      <c r="KKY189" s="671"/>
      <c r="KKZ189" s="672"/>
      <c r="KLA189" s="672"/>
      <c r="KLB189" s="672"/>
      <c r="KLC189" s="672"/>
      <c r="KLD189" s="673"/>
      <c r="KLE189" s="671"/>
      <c r="KLF189" s="672"/>
      <c r="KLG189" s="672"/>
      <c r="KLH189" s="672"/>
      <c r="KLI189" s="672"/>
      <c r="KLJ189" s="673"/>
      <c r="KLK189" s="671"/>
      <c r="KLL189" s="672"/>
      <c r="KLM189" s="672"/>
      <c r="KLN189" s="672"/>
      <c r="KLO189" s="672"/>
      <c r="KLP189" s="673"/>
      <c r="KLQ189" s="671"/>
      <c r="KLR189" s="672"/>
      <c r="KLS189" s="672"/>
      <c r="KLT189" s="672"/>
      <c r="KLU189" s="672"/>
      <c r="KLV189" s="673"/>
      <c r="KLW189" s="671"/>
      <c r="KLX189" s="672"/>
      <c r="KLY189" s="672"/>
      <c r="KLZ189" s="672"/>
      <c r="KMA189" s="672"/>
      <c r="KMB189" s="673"/>
      <c r="KMC189" s="671"/>
      <c r="KMD189" s="672"/>
      <c r="KME189" s="672"/>
      <c r="KMF189" s="672"/>
      <c r="KMG189" s="672"/>
      <c r="KMH189" s="673"/>
      <c r="KMI189" s="671"/>
      <c r="KMJ189" s="672"/>
      <c r="KMK189" s="672"/>
      <c r="KML189" s="672"/>
      <c r="KMM189" s="672"/>
      <c r="KMN189" s="673"/>
      <c r="KMO189" s="671"/>
      <c r="KMP189" s="672"/>
      <c r="KMQ189" s="672"/>
      <c r="KMR189" s="672"/>
      <c r="KMS189" s="672"/>
      <c r="KMT189" s="673"/>
      <c r="KMU189" s="671"/>
      <c r="KMV189" s="672"/>
      <c r="KMW189" s="672"/>
      <c r="KMX189" s="672"/>
      <c r="KMY189" s="672"/>
      <c r="KMZ189" s="673"/>
      <c r="KNA189" s="671"/>
      <c r="KNB189" s="672"/>
      <c r="KNC189" s="672"/>
      <c r="KND189" s="672"/>
      <c r="KNE189" s="672"/>
      <c r="KNF189" s="673"/>
      <c r="KNG189" s="671"/>
      <c r="KNH189" s="672"/>
      <c r="KNI189" s="672"/>
      <c r="KNJ189" s="672"/>
      <c r="KNK189" s="672"/>
      <c r="KNL189" s="673"/>
      <c r="KNM189" s="671"/>
      <c r="KNN189" s="672"/>
      <c r="KNO189" s="672"/>
      <c r="KNP189" s="672"/>
      <c r="KNQ189" s="672"/>
      <c r="KNR189" s="673"/>
      <c r="KNS189" s="671"/>
      <c r="KNT189" s="672"/>
      <c r="KNU189" s="672"/>
      <c r="KNV189" s="672"/>
      <c r="KNW189" s="672"/>
      <c r="KNX189" s="673"/>
      <c r="KNY189" s="671"/>
      <c r="KNZ189" s="672"/>
      <c r="KOA189" s="672"/>
      <c r="KOB189" s="672"/>
      <c r="KOC189" s="672"/>
      <c r="KOD189" s="673"/>
      <c r="KOE189" s="671"/>
      <c r="KOF189" s="672"/>
      <c r="KOG189" s="672"/>
      <c r="KOH189" s="672"/>
      <c r="KOI189" s="672"/>
      <c r="KOJ189" s="673"/>
      <c r="KOK189" s="671"/>
      <c r="KOL189" s="672"/>
      <c r="KOM189" s="672"/>
      <c r="KON189" s="672"/>
      <c r="KOO189" s="672"/>
      <c r="KOP189" s="673"/>
      <c r="KOQ189" s="671"/>
      <c r="KOR189" s="672"/>
      <c r="KOS189" s="672"/>
      <c r="KOT189" s="672"/>
      <c r="KOU189" s="672"/>
      <c r="KOV189" s="673"/>
      <c r="KOW189" s="671"/>
      <c r="KOX189" s="672"/>
      <c r="KOY189" s="672"/>
      <c r="KOZ189" s="672"/>
      <c r="KPA189" s="672"/>
      <c r="KPB189" s="673"/>
      <c r="KPC189" s="671"/>
      <c r="KPD189" s="672"/>
      <c r="KPE189" s="672"/>
      <c r="KPF189" s="672"/>
      <c r="KPG189" s="672"/>
      <c r="KPH189" s="673"/>
      <c r="KPI189" s="671"/>
      <c r="KPJ189" s="672"/>
      <c r="KPK189" s="672"/>
      <c r="KPL189" s="672"/>
      <c r="KPM189" s="672"/>
      <c r="KPN189" s="673"/>
      <c r="KPO189" s="671"/>
      <c r="KPP189" s="672"/>
      <c r="KPQ189" s="672"/>
      <c r="KPR189" s="672"/>
      <c r="KPS189" s="672"/>
      <c r="KPT189" s="673"/>
      <c r="KPU189" s="671"/>
      <c r="KPV189" s="672"/>
      <c r="KPW189" s="672"/>
      <c r="KPX189" s="672"/>
      <c r="KPY189" s="672"/>
      <c r="KPZ189" s="673"/>
      <c r="KQA189" s="671"/>
      <c r="KQB189" s="672"/>
      <c r="KQC189" s="672"/>
      <c r="KQD189" s="672"/>
      <c r="KQE189" s="672"/>
      <c r="KQF189" s="673"/>
      <c r="KQG189" s="671"/>
      <c r="KQH189" s="672"/>
      <c r="KQI189" s="672"/>
      <c r="KQJ189" s="672"/>
      <c r="KQK189" s="672"/>
      <c r="KQL189" s="673"/>
      <c r="KQM189" s="671"/>
      <c r="KQN189" s="672"/>
      <c r="KQO189" s="672"/>
      <c r="KQP189" s="672"/>
      <c r="KQQ189" s="672"/>
      <c r="KQR189" s="673"/>
      <c r="KQS189" s="671"/>
      <c r="KQT189" s="672"/>
      <c r="KQU189" s="672"/>
      <c r="KQV189" s="672"/>
      <c r="KQW189" s="672"/>
      <c r="KQX189" s="673"/>
      <c r="KQY189" s="671"/>
      <c r="KQZ189" s="672"/>
      <c r="KRA189" s="672"/>
      <c r="KRB189" s="672"/>
      <c r="KRC189" s="672"/>
      <c r="KRD189" s="673"/>
      <c r="KRE189" s="671"/>
      <c r="KRF189" s="672"/>
      <c r="KRG189" s="672"/>
      <c r="KRH189" s="672"/>
      <c r="KRI189" s="672"/>
      <c r="KRJ189" s="673"/>
      <c r="KRK189" s="671"/>
      <c r="KRL189" s="672"/>
      <c r="KRM189" s="672"/>
      <c r="KRN189" s="672"/>
      <c r="KRO189" s="672"/>
      <c r="KRP189" s="673"/>
      <c r="KRQ189" s="671"/>
      <c r="KRR189" s="672"/>
      <c r="KRS189" s="672"/>
      <c r="KRT189" s="672"/>
      <c r="KRU189" s="672"/>
      <c r="KRV189" s="673"/>
      <c r="KRW189" s="671"/>
      <c r="KRX189" s="672"/>
      <c r="KRY189" s="672"/>
      <c r="KRZ189" s="672"/>
      <c r="KSA189" s="672"/>
      <c r="KSB189" s="673"/>
      <c r="KSC189" s="671"/>
      <c r="KSD189" s="672"/>
      <c r="KSE189" s="672"/>
      <c r="KSF189" s="672"/>
      <c r="KSG189" s="672"/>
      <c r="KSH189" s="673"/>
      <c r="KSI189" s="671"/>
      <c r="KSJ189" s="672"/>
      <c r="KSK189" s="672"/>
      <c r="KSL189" s="672"/>
      <c r="KSM189" s="672"/>
      <c r="KSN189" s="673"/>
      <c r="KSO189" s="671"/>
      <c r="KSP189" s="672"/>
      <c r="KSQ189" s="672"/>
      <c r="KSR189" s="672"/>
      <c r="KSS189" s="672"/>
      <c r="KST189" s="673"/>
      <c r="KSU189" s="671"/>
      <c r="KSV189" s="672"/>
      <c r="KSW189" s="672"/>
      <c r="KSX189" s="672"/>
      <c r="KSY189" s="672"/>
      <c r="KSZ189" s="673"/>
      <c r="KTA189" s="671"/>
      <c r="KTB189" s="672"/>
      <c r="KTC189" s="672"/>
      <c r="KTD189" s="672"/>
      <c r="KTE189" s="672"/>
      <c r="KTF189" s="673"/>
      <c r="KTG189" s="671"/>
      <c r="KTH189" s="672"/>
      <c r="KTI189" s="672"/>
      <c r="KTJ189" s="672"/>
      <c r="KTK189" s="672"/>
      <c r="KTL189" s="673"/>
      <c r="KTM189" s="671"/>
      <c r="KTN189" s="672"/>
      <c r="KTO189" s="672"/>
      <c r="KTP189" s="672"/>
      <c r="KTQ189" s="672"/>
      <c r="KTR189" s="673"/>
      <c r="KTS189" s="671"/>
      <c r="KTT189" s="672"/>
      <c r="KTU189" s="672"/>
      <c r="KTV189" s="672"/>
      <c r="KTW189" s="672"/>
      <c r="KTX189" s="673"/>
      <c r="KTY189" s="671"/>
      <c r="KTZ189" s="672"/>
      <c r="KUA189" s="672"/>
      <c r="KUB189" s="672"/>
      <c r="KUC189" s="672"/>
      <c r="KUD189" s="673"/>
      <c r="KUE189" s="671"/>
      <c r="KUF189" s="672"/>
      <c r="KUG189" s="672"/>
      <c r="KUH189" s="672"/>
      <c r="KUI189" s="672"/>
      <c r="KUJ189" s="673"/>
      <c r="KUK189" s="671"/>
      <c r="KUL189" s="672"/>
      <c r="KUM189" s="672"/>
      <c r="KUN189" s="672"/>
      <c r="KUO189" s="672"/>
      <c r="KUP189" s="673"/>
      <c r="KUQ189" s="671"/>
      <c r="KUR189" s="672"/>
      <c r="KUS189" s="672"/>
      <c r="KUT189" s="672"/>
      <c r="KUU189" s="672"/>
      <c r="KUV189" s="673"/>
      <c r="KUW189" s="671"/>
      <c r="KUX189" s="672"/>
      <c r="KUY189" s="672"/>
      <c r="KUZ189" s="672"/>
      <c r="KVA189" s="672"/>
      <c r="KVB189" s="673"/>
      <c r="KVC189" s="671"/>
      <c r="KVD189" s="672"/>
      <c r="KVE189" s="672"/>
      <c r="KVF189" s="672"/>
      <c r="KVG189" s="672"/>
      <c r="KVH189" s="673"/>
      <c r="KVI189" s="671"/>
      <c r="KVJ189" s="672"/>
      <c r="KVK189" s="672"/>
      <c r="KVL189" s="672"/>
      <c r="KVM189" s="672"/>
      <c r="KVN189" s="673"/>
      <c r="KVO189" s="671"/>
      <c r="KVP189" s="672"/>
      <c r="KVQ189" s="672"/>
      <c r="KVR189" s="672"/>
      <c r="KVS189" s="672"/>
      <c r="KVT189" s="673"/>
      <c r="KVU189" s="671"/>
      <c r="KVV189" s="672"/>
      <c r="KVW189" s="672"/>
      <c r="KVX189" s="672"/>
      <c r="KVY189" s="672"/>
      <c r="KVZ189" s="673"/>
      <c r="KWA189" s="671"/>
      <c r="KWB189" s="672"/>
      <c r="KWC189" s="672"/>
      <c r="KWD189" s="672"/>
      <c r="KWE189" s="672"/>
      <c r="KWF189" s="673"/>
      <c r="KWG189" s="671"/>
      <c r="KWH189" s="672"/>
      <c r="KWI189" s="672"/>
      <c r="KWJ189" s="672"/>
      <c r="KWK189" s="672"/>
      <c r="KWL189" s="673"/>
      <c r="KWM189" s="671"/>
      <c r="KWN189" s="672"/>
      <c r="KWO189" s="672"/>
      <c r="KWP189" s="672"/>
      <c r="KWQ189" s="672"/>
      <c r="KWR189" s="673"/>
      <c r="KWS189" s="671"/>
      <c r="KWT189" s="672"/>
      <c r="KWU189" s="672"/>
      <c r="KWV189" s="672"/>
      <c r="KWW189" s="672"/>
      <c r="KWX189" s="673"/>
      <c r="KWY189" s="671"/>
      <c r="KWZ189" s="672"/>
      <c r="KXA189" s="672"/>
      <c r="KXB189" s="672"/>
      <c r="KXC189" s="672"/>
      <c r="KXD189" s="673"/>
      <c r="KXE189" s="671"/>
      <c r="KXF189" s="672"/>
      <c r="KXG189" s="672"/>
      <c r="KXH189" s="672"/>
      <c r="KXI189" s="672"/>
      <c r="KXJ189" s="673"/>
      <c r="KXK189" s="671"/>
      <c r="KXL189" s="672"/>
      <c r="KXM189" s="672"/>
      <c r="KXN189" s="672"/>
      <c r="KXO189" s="672"/>
      <c r="KXP189" s="673"/>
      <c r="KXQ189" s="671"/>
      <c r="KXR189" s="672"/>
      <c r="KXS189" s="672"/>
      <c r="KXT189" s="672"/>
      <c r="KXU189" s="672"/>
      <c r="KXV189" s="673"/>
      <c r="KXW189" s="671"/>
      <c r="KXX189" s="672"/>
      <c r="KXY189" s="672"/>
      <c r="KXZ189" s="672"/>
      <c r="KYA189" s="672"/>
      <c r="KYB189" s="673"/>
      <c r="KYC189" s="671"/>
      <c r="KYD189" s="672"/>
      <c r="KYE189" s="672"/>
      <c r="KYF189" s="672"/>
      <c r="KYG189" s="672"/>
      <c r="KYH189" s="673"/>
      <c r="KYI189" s="671"/>
      <c r="KYJ189" s="672"/>
      <c r="KYK189" s="672"/>
      <c r="KYL189" s="672"/>
      <c r="KYM189" s="672"/>
      <c r="KYN189" s="673"/>
      <c r="KYO189" s="671"/>
      <c r="KYP189" s="672"/>
      <c r="KYQ189" s="672"/>
      <c r="KYR189" s="672"/>
      <c r="KYS189" s="672"/>
      <c r="KYT189" s="673"/>
      <c r="KYU189" s="671"/>
      <c r="KYV189" s="672"/>
      <c r="KYW189" s="672"/>
      <c r="KYX189" s="672"/>
      <c r="KYY189" s="672"/>
      <c r="KYZ189" s="673"/>
      <c r="KZA189" s="671"/>
      <c r="KZB189" s="672"/>
      <c r="KZC189" s="672"/>
      <c r="KZD189" s="672"/>
      <c r="KZE189" s="672"/>
      <c r="KZF189" s="673"/>
      <c r="KZG189" s="671"/>
      <c r="KZH189" s="672"/>
      <c r="KZI189" s="672"/>
      <c r="KZJ189" s="672"/>
      <c r="KZK189" s="672"/>
      <c r="KZL189" s="673"/>
      <c r="KZM189" s="671"/>
      <c r="KZN189" s="672"/>
      <c r="KZO189" s="672"/>
      <c r="KZP189" s="672"/>
      <c r="KZQ189" s="672"/>
      <c r="KZR189" s="673"/>
      <c r="KZS189" s="671"/>
      <c r="KZT189" s="672"/>
      <c r="KZU189" s="672"/>
      <c r="KZV189" s="672"/>
      <c r="KZW189" s="672"/>
      <c r="KZX189" s="673"/>
      <c r="KZY189" s="671"/>
      <c r="KZZ189" s="672"/>
      <c r="LAA189" s="672"/>
      <c r="LAB189" s="672"/>
      <c r="LAC189" s="672"/>
      <c r="LAD189" s="673"/>
      <c r="LAE189" s="671"/>
      <c r="LAF189" s="672"/>
      <c r="LAG189" s="672"/>
      <c r="LAH189" s="672"/>
      <c r="LAI189" s="672"/>
      <c r="LAJ189" s="673"/>
      <c r="LAK189" s="671"/>
      <c r="LAL189" s="672"/>
      <c r="LAM189" s="672"/>
      <c r="LAN189" s="672"/>
      <c r="LAO189" s="672"/>
      <c r="LAP189" s="673"/>
      <c r="LAQ189" s="671"/>
      <c r="LAR189" s="672"/>
      <c r="LAS189" s="672"/>
      <c r="LAT189" s="672"/>
      <c r="LAU189" s="672"/>
      <c r="LAV189" s="673"/>
      <c r="LAW189" s="671"/>
      <c r="LAX189" s="672"/>
      <c r="LAY189" s="672"/>
      <c r="LAZ189" s="672"/>
      <c r="LBA189" s="672"/>
      <c r="LBB189" s="673"/>
      <c r="LBC189" s="671"/>
      <c r="LBD189" s="672"/>
      <c r="LBE189" s="672"/>
      <c r="LBF189" s="672"/>
      <c r="LBG189" s="672"/>
      <c r="LBH189" s="673"/>
      <c r="LBI189" s="671"/>
      <c r="LBJ189" s="672"/>
      <c r="LBK189" s="672"/>
      <c r="LBL189" s="672"/>
      <c r="LBM189" s="672"/>
      <c r="LBN189" s="673"/>
      <c r="LBO189" s="671"/>
      <c r="LBP189" s="672"/>
      <c r="LBQ189" s="672"/>
      <c r="LBR189" s="672"/>
      <c r="LBS189" s="672"/>
      <c r="LBT189" s="673"/>
      <c r="LBU189" s="671"/>
      <c r="LBV189" s="672"/>
      <c r="LBW189" s="672"/>
      <c r="LBX189" s="672"/>
      <c r="LBY189" s="672"/>
      <c r="LBZ189" s="673"/>
      <c r="LCA189" s="671"/>
      <c r="LCB189" s="672"/>
      <c r="LCC189" s="672"/>
      <c r="LCD189" s="672"/>
      <c r="LCE189" s="672"/>
      <c r="LCF189" s="673"/>
      <c r="LCG189" s="671"/>
      <c r="LCH189" s="672"/>
      <c r="LCI189" s="672"/>
      <c r="LCJ189" s="672"/>
      <c r="LCK189" s="672"/>
      <c r="LCL189" s="673"/>
      <c r="LCM189" s="671"/>
      <c r="LCN189" s="672"/>
      <c r="LCO189" s="672"/>
      <c r="LCP189" s="672"/>
      <c r="LCQ189" s="672"/>
      <c r="LCR189" s="673"/>
      <c r="LCS189" s="671"/>
      <c r="LCT189" s="672"/>
      <c r="LCU189" s="672"/>
      <c r="LCV189" s="672"/>
      <c r="LCW189" s="672"/>
      <c r="LCX189" s="673"/>
      <c r="LCY189" s="671"/>
      <c r="LCZ189" s="672"/>
      <c r="LDA189" s="672"/>
      <c r="LDB189" s="672"/>
      <c r="LDC189" s="672"/>
      <c r="LDD189" s="673"/>
      <c r="LDE189" s="671"/>
      <c r="LDF189" s="672"/>
      <c r="LDG189" s="672"/>
      <c r="LDH189" s="672"/>
      <c r="LDI189" s="672"/>
      <c r="LDJ189" s="673"/>
      <c r="LDK189" s="671"/>
      <c r="LDL189" s="672"/>
      <c r="LDM189" s="672"/>
      <c r="LDN189" s="672"/>
      <c r="LDO189" s="672"/>
      <c r="LDP189" s="673"/>
      <c r="LDQ189" s="671"/>
      <c r="LDR189" s="672"/>
      <c r="LDS189" s="672"/>
      <c r="LDT189" s="672"/>
      <c r="LDU189" s="672"/>
      <c r="LDV189" s="673"/>
      <c r="LDW189" s="671"/>
      <c r="LDX189" s="672"/>
      <c r="LDY189" s="672"/>
      <c r="LDZ189" s="672"/>
      <c r="LEA189" s="672"/>
      <c r="LEB189" s="673"/>
      <c r="LEC189" s="671"/>
      <c r="LED189" s="672"/>
      <c r="LEE189" s="672"/>
      <c r="LEF189" s="672"/>
      <c r="LEG189" s="672"/>
      <c r="LEH189" s="673"/>
      <c r="LEI189" s="671"/>
      <c r="LEJ189" s="672"/>
      <c r="LEK189" s="672"/>
      <c r="LEL189" s="672"/>
      <c r="LEM189" s="672"/>
      <c r="LEN189" s="673"/>
      <c r="LEO189" s="671"/>
      <c r="LEP189" s="672"/>
      <c r="LEQ189" s="672"/>
      <c r="LER189" s="672"/>
      <c r="LES189" s="672"/>
      <c r="LET189" s="673"/>
      <c r="LEU189" s="671"/>
      <c r="LEV189" s="672"/>
      <c r="LEW189" s="672"/>
      <c r="LEX189" s="672"/>
      <c r="LEY189" s="672"/>
      <c r="LEZ189" s="673"/>
      <c r="LFA189" s="671"/>
      <c r="LFB189" s="672"/>
      <c r="LFC189" s="672"/>
      <c r="LFD189" s="672"/>
      <c r="LFE189" s="672"/>
      <c r="LFF189" s="673"/>
      <c r="LFG189" s="671"/>
      <c r="LFH189" s="672"/>
      <c r="LFI189" s="672"/>
      <c r="LFJ189" s="672"/>
      <c r="LFK189" s="672"/>
      <c r="LFL189" s="673"/>
      <c r="LFM189" s="671"/>
      <c r="LFN189" s="672"/>
      <c r="LFO189" s="672"/>
      <c r="LFP189" s="672"/>
      <c r="LFQ189" s="672"/>
      <c r="LFR189" s="673"/>
      <c r="LFS189" s="671"/>
      <c r="LFT189" s="672"/>
      <c r="LFU189" s="672"/>
      <c r="LFV189" s="672"/>
      <c r="LFW189" s="672"/>
      <c r="LFX189" s="673"/>
      <c r="LFY189" s="671"/>
      <c r="LFZ189" s="672"/>
      <c r="LGA189" s="672"/>
      <c r="LGB189" s="672"/>
      <c r="LGC189" s="672"/>
      <c r="LGD189" s="673"/>
      <c r="LGE189" s="671"/>
      <c r="LGF189" s="672"/>
      <c r="LGG189" s="672"/>
      <c r="LGH189" s="672"/>
      <c r="LGI189" s="672"/>
      <c r="LGJ189" s="673"/>
      <c r="LGK189" s="671"/>
      <c r="LGL189" s="672"/>
      <c r="LGM189" s="672"/>
      <c r="LGN189" s="672"/>
      <c r="LGO189" s="672"/>
      <c r="LGP189" s="673"/>
      <c r="LGQ189" s="671"/>
      <c r="LGR189" s="672"/>
      <c r="LGS189" s="672"/>
      <c r="LGT189" s="672"/>
      <c r="LGU189" s="672"/>
      <c r="LGV189" s="673"/>
      <c r="LGW189" s="671"/>
      <c r="LGX189" s="672"/>
      <c r="LGY189" s="672"/>
      <c r="LGZ189" s="672"/>
      <c r="LHA189" s="672"/>
      <c r="LHB189" s="673"/>
      <c r="LHC189" s="671"/>
      <c r="LHD189" s="672"/>
      <c r="LHE189" s="672"/>
      <c r="LHF189" s="672"/>
      <c r="LHG189" s="672"/>
      <c r="LHH189" s="673"/>
      <c r="LHI189" s="671"/>
      <c r="LHJ189" s="672"/>
      <c r="LHK189" s="672"/>
      <c r="LHL189" s="672"/>
      <c r="LHM189" s="672"/>
      <c r="LHN189" s="673"/>
      <c r="LHO189" s="671"/>
      <c r="LHP189" s="672"/>
      <c r="LHQ189" s="672"/>
      <c r="LHR189" s="672"/>
      <c r="LHS189" s="672"/>
      <c r="LHT189" s="673"/>
      <c r="LHU189" s="671"/>
      <c r="LHV189" s="672"/>
      <c r="LHW189" s="672"/>
      <c r="LHX189" s="672"/>
      <c r="LHY189" s="672"/>
      <c r="LHZ189" s="673"/>
      <c r="LIA189" s="671"/>
      <c r="LIB189" s="672"/>
      <c r="LIC189" s="672"/>
      <c r="LID189" s="672"/>
      <c r="LIE189" s="672"/>
      <c r="LIF189" s="673"/>
      <c r="LIG189" s="671"/>
      <c r="LIH189" s="672"/>
      <c r="LII189" s="672"/>
      <c r="LIJ189" s="672"/>
      <c r="LIK189" s="672"/>
      <c r="LIL189" s="673"/>
      <c r="LIM189" s="671"/>
      <c r="LIN189" s="672"/>
      <c r="LIO189" s="672"/>
      <c r="LIP189" s="672"/>
      <c r="LIQ189" s="672"/>
      <c r="LIR189" s="673"/>
      <c r="LIS189" s="671"/>
      <c r="LIT189" s="672"/>
      <c r="LIU189" s="672"/>
      <c r="LIV189" s="672"/>
      <c r="LIW189" s="672"/>
      <c r="LIX189" s="673"/>
      <c r="LIY189" s="671"/>
      <c r="LIZ189" s="672"/>
      <c r="LJA189" s="672"/>
      <c r="LJB189" s="672"/>
      <c r="LJC189" s="672"/>
      <c r="LJD189" s="673"/>
      <c r="LJE189" s="671"/>
      <c r="LJF189" s="672"/>
      <c r="LJG189" s="672"/>
      <c r="LJH189" s="672"/>
      <c r="LJI189" s="672"/>
      <c r="LJJ189" s="673"/>
      <c r="LJK189" s="671"/>
      <c r="LJL189" s="672"/>
      <c r="LJM189" s="672"/>
      <c r="LJN189" s="672"/>
      <c r="LJO189" s="672"/>
      <c r="LJP189" s="673"/>
      <c r="LJQ189" s="671"/>
      <c r="LJR189" s="672"/>
      <c r="LJS189" s="672"/>
      <c r="LJT189" s="672"/>
      <c r="LJU189" s="672"/>
      <c r="LJV189" s="673"/>
      <c r="LJW189" s="671"/>
      <c r="LJX189" s="672"/>
      <c r="LJY189" s="672"/>
      <c r="LJZ189" s="672"/>
      <c r="LKA189" s="672"/>
      <c r="LKB189" s="673"/>
      <c r="LKC189" s="671"/>
      <c r="LKD189" s="672"/>
      <c r="LKE189" s="672"/>
      <c r="LKF189" s="672"/>
      <c r="LKG189" s="672"/>
      <c r="LKH189" s="673"/>
      <c r="LKI189" s="671"/>
      <c r="LKJ189" s="672"/>
      <c r="LKK189" s="672"/>
      <c r="LKL189" s="672"/>
      <c r="LKM189" s="672"/>
      <c r="LKN189" s="673"/>
      <c r="LKO189" s="671"/>
      <c r="LKP189" s="672"/>
      <c r="LKQ189" s="672"/>
      <c r="LKR189" s="672"/>
      <c r="LKS189" s="672"/>
      <c r="LKT189" s="673"/>
      <c r="LKU189" s="671"/>
      <c r="LKV189" s="672"/>
      <c r="LKW189" s="672"/>
      <c r="LKX189" s="672"/>
      <c r="LKY189" s="672"/>
      <c r="LKZ189" s="673"/>
      <c r="LLA189" s="671"/>
      <c r="LLB189" s="672"/>
      <c r="LLC189" s="672"/>
      <c r="LLD189" s="672"/>
      <c r="LLE189" s="672"/>
      <c r="LLF189" s="673"/>
      <c r="LLG189" s="671"/>
      <c r="LLH189" s="672"/>
      <c r="LLI189" s="672"/>
      <c r="LLJ189" s="672"/>
      <c r="LLK189" s="672"/>
      <c r="LLL189" s="673"/>
      <c r="LLM189" s="671"/>
      <c r="LLN189" s="672"/>
      <c r="LLO189" s="672"/>
      <c r="LLP189" s="672"/>
      <c r="LLQ189" s="672"/>
      <c r="LLR189" s="673"/>
      <c r="LLS189" s="671"/>
      <c r="LLT189" s="672"/>
      <c r="LLU189" s="672"/>
      <c r="LLV189" s="672"/>
      <c r="LLW189" s="672"/>
      <c r="LLX189" s="673"/>
      <c r="LLY189" s="671"/>
      <c r="LLZ189" s="672"/>
      <c r="LMA189" s="672"/>
      <c r="LMB189" s="672"/>
      <c r="LMC189" s="672"/>
      <c r="LMD189" s="673"/>
      <c r="LME189" s="671"/>
      <c r="LMF189" s="672"/>
      <c r="LMG189" s="672"/>
      <c r="LMH189" s="672"/>
      <c r="LMI189" s="672"/>
      <c r="LMJ189" s="673"/>
      <c r="LMK189" s="671"/>
      <c r="LML189" s="672"/>
      <c r="LMM189" s="672"/>
      <c r="LMN189" s="672"/>
      <c r="LMO189" s="672"/>
      <c r="LMP189" s="673"/>
      <c r="LMQ189" s="671"/>
      <c r="LMR189" s="672"/>
      <c r="LMS189" s="672"/>
      <c r="LMT189" s="672"/>
      <c r="LMU189" s="672"/>
      <c r="LMV189" s="673"/>
      <c r="LMW189" s="671"/>
      <c r="LMX189" s="672"/>
      <c r="LMY189" s="672"/>
      <c r="LMZ189" s="672"/>
      <c r="LNA189" s="672"/>
      <c r="LNB189" s="673"/>
      <c r="LNC189" s="671"/>
      <c r="LND189" s="672"/>
      <c r="LNE189" s="672"/>
      <c r="LNF189" s="672"/>
      <c r="LNG189" s="672"/>
      <c r="LNH189" s="673"/>
      <c r="LNI189" s="671"/>
      <c r="LNJ189" s="672"/>
      <c r="LNK189" s="672"/>
      <c r="LNL189" s="672"/>
      <c r="LNM189" s="672"/>
      <c r="LNN189" s="673"/>
      <c r="LNO189" s="671"/>
      <c r="LNP189" s="672"/>
      <c r="LNQ189" s="672"/>
      <c r="LNR189" s="672"/>
      <c r="LNS189" s="672"/>
      <c r="LNT189" s="673"/>
      <c r="LNU189" s="671"/>
      <c r="LNV189" s="672"/>
      <c r="LNW189" s="672"/>
      <c r="LNX189" s="672"/>
      <c r="LNY189" s="672"/>
      <c r="LNZ189" s="673"/>
      <c r="LOA189" s="671"/>
      <c r="LOB189" s="672"/>
      <c r="LOC189" s="672"/>
      <c r="LOD189" s="672"/>
      <c r="LOE189" s="672"/>
      <c r="LOF189" s="673"/>
      <c r="LOG189" s="671"/>
      <c r="LOH189" s="672"/>
      <c r="LOI189" s="672"/>
      <c r="LOJ189" s="672"/>
      <c r="LOK189" s="672"/>
      <c r="LOL189" s="673"/>
      <c r="LOM189" s="671"/>
      <c r="LON189" s="672"/>
      <c r="LOO189" s="672"/>
      <c r="LOP189" s="672"/>
      <c r="LOQ189" s="672"/>
      <c r="LOR189" s="673"/>
      <c r="LOS189" s="671"/>
      <c r="LOT189" s="672"/>
      <c r="LOU189" s="672"/>
      <c r="LOV189" s="672"/>
      <c r="LOW189" s="672"/>
      <c r="LOX189" s="673"/>
      <c r="LOY189" s="671"/>
      <c r="LOZ189" s="672"/>
      <c r="LPA189" s="672"/>
      <c r="LPB189" s="672"/>
      <c r="LPC189" s="672"/>
      <c r="LPD189" s="673"/>
      <c r="LPE189" s="671"/>
      <c r="LPF189" s="672"/>
      <c r="LPG189" s="672"/>
      <c r="LPH189" s="672"/>
      <c r="LPI189" s="672"/>
      <c r="LPJ189" s="673"/>
      <c r="LPK189" s="671"/>
      <c r="LPL189" s="672"/>
      <c r="LPM189" s="672"/>
      <c r="LPN189" s="672"/>
      <c r="LPO189" s="672"/>
      <c r="LPP189" s="673"/>
      <c r="LPQ189" s="671"/>
      <c r="LPR189" s="672"/>
      <c r="LPS189" s="672"/>
      <c r="LPT189" s="672"/>
      <c r="LPU189" s="672"/>
      <c r="LPV189" s="673"/>
      <c r="LPW189" s="671"/>
      <c r="LPX189" s="672"/>
      <c r="LPY189" s="672"/>
      <c r="LPZ189" s="672"/>
      <c r="LQA189" s="672"/>
      <c r="LQB189" s="673"/>
      <c r="LQC189" s="671"/>
      <c r="LQD189" s="672"/>
      <c r="LQE189" s="672"/>
      <c r="LQF189" s="672"/>
      <c r="LQG189" s="672"/>
      <c r="LQH189" s="673"/>
      <c r="LQI189" s="671"/>
      <c r="LQJ189" s="672"/>
      <c r="LQK189" s="672"/>
      <c r="LQL189" s="672"/>
      <c r="LQM189" s="672"/>
      <c r="LQN189" s="673"/>
      <c r="LQO189" s="671"/>
      <c r="LQP189" s="672"/>
      <c r="LQQ189" s="672"/>
      <c r="LQR189" s="672"/>
      <c r="LQS189" s="672"/>
      <c r="LQT189" s="673"/>
      <c r="LQU189" s="671"/>
      <c r="LQV189" s="672"/>
      <c r="LQW189" s="672"/>
      <c r="LQX189" s="672"/>
      <c r="LQY189" s="672"/>
      <c r="LQZ189" s="673"/>
      <c r="LRA189" s="671"/>
      <c r="LRB189" s="672"/>
      <c r="LRC189" s="672"/>
      <c r="LRD189" s="672"/>
      <c r="LRE189" s="672"/>
      <c r="LRF189" s="673"/>
      <c r="LRG189" s="671"/>
      <c r="LRH189" s="672"/>
      <c r="LRI189" s="672"/>
      <c r="LRJ189" s="672"/>
      <c r="LRK189" s="672"/>
      <c r="LRL189" s="673"/>
      <c r="LRM189" s="671"/>
      <c r="LRN189" s="672"/>
      <c r="LRO189" s="672"/>
      <c r="LRP189" s="672"/>
      <c r="LRQ189" s="672"/>
      <c r="LRR189" s="673"/>
      <c r="LRS189" s="671"/>
      <c r="LRT189" s="672"/>
      <c r="LRU189" s="672"/>
      <c r="LRV189" s="672"/>
      <c r="LRW189" s="672"/>
      <c r="LRX189" s="673"/>
      <c r="LRY189" s="671"/>
      <c r="LRZ189" s="672"/>
      <c r="LSA189" s="672"/>
      <c r="LSB189" s="672"/>
      <c r="LSC189" s="672"/>
      <c r="LSD189" s="673"/>
      <c r="LSE189" s="671"/>
      <c r="LSF189" s="672"/>
      <c r="LSG189" s="672"/>
      <c r="LSH189" s="672"/>
      <c r="LSI189" s="672"/>
      <c r="LSJ189" s="673"/>
      <c r="LSK189" s="671"/>
      <c r="LSL189" s="672"/>
      <c r="LSM189" s="672"/>
      <c r="LSN189" s="672"/>
      <c r="LSO189" s="672"/>
      <c r="LSP189" s="673"/>
      <c r="LSQ189" s="671"/>
      <c r="LSR189" s="672"/>
      <c r="LSS189" s="672"/>
      <c r="LST189" s="672"/>
      <c r="LSU189" s="672"/>
      <c r="LSV189" s="673"/>
      <c r="LSW189" s="671"/>
      <c r="LSX189" s="672"/>
      <c r="LSY189" s="672"/>
      <c r="LSZ189" s="672"/>
      <c r="LTA189" s="672"/>
      <c r="LTB189" s="673"/>
      <c r="LTC189" s="671"/>
      <c r="LTD189" s="672"/>
      <c r="LTE189" s="672"/>
      <c r="LTF189" s="672"/>
      <c r="LTG189" s="672"/>
      <c r="LTH189" s="673"/>
      <c r="LTI189" s="671"/>
      <c r="LTJ189" s="672"/>
      <c r="LTK189" s="672"/>
      <c r="LTL189" s="672"/>
      <c r="LTM189" s="672"/>
      <c r="LTN189" s="673"/>
      <c r="LTO189" s="671"/>
      <c r="LTP189" s="672"/>
      <c r="LTQ189" s="672"/>
      <c r="LTR189" s="672"/>
      <c r="LTS189" s="672"/>
      <c r="LTT189" s="673"/>
      <c r="LTU189" s="671"/>
      <c r="LTV189" s="672"/>
      <c r="LTW189" s="672"/>
      <c r="LTX189" s="672"/>
      <c r="LTY189" s="672"/>
      <c r="LTZ189" s="673"/>
      <c r="LUA189" s="671"/>
      <c r="LUB189" s="672"/>
      <c r="LUC189" s="672"/>
      <c r="LUD189" s="672"/>
      <c r="LUE189" s="672"/>
      <c r="LUF189" s="673"/>
      <c r="LUG189" s="671"/>
      <c r="LUH189" s="672"/>
      <c r="LUI189" s="672"/>
      <c r="LUJ189" s="672"/>
      <c r="LUK189" s="672"/>
      <c r="LUL189" s="673"/>
      <c r="LUM189" s="671"/>
      <c r="LUN189" s="672"/>
      <c r="LUO189" s="672"/>
      <c r="LUP189" s="672"/>
      <c r="LUQ189" s="672"/>
      <c r="LUR189" s="673"/>
      <c r="LUS189" s="671"/>
      <c r="LUT189" s="672"/>
      <c r="LUU189" s="672"/>
      <c r="LUV189" s="672"/>
      <c r="LUW189" s="672"/>
      <c r="LUX189" s="673"/>
      <c r="LUY189" s="671"/>
      <c r="LUZ189" s="672"/>
      <c r="LVA189" s="672"/>
      <c r="LVB189" s="672"/>
      <c r="LVC189" s="672"/>
      <c r="LVD189" s="673"/>
      <c r="LVE189" s="671"/>
      <c r="LVF189" s="672"/>
      <c r="LVG189" s="672"/>
      <c r="LVH189" s="672"/>
      <c r="LVI189" s="672"/>
      <c r="LVJ189" s="673"/>
      <c r="LVK189" s="671"/>
      <c r="LVL189" s="672"/>
      <c r="LVM189" s="672"/>
      <c r="LVN189" s="672"/>
      <c r="LVO189" s="672"/>
      <c r="LVP189" s="673"/>
      <c r="LVQ189" s="671"/>
      <c r="LVR189" s="672"/>
      <c r="LVS189" s="672"/>
      <c r="LVT189" s="672"/>
      <c r="LVU189" s="672"/>
      <c r="LVV189" s="673"/>
      <c r="LVW189" s="671"/>
      <c r="LVX189" s="672"/>
      <c r="LVY189" s="672"/>
      <c r="LVZ189" s="672"/>
      <c r="LWA189" s="672"/>
      <c r="LWB189" s="673"/>
      <c r="LWC189" s="671"/>
      <c r="LWD189" s="672"/>
      <c r="LWE189" s="672"/>
      <c r="LWF189" s="672"/>
      <c r="LWG189" s="672"/>
      <c r="LWH189" s="673"/>
      <c r="LWI189" s="671"/>
      <c r="LWJ189" s="672"/>
      <c r="LWK189" s="672"/>
      <c r="LWL189" s="672"/>
      <c r="LWM189" s="672"/>
      <c r="LWN189" s="673"/>
      <c r="LWO189" s="671"/>
      <c r="LWP189" s="672"/>
      <c r="LWQ189" s="672"/>
      <c r="LWR189" s="672"/>
      <c r="LWS189" s="672"/>
      <c r="LWT189" s="673"/>
      <c r="LWU189" s="671"/>
      <c r="LWV189" s="672"/>
      <c r="LWW189" s="672"/>
      <c r="LWX189" s="672"/>
      <c r="LWY189" s="672"/>
      <c r="LWZ189" s="673"/>
      <c r="LXA189" s="671"/>
      <c r="LXB189" s="672"/>
      <c r="LXC189" s="672"/>
      <c r="LXD189" s="672"/>
      <c r="LXE189" s="672"/>
      <c r="LXF189" s="673"/>
      <c r="LXG189" s="671"/>
      <c r="LXH189" s="672"/>
      <c r="LXI189" s="672"/>
      <c r="LXJ189" s="672"/>
      <c r="LXK189" s="672"/>
      <c r="LXL189" s="673"/>
      <c r="LXM189" s="671"/>
      <c r="LXN189" s="672"/>
      <c r="LXO189" s="672"/>
      <c r="LXP189" s="672"/>
      <c r="LXQ189" s="672"/>
      <c r="LXR189" s="673"/>
      <c r="LXS189" s="671"/>
      <c r="LXT189" s="672"/>
      <c r="LXU189" s="672"/>
      <c r="LXV189" s="672"/>
      <c r="LXW189" s="672"/>
      <c r="LXX189" s="673"/>
      <c r="LXY189" s="671"/>
      <c r="LXZ189" s="672"/>
      <c r="LYA189" s="672"/>
      <c r="LYB189" s="672"/>
      <c r="LYC189" s="672"/>
      <c r="LYD189" s="673"/>
      <c r="LYE189" s="671"/>
      <c r="LYF189" s="672"/>
      <c r="LYG189" s="672"/>
      <c r="LYH189" s="672"/>
      <c r="LYI189" s="672"/>
      <c r="LYJ189" s="673"/>
      <c r="LYK189" s="671"/>
      <c r="LYL189" s="672"/>
      <c r="LYM189" s="672"/>
      <c r="LYN189" s="672"/>
      <c r="LYO189" s="672"/>
      <c r="LYP189" s="673"/>
      <c r="LYQ189" s="671"/>
      <c r="LYR189" s="672"/>
      <c r="LYS189" s="672"/>
      <c r="LYT189" s="672"/>
      <c r="LYU189" s="672"/>
      <c r="LYV189" s="673"/>
      <c r="LYW189" s="671"/>
      <c r="LYX189" s="672"/>
      <c r="LYY189" s="672"/>
      <c r="LYZ189" s="672"/>
      <c r="LZA189" s="672"/>
      <c r="LZB189" s="673"/>
      <c r="LZC189" s="671"/>
      <c r="LZD189" s="672"/>
      <c r="LZE189" s="672"/>
      <c r="LZF189" s="672"/>
      <c r="LZG189" s="672"/>
      <c r="LZH189" s="673"/>
      <c r="LZI189" s="671"/>
      <c r="LZJ189" s="672"/>
      <c r="LZK189" s="672"/>
      <c r="LZL189" s="672"/>
      <c r="LZM189" s="672"/>
      <c r="LZN189" s="673"/>
      <c r="LZO189" s="671"/>
      <c r="LZP189" s="672"/>
      <c r="LZQ189" s="672"/>
      <c r="LZR189" s="672"/>
      <c r="LZS189" s="672"/>
      <c r="LZT189" s="673"/>
      <c r="LZU189" s="671"/>
      <c r="LZV189" s="672"/>
      <c r="LZW189" s="672"/>
      <c r="LZX189" s="672"/>
      <c r="LZY189" s="672"/>
      <c r="LZZ189" s="673"/>
      <c r="MAA189" s="671"/>
      <c r="MAB189" s="672"/>
      <c r="MAC189" s="672"/>
      <c r="MAD189" s="672"/>
      <c r="MAE189" s="672"/>
      <c r="MAF189" s="673"/>
      <c r="MAG189" s="671"/>
      <c r="MAH189" s="672"/>
      <c r="MAI189" s="672"/>
      <c r="MAJ189" s="672"/>
      <c r="MAK189" s="672"/>
      <c r="MAL189" s="673"/>
      <c r="MAM189" s="671"/>
      <c r="MAN189" s="672"/>
      <c r="MAO189" s="672"/>
      <c r="MAP189" s="672"/>
      <c r="MAQ189" s="672"/>
      <c r="MAR189" s="673"/>
      <c r="MAS189" s="671"/>
      <c r="MAT189" s="672"/>
      <c r="MAU189" s="672"/>
      <c r="MAV189" s="672"/>
      <c r="MAW189" s="672"/>
      <c r="MAX189" s="673"/>
      <c r="MAY189" s="671"/>
      <c r="MAZ189" s="672"/>
      <c r="MBA189" s="672"/>
      <c r="MBB189" s="672"/>
      <c r="MBC189" s="672"/>
      <c r="MBD189" s="673"/>
      <c r="MBE189" s="671"/>
      <c r="MBF189" s="672"/>
      <c r="MBG189" s="672"/>
      <c r="MBH189" s="672"/>
      <c r="MBI189" s="672"/>
      <c r="MBJ189" s="673"/>
      <c r="MBK189" s="671"/>
      <c r="MBL189" s="672"/>
      <c r="MBM189" s="672"/>
      <c r="MBN189" s="672"/>
      <c r="MBO189" s="672"/>
      <c r="MBP189" s="673"/>
      <c r="MBQ189" s="671"/>
      <c r="MBR189" s="672"/>
      <c r="MBS189" s="672"/>
      <c r="MBT189" s="672"/>
      <c r="MBU189" s="672"/>
      <c r="MBV189" s="673"/>
      <c r="MBW189" s="671"/>
      <c r="MBX189" s="672"/>
      <c r="MBY189" s="672"/>
      <c r="MBZ189" s="672"/>
      <c r="MCA189" s="672"/>
      <c r="MCB189" s="673"/>
      <c r="MCC189" s="671"/>
      <c r="MCD189" s="672"/>
      <c r="MCE189" s="672"/>
      <c r="MCF189" s="672"/>
      <c r="MCG189" s="672"/>
      <c r="MCH189" s="673"/>
      <c r="MCI189" s="671"/>
      <c r="MCJ189" s="672"/>
      <c r="MCK189" s="672"/>
      <c r="MCL189" s="672"/>
      <c r="MCM189" s="672"/>
      <c r="MCN189" s="673"/>
      <c r="MCO189" s="671"/>
      <c r="MCP189" s="672"/>
      <c r="MCQ189" s="672"/>
      <c r="MCR189" s="672"/>
      <c r="MCS189" s="672"/>
      <c r="MCT189" s="673"/>
      <c r="MCU189" s="671"/>
      <c r="MCV189" s="672"/>
      <c r="MCW189" s="672"/>
      <c r="MCX189" s="672"/>
      <c r="MCY189" s="672"/>
      <c r="MCZ189" s="673"/>
      <c r="MDA189" s="671"/>
      <c r="MDB189" s="672"/>
      <c r="MDC189" s="672"/>
      <c r="MDD189" s="672"/>
      <c r="MDE189" s="672"/>
      <c r="MDF189" s="673"/>
      <c r="MDG189" s="671"/>
      <c r="MDH189" s="672"/>
      <c r="MDI189" s="672"/>
      <c r="MDJ189" s="672"/>
      <c r="MDK189" s="672"/>
      <c r="MDL189" s="673"/>
      <c r="MDM189" s="671"/>
      <c r="MDN189" s="672"/>
      <c r="MDO189" s="672"/>
      <c r="MDP189" s="672"/>
      <c r="MDQ189" s="672"/>
      <c r="MDR189" s="673"/>
      <c r="MDS189" s="671"/>
      <c r="MDT189" s="672"/>
      <c r="MDU189" s="672"/>
      <c r="MDV189" s="672"/>
      <c r="MDW189" s="672"/>
      <c r="MDX189" s="673"/>
      <c r="MDY189" s="671"/>
      <c r="MDZ189" s="672"/>
      <c r="MEA189" s="672"/>
      <c r="MEB189" s="672"/>
      <c r="MEC189" s="672"/>
      <c r="MED189" s="673"/>
      <c r="MEE189" s="671"/>
      <c r="MEF189" s="672"/>
      <c r="MEG189" s="672"/>
      <c r="MEH189" s="672"/>
      <c r="MEI189" s="672"/>
      <c r="MEJ189" s="673"/>
      <c r="MEK189" s="671"/>
      <c r="MEL189" s="672"/>
      <c r="MEM189" s="672"/>
      <c r="MEN189" s="672"/>
      <c r="MEO189" s="672"/>
      <c r="MEP189" s="673"/>
      <c r="MEQ189" s="671"/>
      <c r="MER189" s="672"/>
      <c r="MES189" s="672"/>
      <c r="MET189" s="672"/>
      <c r="MEU189" s="672"/>
      <c r="MEV189" s="673"/>
      <c r="MEW189" s="671"/>
      <c r="MEX189" s="672"/>
      <c r="MEY189" s="672"/>
      <c r="MEZ189" s="672"/>
      <c r="MFA189" s="672"/>
      <c r="MFB189" s="673"/>
      <c r="MFC189" s="671"/>
      <c r="MFD189" s="672"/>
      <c r="MFE189" s="672"/>
      <c r="MFF189" s="672"/>
      <c r="MFG189" s="672"/>
      <c r="MFH189" s="673"/>
      <c r="MFI189" s="671"/>
      <c r="MFJ189" s="672"/>
      <c r="MFK189" s="672"/>
      <c r="MFL189" s="672"/>
      <c r="MFM189" s="672"/>
      <c r="MFN189" s="673"/>
      <c r="MFO189" s="671"/>
      <c r="MFP189" s="672"/>
      <c r="MFQ189" s="672"/>
      <c r="MFR189" s="672"/>
      <c r="MFS189" s="672"/>
      <c r="MFT189" s="673"/>
      <c r="MFU189" s="671"/>
      <c r="MFV189" s="672"/>
      <c r="MFW189" s="672"/>
      <c r="MFX189" s="672"/>
      <c r="MFY189" s="672"/>
      <c r="MFZ189" s="673"/>
      <c r="MGA189" s="671"/>
      <c r="MGB189" s="672"/>
      <c r="MGC189" s="672"/>
      <c r="MGD189" s="672"/>
      <c r="MGE189" s="672"/>
      <c r="MGF189" s="673"/>
      <c r="MGG189" s="671"/>
      <c r="MGH189" s="672"/>
      <c r="MGI189" s="672"/>
      <c r="MGJ189" s="672"/>
      <c r="MGK189" s="672"/>
      <c r="MGL189" s="673"/>
      <c r="MGM189" s="671"/>
      <c r="MGN189" s="672"/>
      <c r="MGO189" s="672"/>
      <c r="MGP189" s="672"/>
      <c r="MGQ189" s="672"/>
      <c r="MGR189" s="673"/>
      <c r="MGS189" s="671"/>
      <c r="MGT189" s="672"/>
      <c r="MGU189" s="672"/>
      <c r="MGV189" s="672"/>
      <c r="MGW189" s="672"/>
      <c r="MGX189" s="673"/>
      <c r="MGY189" s="671"/>
      <c r="MGZ189" s="672"/>
      <c r="MHA189" s="672"/>
      <c r="MHB189" s="672"/>
      <c r="MHC189" s="672"/>
      <c r="MHD189" s="673"/>
      <c r="MHE189" s="671"/>
      <c r="MHF189" s="672"/>
      <c r="MHG189" s="672"/>
      <c r="MHH189" s="672"/>
      <c r="MHI189" s="672"/>
      <c r="MHJ189" s="673"/>
      <c r="MHK189" s="671"/>
      <c r="MHL189" s="672"/>
      <c r="MHM189" s="672"/>
      <c r="MHN189" s="672"/>
      <c r="MHO189" s="672"/>
      <c r="MHP189" s="673"/>
      <c r="MHQ189" s="671"/>
      <c r="MHR189" s="672"/>
      <c r="MHS189" s="672"/>
      <c r="MHT189" s="672"/>
      <c r="MHU189" s="672"/>
      <c r="MHV189" s="673"/>
      <c r="MHW189" s="671"/>
      <c r="MHX189" s="672"/>
      <c r="MHY189" s="672"/>
      <c r="MHZ189" s="672"/>
      <c r="MIA189" s="672"/>
      <c r="MIB189" s="673"/>
      <c r="MIC189" s="671"/>
      <c r="MID189" s="672"/>
      <c r="MIE189" s="672"/>
      <c r="MIF189" s="672"/>
      <c r="MIG189" s="672"/>
      <c r="MIH189" s="673"/>
      <c r="MII189" s="671"/>
      <c r="MIJ189" s="672"/>
      <c r="MIK189" s="672"/>
      <c r="MIL189" s="672"/>
      <c r="MIM189" s="672"/>
      <c r="MIN189" s="673"/>
      <c r="MIO189" s="671"/>
      <c r="MIP189" s="672"/>
      <c r="MIQ189" s="672"/>
      <c r="MIR189" s="672"/>
      <c r="MIS189" s="672"/>
      <c r="MIT189" s="673"/>
      <c r="MIU189" s="671"/>
      <c r="MIV189" s="672"/>
      <c r="MIW189" s="672"/>
      <c r="MIX189" s="672"/>
      <c r="MIY189" s="672"/>
      <c r="MIZ189" s="673"/>
      <c r="MJA189" s="671"/>
      <c r="MJB189" s="672"/>
      <c r="MJC189" s="672"/>
      <c r="MJD189" s="672"/>
      <c r="MJE189" s="672"/>
      <c r="MJF189" s="673"/>
      <c r="MJG189" s="671"/>
      <c r="MJH189" s="672"/>
      <c r="MJI189" s="672"/>
      <c r="MJJ189" s="672"/>
      <c r="MJK189" s="672"/>
      <c r="MJL189" s="673"/>
      <c r="MJM189" s="671"/>
      <c r="MJN189" s="672"/>
      <c r="MJO189" s="672"/>
      <c r="MJP189" s="672"/>
      <c r="MJQ189" s="672"/>
      <c r="MJR189" s="673"/>
      <c r="MJS189" s="671"/>
      <c r="MJT189" s="672"/>
      <c r="MJU189" s="672"/>
      <c r="MJV189" s="672"/>
      <c r="MJW189" s="672"/>
      <c r="MJX189" s="673"/>
      <c r="MJY189" s="671"/>
      <c r="MJZ189" s="672"/>
      <c r="MKA189" s="672"/>
      <c r="MKB189" s="672"/>
      <c r="MKC189" s="672"/>
      <c r="MKD189" s="673"/>
      <c r="MKE189" s="671"/>
      <c r="MKF189" s="672"/>
      <c r="MKG189" s="672"/>
      <c r="MKH189" s="672"/>
      <c r="MKI189" s="672"/>
      <c r="MKJ189" s="673"/>
      <c r="MKK189" s="671"/>
      <c r="MKL189" s="672"/>
      <c r="MKM189" s="672"/>
      <c r="MKN189" s="672"/>
      <c r="MKO189" s="672"/>
      <c r="MKP189" s="673"/>
      <c r="MKQ189" s="671"/>
      <c r="MKR189" s="672"/>
      <c r="MKS189" s="672"/>
      <c r="MKT189" s="672"/>
      <c r="MKU189" s="672"/>
      <c r="MKV189" s="673"/>
      <c r="MKW189" s="671"/>
      <c r="MKX189" s="672"/>
      <c r="MKY189" s="672"/>
      <c r="MKZ189" s="672"/>
      <c r="MLA189" s="672"/>
      <c r="MLB189" s="673"/>
      <c r="MLC189" s="671"/>
      <c r="MLD189" s="672"/>
      <c r="MLE189" s="672"/>
      <c r="MLF189" s="672"/>
      <c r="MLG189" s="672"/>
      <c r="MLH189" s="673"/>
      <c r="MLI189" s="671"/>
      <c r="MLJ189" s="672"/>
      <c r="MLK189" s="672"/>
      <c r="MLL189" s="672"/>
      <c r="MLM189" s="672"/>
      <c r="MLN189" s="673"/>
      <c r="MLO189" s="671"/>
      <c r="MLP189" s="672"/>
      <c r="MLQ189" s="672"/>
      <c r="MLR189" s="672"/>
      <c r="MLS189" s="672"/>
      <c r="MLT189" s="673"/>
      <c r="MLU189" s="671"/>
      <c r="MLV189" s="672"/>
      <c r="MLW189" s="672"/>
      <c r="MLX189" s="672"/>
      <c r="MLY189" s="672"/>
      <c r="MLZ189" s="673"/>
      <c r="MMA189" s="671"/>
      <c r="MMB189" s="672"/>
      <c r="MMC189" s="672"/>
      <c r="MMD189" s="672"/>
      <c r="MME189" s="672"/>
      <c r="MMF189" s="673"/>
      <c r="MMG189" s="671"/>
      <c r="MMH189" s="672"/>
      <c r="MMI189" s="672"/>
      <c r="MMJ189" s="672"/>
      <c r="MMK189" s="672"/>
      <c r="MML189" s="673"/>
      <c r="MMM189" s="671"/>
      <c r="MMN189" s="672"/>
      <c r="MMO189" s="672"/>
      <c r="MMP189" s="672"/>
      <c r="MMQ189" s="672"/>
      <c r="MMR189" s="673"/>
      <c r="MMS189" s="671"/>
      <c r="MMT189" s="672"/>
      <c r="MMU189" s="672"/>
      <c r="MMV189" s="672"/>
      <c r="MMW189" s="672"/>
      <c r="MMX189" s="673"/>
      <c r="MMY189" s="671"/>
      <c r="MMZ189" s="672"/>
      <c r="MNA189" s="672"/>
      <c r="MNB189" s="672"/>
      <c r="MNC189" s="672"/>
      <c r="MND189" s="673"/>
      <c r="MNE189" s="671"/>
      <c r="MNF189" s="672"/>
      <c r="MNG189" s="672"/>
      <c r="MNH189" s="672"/>
      <c r="MNI189" s="672"/>
      <c r="MNJ189" s="673"/>
      <c r="MNK189" s="671"/>
      <c r="MNL189" s="672"/>
      <c r="MNM189" s="672"/>
      <c r="MNN189" s="672"/>
      <c r="MNO189" s="672"/>
      <c r="MNP189" s="673"/>
      <c r="MNQ189" s="671"/>
      <c r="MNR189" s="672"/>
      <c r="MNS189" s="672"/>
      <c r="MNT189" s="672"/>
      <c r="MNU189" s="672"/>
      <c r="MNV189" s="673"/>
      <c r="MNW189" s="671"/>
      <c r="MNX189" s="672"/>
      <c r="MNY189" s="672"/>
      <c r="MNZ189" s="672"/>
      <c r="MOA189" s="672"/>
      <c r="MOB189" s="673"/>
      <c r="MOC189" s="671"/>
      <c r="MOD189" s="672"/>
      <c r="MOE189" s="672"/>
      <c r="MOF189" s="672"/>
      <c r="MOG189" s="672"/>
      <c r="MOH189" s="673"/>
      <c r="MOI189" s="671"/>
      <c r="MOJ189" s="672"/>
      <c r="MOK189" s="672"/>
      <c r="MOL189" s="672"/>
      <c r="MOM189" s="672"/>
      <c r="MON189" s="673"/>
      <c r="MOO189" s="671"/>
      <c r="MOP189" s="672"/>
      <c r="MOQ189" s="672"/>
      <c r="MOR189" s="672"/>
      <c r="MOS189" s="672"/>
      <c r="MOT189" s="673"/>
      <c r="MOU189" s="671"/>
      <c r="MOV189" s="672"/>
      <c r="MOW189" s="672"/>
      <c r="MOX189" s="672"/>
      <c r="MOY189" s="672"/>
      <c r="MOZ189" s="673"/>
      <c r="MPA189" s="671"/>
      <c r="MPB189" s="672"/>
      <c r="MPC189" s="672"/>
      <c r="MPD189" s="672"/>
      <c r="MPE189" s="672"/>
      <c r="MPF189" s="673"/>
      <c r="MPG189" s="671"/>
      <c r="MPH189" s="672"/>
      <c r="MPI189" s="672"/>
      <c r="MPJ189" s="672"/>
      <c r="MPK189" s="672"/>
      <c r="MPL189" s="673"/>
      <c r="MPM189" s="671"/>
      <c r="MPN189" s="672"/>
      <c r="MPO189" s="672"/>
      <c r="MPP189" s="672"/>
      <c r="MPQ189" s="672"/>
      <c r="MPR189" s="673"/>
      <c r="MPS189" s="671"/>
      <c r="MPT189" s="672"/>
      <c r="MPU189" s="672"/>
      <c r="MPV189" s="672"/>
      <c r="MPW189" s="672"/>
      <c r="MPX189" s="673"/>
      <c r="MPY189" s="671"/>
      <c r="MPZ189" s="672"/>
      <c r="MQA189" s="672"/>
      <c r="MQB189" s="672"/>
      <c r="MQC189" s="672"/>
      <c r="MQD189" s="673"/>
      <c r="MQE189" s="671"/>
      <c r="MQF189" s="672"/>
      <c r="MQG189" s="672"/>
      <c r="MQH189" s="672"/>
      <c r="MQI189" s="672"/>
      <c r="MQJ189" s="673"/>
      <c r="MQK189" s="671"/>
      <c r="MQL189" s="672"/>
      <c r="MQM189" s="672"/>
      <c r="MQN189" s="672"/>
      <c r="MQO189" s="672"/>
      <c r="MQP189" s="673"/>
      <c r="MQQ189" s="671"/>
      <c r="MQR189" s="672"/>
      <c r="MQS189" s="672"/>
      <c r="MQT189" s="672"/>
      <c r="MQU189" s="672"/>
      <c r="MQV189" s="673"/>
      <c r="MQW189" s="671"/>
      <c r="MQX189" s="672"/>
      <c r="MQY189" s="672"/>
      <c r="MQZ189" s="672"/>
      <c r="MRA189" s="672"/>
      <c r="MRB189" s="673"/>
      <c r="MRC189" s="671"/>
      <c r="MRD189" s="672"/>
      <c r="MRE189" s="672"/>
      <c r="MRF189" s="672"/>
      <c r="MRG189" s="672"/>
      <c r="MRH189" s="673"/>
      <c r="MRI189" s="671"/>
      <c r="MRJ189" s="672"/>
      <c r="MRK189" s="672"/>
      <c r="MRL189" s="672"/>
      <c r="MRM189" s="672"/>
      <c r="MRN189" s="673"/>
      <c r="MRO189" s="671"/>
      <c r="MRP189" s="672"/>
      <c r="MRQ189" s="672"/>
      <c r="MRR189" s="672"/>
      <c r="MRS189" s="672"/>
      <c r="MRT189" s="673"/>
      <c r="MRU189" s="671"/>
      <c r="MRV189" s="672"/>
      <c r="MRW189" s="672"/>
      <c r="MRX189" s="672"/>
      <c r="MRY189" s="672"/>
      <c r="MRZ189" s="673"/>
      <c r="MSA189" s="671"/>
      <c r="MSB189" s="672"/>
      <c r="MSC189" s="672"/>
      <c r="MSD189" s="672"/>
      <c r="MSE189" s="672"/>
      <c r="MSF189" s="673"/>
      <c r="MSG189" s="671"/>
      <c r="MSH189" s="672"/>
      <c r="MSI189" s="672"/>
      <c r="MSJ189" s="672"/>
      <c r="MSK189" s="672"/>
      <c r="MSL189" s="673"/>
      <c r="MSM189" s="671"/>
      <c r="MSN189" s="672"/>
      <c r="MSO189" s="672"/>
      <c r="MSP189" s="672"/>
      <c r="MSQ189" s="672"/>
      <c r="MSR189" s="673"/>
      <c r="MSS189" s="671"/>
      <c r="MST189" s="672"/>
      <c r="MSU189" s="672"/>
      <c r="MSV189" s="672"/>
      <c r="MSW189" s="672"/>
      <c r="MSX189" s="673"/>
      <c r="MSY189" s="671"/>
      <c r="MSZ189" s="672"/>
      <c r="MTA189" s="672"/>
      <c r="MTB189" s="672"/>
      <c r="MTC189" s="672"/>
      <c r="MTD189" s="673"/>
      <c r="MTE189" s="671"/>
      <c r="MTF189" s="672"/>
      <c r="MTG189" s="672"/>
      <c r="MTH189" s="672"/>
      <c r="MTI189" s="672"/>
      <c r="MTJ189" s="673"/>
      <c r="MTK189" s="671"/>
      <c r="MTL189" s="672"/>
      <c r="MTM189" s="672"/>
      <c r="MTN189" s="672"/>
      <c r="MTO189" s="672"/>
      <c r="MTP189" s="673"/>
      <c r="MTQ189" s="671"/>
      <c r="MTR189" s="672"/>
      <c r="MTS189" s="672"/>
      <c r="MTT189" s="672"/>
      <c r="MTU189" s="672"/>
      <c r="MTV189" s="673"/>
      <c r="MTW189" s="671"/>
      <c r="MTX189" s="672"/>
      <c r="MTY189" s="672"/>
      <c r="MTZ189" s="672"/>
      <c r="MUA189" s="672"/>
      <c r="MUB189" s="673"/>
      <c r="MUC189" s="671"/>
      <c r="MUD189" s="672"/>
      <c r="MUE189" s="672"/>
      <c r="MUF189" s="672"/>
      <c r="MUG189" s="672"/>
      <c r="MUH189" s="673"/>
      <c r="MUI189" s="671"/>
      <c r="MUJ189" s="672"/>
      <c r="MUK189" s="672"/>
      <c r="MUL189" s="672"/>
      <c r="MUM189" s="672"/>
      <c r="MUN189" s="673"/>
      <c r="MUO189" s="671"/>
      <c r="MUP189" s="672"/>
      <c r="MUQ189" s="672"/>
      <c r="MUR189" s="672"/>
      <c r="MUS189" s="672"/>
      <c r="MUT189" s="673"/>
      <c r="MUU189" s="671"/>
      <c r="MUV189" s="672"/>
      <c r="MUW189" s="672"/>
      <c r="MUX189" s="672"/>
      <c r="MUY189" s="672"/>
      <c r="MUZ189" s="673"/>
      <c r="MVA189" s="671"/>
      <c r="MVB189" s="672"/>
      <c r="MVC189" s="672"/>
      <c r="MVD189" s="672"/>
      <c r="MVE189" s="672"/>
      <c r="MVF189" s="673"/>
      <c r="MVG189" s="671"/>
      <c r="MVH189" s="672"/>
      <c r="MVI189" s="672"/>
      <c r="MVJ189" s="672"/>
      <c r="MVK189" s="672"/>
      <c r="MVL189" s="673"/>
      <c r="MVM189" s="671"/>
      <c r="MVN189" s="672"/>
      <c r="MVO189" s="672"/>
      <c r="MVP189" s="672"/>
      <c r="MVQ189" s="672"/>
      <c r="MVR189" s="673"/>
      <c r="MVS189" s="671"/>
      <c r="MVT189" s="672"/>
      <c r="MVU189" s="672"/>
      <c r="MVV189" s="672"/>
      <c r="MVW189" s="672"/>
      <c r="MVX189" s="673"/>
      <c r="MVY189" s="671"/>
      <c r="MVZ189" s="672"/>
      <c r="MWA189" s="672"/>
      <c r="MWB189" s="672"/>
      <c r="MWC189" s="672"/>
      <c r="MWD189" s="673"/>
      <c r="MWE189" s="671"/>
      <c r="MWF189" s="672"/>
      <c r="MWG189" s="672"/>
      <c r="MWH189" s="672"/>
      <c r="MWI189" s="672"/>
      <c r="MWJ189" s="673"/>
      <c r="MWK189" s="671"/>
      <c r="MWL189" s="672"/>
      <c r="MWM189" s="672"/>
      <c r="MWN189" s="672"/>
      <c r="MWO189" s="672"/>
      <c r="MWP189" s="673"/>
      <c r="MWQ189" s="671"/>
      <c r="MWR189" s="672"/>
      <c r="MWS189" s="672"/>
      <c r="MWT189" s="672"/>
      <c r="MWU189" s="672"/>
      <c r="MWV189" s="673"/>
      <c r="MWW189" s="671"/>
      <c r="MWX189" s="672"/>
      <c r="MWY189" s="672"/>
      <c r="MWZ189" s="672"/>
      <c r="MXA189" s="672"/>
      <c r="MXB189" s="673"/>
      <c r="MXC189" s="671"/>
      <c r="MXD189" s="672"/>
      <c r="MXE189" s="672"/>
      <c r="MXF189" s="672"/>
      <c r="MXG189" s="672"/>
      <c r="MXH189" s="673"/>
      <c r="MXI189" s="671"/>
      <c r="MXJ189" s="672"/>
      <c r="MXK189" s="672"/>
      <c r="MXL189" s="672"/>
      <c r="MXM189" s="672"/>
      <c r="MXN189" s="673"/>
      <c r="MXO189" s="671"/>
      <c r="MXP189" s="672"/>
      <c r="MXQ189" s="672"/>
      <c r="MXR189" s="672"/>
      <c r="MXS189" s="672"/>
      <c r="MXT189" s="673"/>
      <c r="MXU189" s="671"/>
      <c r="MXV189" s="672"/>
      <c r="MXW189" s="672"/>
      <c r="MXX189" s="672"/>
      <c r="MXY189" s="672"/>
      <c r="MXZ189" s="673"/>
      <c r="MYA189" s="671"/>
      <c r="MYB189" s="672"/>
      <c r="MYC189" s="672"/>
      <c r="MYD189" s="672"/>
      <c r="MYE189" s="672"/>
      <c r="MYF189" s="673"/>
      <c r="MYG189" s="671"/>
      <c r="MYH189" s="672"/>
      <c r="MYI189" s="672"/>
      <c r="MYJ189" s="672"/>
      <c r="MYK189" s="672"/>
      <c r="MYL189" s="673"/>
      <c r="MYM189" s="671"/>
      <c r="MYN189" s="672"/>
      <c r="MYO189" s="672"/>
      <c r="MYP189" s="672"/>
      <c r="MYQ189" s="672"/>
      <c r="MYR189" s="673"/>
      <c r="MYS189" s="671"/>
      <c r="MYT189" s="672"/>
      <c r="MYU189" s="672"/>
      <c r="MYV189" s="672"/>
      <c r="MYW189" s="672"/>
      <c r="MYX189" s="673"/>
      <c r="MYY189" s="671"/>
      <c r="MYZ189" s="672"/>
      <c r="MZA189" s="672"/>
      <c r="MZB189" s="672"/>
      <c r="MZC189" s="672"/>
      <c r="MZD189" s="673"/>
      <c r="MZE189" s="671"/>
      <c r="MZF189" s="672"/>
      <c r="MZG189" s="672"/>
      <c r="MZH189" s="672"/>
      <c r="MZI189" s="672"/>
      <c r="MZJ189" s="673"/>
      <c r="MZK189" s="671"/>
      <c r="MZL189" s="672"/>
      <c r="MZM189" s="672"/>
      <c r="MZN189" s="672"/>
      <c r="MZO189" s="672"/>
      <c r="MZP189" s="673"/>
      <c r="MZQ189" s="671"/>
      <c r="MZR189" s="672"/>
      <c r="MZS189" s="672"/>
      <c r="MZT189" s="672"/>
      <c r="MZU189" s="672"/>
      <c r="MZV189" s="673"/>
      <c r="MZW189" s="671"/>
      <c r="MZX189" s="672"/>
      <c r="MZY189" s="672"/>
      <c r="MZZ189" s="672"/>
      <c r="NAA189" s="672"/>
      <c r="NAB189" s="673"/>
      <c r="NAC189" s="671"/>
      <c r="NAD189" s="672"/>
      <c r="NAE189" s="672"/>
      <c r="NAF189" s="672"/>
      <c r="NAG189" s="672"/>
      <c r="NAH189" s="673"/>
      <c r="NAI189" s="671"/>
      <c r="NAJ189" s="672"/>
      <c r="NAK189" s="672"/>
      <c r="NAL189" s="672"/>
      <c r="NAM189" s="672"/>
      <c r="NAN189" s="673"/>
      <c r="NAO189" s="671"/>
      <c r="NAP189" s="672"/>
      <c r="NAQ189" s="672"/>
      <c r="NAR189" s="672"/>
      <c r="NAS189" s="672"/>
      <c r="NAT189" s="673"/>
      <c r="NAU189" s="671"/>
      <c r="NAV189" s="672"/>
      <c r="NAW189" s="672"/>
      <c r="NAX189" s="672"/>
      <c r="NAY189" s="672"/>
      <c r="NAZ189" s="673"/>
      <c r="NBA189" s="671"/>
      <c r="NBB189" s="672"/>
      <c r="NBC189" s="672"/>
      <c r="NBD189" s="672"/>
      <c r="NBE189" s="672"/>
      <c r="NBF189" s="673"/>
      <c r="NBG189" s="671"/>
      <c r="NBH189" s="672"/>
      <c r="NBI189" s="672"/>
      <c r="NBJ189" s="672"/>
      <c r="NBK189" s="672"/>
      <c r="NBL189" s="673"/>
      <c r="NBM189" s="671"/>
      <c r="NBN189" s="672"/>
      <c r="NBO189" s="672"/>
      <c r="NBP189" s="672"/>
      <c r="NBQ189" s="672"/>
      <c r="NBR189" s="673"/>
      <c r="NBS189" s="671"/>
      <c r="NBT189" s="672"/>
      <c r="NBU189" s="672"/>
      <c r="NBV189" s="672"/>
      <c r="NBW189" s="672"/>
      <c r="NBX189" s="673"/>
      <c r="NBY189" s="671"/>
      <c r="NBZ189" s="672"/>
      <c r="NCA189" s="672"/>
      <c r="NCB189" s="672"/>
      <c r="NCC189" s="672"/>
      <c r="NCD189" s="673"/>
      <c r="NCE189" s="671"/>
      <c r="NCF189" s="672"/>
      <c r="NCG189" s="672"/>
      <c r="NCH189" s="672"/>
      <c r="NCI189" s="672"/>
      <c r="NCJ189" s="673"/>
      <c r="NCK189" s="671"/>
      <c r="NCL189" s="672"/>
      <c r="NCM189" s="672"/>
      <c r="NCN189" s="672"/>
      <c r="NCO189" s="672"/>
      <c r="NCP189" s="673"/>
      <c r="NCQ189" s="671"/>
      <c r="NCR189" s="672"/>
      <c r="NCS189" s="672"/>
      <c r="NCT189" s="672"/>
      <c r="NCU189" s="672"/>
      <c r="NCV189" s="673"/>
      <c r="NCW189" s="671"/>
      <c r="NCX189" s="672"/>
      <c r="NCY189" s="672"/>
      <c r="NCZ189" s="672"/>
      <c r="NDA189" s="672"/>
      <c r="NDB189" s="673"/>
      <c r="NDC189" s="671"/>
      <c r="NDD189" s="672"/>
      <c r="NDE189" s="672"/>
      <c r="NDF189" s="672"/>
      <c r="NDG189" s="672"/>
      <c r="NDH189" s="673"/>
      <c r="NDI189" s="671"/>
      <c r="NDJ189" s="672"/>
      <c r="NDK189" s="672"/>
      <c r="NDL189" s="672"/>
      <c r="NDM189" s="672"/>
      <c r="NDN189" s="673"/>
      <c r="NDO189" s="671"/>
      <c r="NDP189" s="672"/>
      <c r="NDQ189" s="672"/>
      <c r="NDR189" s="672"/>
      <c r="NDS189" s="672"/>
      <c r="NDT189" s="673"/>
      <c r="NDU189" s="671"/>
      <c r="NDV189" s="672"/>
      <c r="NDW189" s="672"/>
      <c r="NDX189" s="672"/>
      <c r="NDY189" s="672"/>
      <c r="NDZ189" s="673"/>
      <c r="NEA189" s="671"/>
      <c r="NEB189" s="672"/>
      <c r="NEC189" s="672"/>
      <c r="NED189" s="672"/>
      <c r="NEE189" s="672"/>
      <c r="NEF189" s="673"/>
      <c r="NEG189" s="671"/>
      <c r="NEH189" s="672"/>
      <c r="NEI189" s="672"/>
      <c r="NEJ189" s="672"/>
      <c r="NEK189" s="672"/>
      <c r="NEL189" s="673"/>
      <c r="NEM189" s="671"/>
      <c r="NEN189" s="672"/>
      <c r="NEO189" s="672"/>
      <c r="NEP189" s="672"/>
      <c r="NEQ189" s="672"/>
      <c r="NER189" s="673"/>
      <c r="NES189" s="671"/>
      <c r="NET189" s="672"/>
      <c r="NEU189" s="672"/>
      <c r="NEV189" s="672"/>
      <c r="NEW189" s="672"/>
      <c r="NEX189" s="673"/>
      <c r="NEY189" s="671"/>
      <c r="NEZ189" s="672"/>
      <c r="NFA189" s="672"/>
      <c r="NFB189" s="672"/>
      <c r="NFC189" s="672"/>
      <c r="NFD189" s="673"/>
      <c r="NFE189" s="671"/>
      <c r="NFF189" s="672"/>
      <c r="NFG189" s="672"/>
      <c r="NFH189" s="672"/>
      <c r="NFI189" s="672"/>
      <c r="NFJ189" s="673"/>
      <c r="NFK189" s="671"/>
      <c r="NFL189" s="672"/>
      <c r="NFM189" s="672"/>
      <c r="NFN189" s="672"/>
      <c r="NFO189" s="672"/>
      <c r="NFP189" s="673"/>
      <c r="NFQ189" s="671"/>
      <c r="NFR189" s="672"/>
      <c r="NFS189" s="672"/>
      <c r="NFT189" s="672"/>
      <c r="NFU189" s="672"/>
      <c r="NFV189" s="673"/>
      <c r="NFW189" s="671"/>
      <c r="NFX189" s="672"/>
      <c r="NFY189" s="672"/>
      <c r="NFZ189" s="672"/>
      <c r="NGA189" s="672"/>
      <c r="NGB189" s="673"/>
      <c r="NGC189" s="671"/>
      <c r="NGD189" s="672"/>
      <c r="NGE189" s="672"/>
      <c r="NGF189" s="672"/>
      <c r="NGG189" s="672"/>
      <c r="NGH189" s="673"/>
      <c r="NGI189" s="671"/>
      <c r="NGJ189" s="672"/>
      <c r="NGK189" s="672"/>
      <c r="NGL189" s="672"/>
      <c r="NGM189" s="672"/>
      <c r="NGN189" s="673"/>
      <c r="NGO189" s="671"/>
      <c r="NGP189" s="672"/>
      <c r="NGQ189" s="672"/>
      <c r="NGR189" s="672"/>
      <c r="NGS189" s="672"/>
      <c r="NGT189" s="673"/>
      <c r="NGU189" s="671"/>
      <c r="NGV189" s="672"/>
      <c r="NGW189" s="672"/>
      <c r="NGX189" s="672"/>
      <c r="NGY189" s="672"/>
      <c r="NGZ189" s="673"/>
      <c r="NHA189" s="671"/>
      <c r="NHB189" s="672"/>
      <c r="NHC189" s="672"/>
      <c r="NHD189" s="672"/>
      <c r="NHE189" s="672"/>
      <c r="NHF189" s="673"/>
      <c r="NHG189" s="671"/>
      <c r="NHH189" s="672"/>
      <c r="NHI189" s="672"/>
      <c r="NHJ189" s="672"/>
      <c r="NHK189" s="672"/>
      <c r="NHL189" s="673"/>
      <c r="NHM189" s="671"/>
      <c r="NHN189" s="672"/>
      <c r="NHO189" s="672"/>
      <c r="NHP189" s="672"/>
      <c r="NHQ189" s="672"/>
      <c r="NHR189" s="673"/>
      <c r="NHS189" s="671"/>
      <c r="NHT189" s="672"/>
      <c r="NHU189" s="672"/>
      <c r="NHV189" s="672"/>
      <c r="NHW189" s="672"/>
      <c r="NHX189" s="673"/>
      <c r="NHY189" s="671"/>
      <c r="NHZ189" s="672"/>
      <c r="NIA189" s="672"/>
      <c r="NIB189" s="672"/>
      <c r="NIC189" s="672"/>
      <c r="NID189" s="673"/>
      <c r="NIE189" s="671"/>
      <c r="NIF189" s="672"/>
      <c r="NIG189" s="672"/>
      <c r="NIH189" s="672"/>
      <c r="NII189" s="672"/>
      <c r="NIJ189" s="673"/>
      <c r="NIK189" s="671"/>
      <c r="NIL189" s="672"/>
      <c r="NIM189" s="672"/>
      <c r="NIN189" s="672"/>
      <c r="NIO189" s="672"/>
      <c r="NIP189" s="673"/>
      <c r="NIQ189" s="671"/>
      <c r="NIR189" s="672"/>
      <c r="NIS189" s="672"/>
      <c r="NIT189" s="672"/>
      <c r="NIU189" s="672"/>
      <c r="NIV189" s="673"/>
      <c r="NIW189" s="671"/>
      <c r="NIX189" s="672"/>
      <c r="NIY189" s="672"/>
      <c r="NIZ189" s="672"/>
      <c r="NJA189" s="672"/>
      <c r="NJB189" s="673"/>
      <c r="NJC189" s="671"/>
      <c r="NJD189" s="672"/>
      <c r="NJE189" s="672"/>
      <c r="NJF189" s="672"/>
      <c r="NJG189" s="672"/>
      <c r="NJH189" s="673"/>
      <c r="NJI189" s="671"/>
      <c r="NJJ189" s="672"/>
      <c r="NJK189" s="672"/>
      <c r="NJL189" s="672"/>
      <c r="NJM189" s="672"/>
      <c r="NJN189" s="673"/>
      <c r="NJO189" s="671"/>
      <c r="NJP189" s="672"/>
      <c r="NJQ189" s="672"/>
      <c r="NJR189" s="672"/>
      <c r="NJS189" s="672"/>
      <c r="NJT189" s="673"/>
      <c r="NJU189" s="671"/>
      <c r="NJV189" s="672"/>
      <c r="NJW189" s="672"/>
      <c r="NJX189" s="672"/>
      <c r="NJY189" s="672"/>
      <c r="NJZ189" s="673"/>
      <c r="NKA189" s="671"/>
      <c r="NKB189" s="672"/>
      <c r="NKC189" s="672"/>
      <c r="NKD189" s="672"/>
      <c r="NKE189" s="672"/>
      <c r="NKF189" s="673"/>
      <c r="NKG189" s="671"/>
      <c r="NKH189" s="672"/>
      <c r="NKI189" s="672"/>
      <c r="NKJ189" s="672"/>
      <c r="NKK189" s="672"/>
      <c r="NKL189" s="673"/>
      <c r="NKM189" s="671"/>
      <c r="NKN189" s="672"/>
      <c r="NKO189" s="672"/>
      <c r="NKP189" s="672"/>
      <c r="NKQ189" s="672"/>
      <c r="NKR189" s="673"/>
      <c r="NKS189" s="671"/>
      <c r="NKT189" s="672"/>
      <c r="NKU189" s="672"/>
      <c r="NKV189" s="672"/>
      <c r="NKW189" s="672"/>
      <c r="NKX189" s="673"/>
      <c r="NKY189" s="671"/>
      <c r="NKZ189" s="672"/>
      <c r="NLA189" s="672"/>
      <c r="NLB189" s="672"/>
      <c r="NLC189" s="672"/>
      <c r="NLD189" s="673"/>
      <c r="NLE189" s="671"/>
      <c r="NLF189" s="672"/>
      <c r="NLG189" s="672"/>
      <c r="NLH189" s="672"/>
      <c r="NLI189" s="672"/>
      <c r="NLJ189" s="673"/>
      <c r="NLK189" s="671"/>
      <c r="NLL189" s="672"/>
      <c r="NLM189" s="672"/>
      <c r="NLN189" s="672"/>
      <c r="NLO189" s="672"/>
      <c r="NLP189" s="673"/>
      <c r="NLQ189" s="671"/>
      <c r="NLR189" s="672"/>
      <c r="NLS189" s="672"/>
      <c r="NLT189" s="672"/>
      <c r="NLU189" s="672"/>
      <c r="NLV189" s="673"/>
      <c r="NLW189" s="671"/>
      <c r="NLX189" s="672"/>
      <c r="NLY189" s="672"/>
      <c r="NLZ189" s="672"/>
      <c r="NMA189" s="672"/>
      <c r="NMB189" s="673"/>
      <c r="NMC189" s="671"/>
      <c r="NMD189" s="672"/>
      <c r="NME189" s="672"/>
      <c r="NMF189" s="672"/>
      <c r="NMG189" s="672"/>
      <c r="NMH189" s="673"/>
      <c r="NMI189" s="671"/>
      <c r="NMJ189" s="672"/>
      <c r="NMK189" s="672"/>
      <c r="NML189" s="672"/>
      <c r="NMM189" s="672"/>
      <c r="NMN189" s="673"/>
      <c r="NMO189" s="671"/>
      <c r="NMP189" s="672"/>
      <c r="NMQ189" s="672"/>
      <c r="NMR189" s="672"/>
      <c r="NMS189" s="672"/>
      <c r="NMT189" s="673"/>
      <c r="NMU189" s="671"/>
      <c r="NMV189" s="672"/>
      <c r="NMW189" s="672"/>
      <c r="NMX189" s="672"/>
      <c r="NMY189" s="672"/>
      <c r="NMZ189" s="673"/>
      <c r="NNA189" s="671"/>
      <c r="NNB189" s="672"/>
      <c r="NNC189" s="672"/>
      <c r="NND189" s="672"/>
      <c r="NNE189" s="672"/>
      <c r="NNF189" s="673"/>
      <c r="NNG189" s="671"/>
      <c r="NNH189" s="672"/>
      <c r="NNI189" s="672"/>
      <c r="NNJ189" s="672"/>
      <c r="NNK189" s="672"/>
      <c r="NNL189" s="673"/>
      <c r="NNM189" s="671"/>
      <c r="NNN189" s="672"/>
      <c r="NNO189" s="672"/>
      <c r="NNP189" s="672"/>
      <c r="NNQ189" s="672"/>
      <c r="NNR189" s="673"/>
      <c r="NNS189" s="671"/>
      <c r="NNT189" s="672"/>
      <c r="NNU189" s="672"/>
      <c r="NNV189" s="672"/>
      <c r="NNW189" s="672"/>
      <c r="NNX189" s="673"/>
      <c r="NNY189" s="671"/>
      <c r="NNZ189" s="672"/>
      <c r="NOA189" s="672"/>
      <c r="NOB189" s="672"/>
      <c r="NOC189" s="672"/>
      <c r="NOD189" s="673"/>
      <c r="NOE189" s="671"/>
      <c r="NOF189" s="672"/>
      <c r="NOG189" s="672"/>
      <c r="NOH189" s="672"/>
      <c r="NOI189" s="672"/>
      <c r="NOJ189" s="673"/>
      <c r="NOK189" s="671"/>
      <c r="NOL189" s="672"/>
      <c r="NOM189" s="672"/>
      <c r="NON189" s="672"/>
      <c r="NOO189" s="672"/>
      <c r="NOP189" s="673"/>
      <c r="NOQ189" s="671"/>
      <c r="NOR189" s="672"/>
      <c r="NOS189" s="672"/>
      <c r="NOT189" s="672"/>
      <c r="NOU189" s="672"/>
      <c r="NOV189" s="673"/>
      <c r="NOW189" s="671"/>
      <c r="NOX189" s="672"/>
      <c r="NOY189" s="672"/>
      <c r="NOZ189" s="672"/>
      <c r="NPA189" s="672"/>
      <c r="NPB189" s="673"/>
      <c r="NPC189" s="671"/>
      <c r="NPD189" s="672"/>
      <c r="NPE189" s="672"/>
      <c r="NPF189" s="672"/>
      <c r="NPG189" s="672"/>
      <c r="NPH189" s="673"/>
      <c r="NPI189" s="671"/>
      <c r="NPJ189" s="672"/>
      <c r="NPK189" s="672"/>
      <c r="NPL189" s="672"/>
      <c r="NPM189" s="672"/>
      <c r="NPN189" s="673"/>
      <c r="NPO189" s="671"/>
      <c r="NPP189" s="672"/>
      <c r="NPQ189" s="672"/>
      <c r="NPR189" s="672"/>
      <c r="NPS189" s="672"/>
      <c r="NPT189" s="673"/>
      <c r="NPU189" s="671"/>
      <c r="NPV189" s="672"/>
      <c r="NPW189" s="672"/>
      <c r="NPX189" s="672"/>
      <c r="NPY189" s="672"/>
      <c r="NPZ189" s="673"/>
      <c r="NQA189" s="671"/>
      <c r="NQB189" s="672"/>
      <c r="NQC189" s="672"/>
      <c r="NQD189" s="672"/>
      <c r="NQE189" s="672"/>
      <c r="NQF189" s="673"/>
      <c r="NQG189" s="671"/>
      <c r="NQH189" s="672"/>
      <c r="NQI189" s="672"/>
      <c r="NQJ189" s="672"/>
      <c r="NQK189" s="672"/>
      <c r="NQL189" s="673"/>
      <c r="NQM189" s="671"/>
      <c r="NQN189" s="672"/>
      <c r="NQO189" s="672"/>
      <c r="NQP189" s="672"/>
      <c r="NQQ189" s="672"/>
      <c r="NQR189" s="673"/>
      <c r="NQS189" s="671"/>
      <c r="NQT189" s="672"/>
      <c r="NQU189" s="672"/>
      <c r="NQV189" s="672"/>
      <c r="NQW189" s="672"/>
      <c r="NQX189" s="673"/>
      <c r="NQY189" s="671"/>
      <c r="NQZ189" s="672"/>
      <c r="NRA189" s="672"/>
      <c r="NRB189" s="672"/>
      <c r="NRC189" s="672"/>
      <c r="NRD189" s="673"/>
      <c r="NRE189" s="671"/>
      <c r="NRF189" s="672"/>
      <c r="NRG189" s="672"/>
      <c r="NRH189" s="672"/>
      <c r="NRI189" s="672"/>
      <c r="NRJ189" s="673"/>
      <c r="NRK189" s="671"/>
      <c r="NRL189" s="672"/>
      <c r="NRM189" s="672"/>
      <c r="NRN189" s="672"/>
      <c r="NRO189" s="672"/>
      <c r="NRP189" s="673"/>
      <c r="NRQ189" s="671"/>
      <c r="NRR189" s="672"/>
      <c r="NRS189" s="672"/>
      <c r="NRT189" s="672"/>
      <c r="NRU189" s="672"/>
      <c r="NRV189" s="673"/>
      <c r="NRW189" s="671"/>
      <c r="NRX189" s="672"/>
      <c r="NRY189" s="672"/>
      <c r="NRZ189" s="672"/>
      <c r="NSA189" s="672"/>
      <c r="NSB189" s="673"/>
      <c r="NSC189" s="671"/>
      <c r="NSD189" s="672"/>
      <c r="NSE189" s="672"/>
      <c r="NSF189" s="672"/>
      <c r="NSG189" s="672"/>
      <c r="NSH189" s="673"/>
      <c r="NSI189" s="671"/>
      <c r="NSJ189" s="672"/>
      <c r="NSK189" s="672"/>
      <c r="NSL189" s="672"/>
      <c r="NSM189" s="672"/>
      <c r="NSN189" s="673"/>
      <c r="NSO189" s="671"/>
      <c r="NSP189" s="672"/>
      <c r="NSQ189" s="672"/>
      <c r="NSR189" s="672"/>
      <c r="NSS189" s="672"/>
      <c r="NST189" s="673"/>
      <c r="NSU189" s="671"/>
      <c r="NSV189" s="672"/>
      <c r="NSW189" s="672"/>
      <c r="NSX189" s="672"/>
      <c r="NSY189" s="672"/>
      <c r="NSZ189" s="673"/>
      <c r="NTA189" s="671"/>
      <c r="NTB189" s="672"/>
      <c r="NTC189" s="672"/>
      <c r="NTD189" s="672"/>
      <c r="NTE189" s="672"/>
      <c r="NTF189" s="673"/>
      <c r="NTG189" s="671"/>
      <c r="NTH189" s="672"/>
      <c r="NTI189" s="672"/>
      <c r="NTJ189" s="672"/>
      <c r="NTK189" s="672"/>
      <c r="NTL189" s="673"/>
      <c r="NTM189" s="671"/>
      <c r="NTN189" s="672"/>
      <c r="NTO189" s="672"/>
      <c r="NTP189" s="672"/>
      <c r="NTQ189" s="672"/>
      <c r="NTR189" s="673"/>
      <c r="NTS189" s="671"/>
      <c r="NTT189" s="672"/>
      <c r="NTU189" s="672"/>
      <c r="NTV189" s="672"/>
      <c r="NTW189" s="672"/>
      <c r="NTX189" s="673"/>
      <c r="NTY189" s="671"/>
      <c r="NTZ189" s="672"/>
      <c r="NUA189" s="672"/>
      <c r="NUB189" s="672"/>
      <c r="NUC189" s="672"/>
      <c r="NUD189" s="673"/>
      <c r="NUE189" s="671"/>
      <c r="NUF189" s="672"/>
      <c r="NUG189" s="672"/>
      <c r="NUH189" s="672"/>
      <c r="NUI189" s="672"/>
      <c r="NUJ189" s="673"/>
      <c r="NUK189" s="671"/>
      <c r="NUL189" s="672"/>
      <c r="NUM189" s="672"/>
      <c r="NUN189" s="672"/>
      <c r="NUO189" s="672"/>
      <c r="NUP189" s="673"/>
      <c r="NUQ189" s="671"/>
      <c r="NUR189" s="672"/>
      <c r="NUS189" s="672"/>
      <c r="NUT189" s="672"/>
      <c r="NUU189" s="672"/>
      <c r="NUV189" s="673"/>
      <c r="NUW189" s="671"/>
      <c r="NUX189" s="672"/>
      <c r="NUY189" s="672"/>
      <c r="NUZ189" s="672"/>
      <c r="NVA189" s="672"/>
      <c r="NVB189" s="673"/>
      <c r="NVC189" s="671"/>
      <c r="NVD189" s="672"/>
      <c r="NVE189" s="672"/>
      <c r="NVF189" s="672"/>
      <c r="NVG189" s="672"/>
      <c r="NVH189" s="673"/>
      <c r="NVI189" s="671"/>
      <c r="NVJ189" s="672"/>
      <c r="NVK189" s="672"/>
      <c r="NVL189" s="672"/>
      <c r="NVM189" s="672"/>
      <c r="NVN189" s="673"/>
      <c r="NVO189" s="671"/>
      <c r="NVP189" s="672"/>
      <c r="NVQ189" s="672"/>
      <c r="NVR189" s="672"/>
      <c r="NVS189" s="672"/>
      <c r="NVT189" s="673"/>
      <c r="NVU189" s="671"/>
      <c r="NVV189" s="672"/>
      <c r="NVW189" s="672"/>
      <c r="NVX189" s="672"/>
      <c r="NVY189" s="672"/>
      <c r="NVZ189" s="673"/>
      <c r="NWA189" s="671"/>
      <c r="NWB189" s="672"/>
      <c r="NWC189" s="672"/>
      <c r="NWD189" s="672"/>
      <c r="NWE189" s="672"/>
      <c r="NWF189" s="673"/>
      <c r="NWG189" s="671"/>
      <c r="NWH189" s="672"/>
      <c r="NWI189" s="672"/>
      <c r="NWJ189" s="672"/>
      <c r="NWK189" s="672"/>
      <c r="NWL189" s="673"/>
      <c r="NWM189" s="671"/>
      <c r="NWN189" s="672"/>
      <c r="NWO189" s="672"/>
      <c r="NWP189" s="672"/>
      <c r="NWQ189" s="672"/>
      <c r="NWR189" s="673"/>
      <c r="NWS189" s="671"/>
      <c r="NWT189" s="672"/>
      <c r="NWU189" s="672"/>
      <c r="NWV189" s="672"/>
      <c r="NWW189" s="672"/>
      <c r="NWX189" s="673"/>
      <c r="NWY189" s="671"/>
      <c r="NWZ189" s="672"/>
      <c r="NXA189" s="672"/>
      <c r="NXB189" s="672"/>
      <c r="NXC189" s="672"/>
      <c r="NXD189" s="673"/>
      <c r="NXE189" s="671"/>
      <c r="NXF189" s="672"/>
      <c r="NXG189" s="672"/>
      <c r="NXH189" s="672"/>
      <c r="NXI189" s="672"/>
      <c r="NXJ189" s="673"/>
      <c r="NXK189" s="671"/>
      <c r="NXL189" s="672"/>
      <c r="NXM189" s="672"/>
      <c r="NXN189" s="672"/>
      <c r="NXO189" s="672"/>
      <c r="NXP189" s="673"/>
      <c r="NXQ189" s="671"/>
      <c r="NXR189" s="672"/>
      <c r="NXS189" s="672"/>
      <c r="NXT189" s="672"/>
      <c r="NXU189" s="672"/>
      <c r="NXV189" s="673"/>
      <c r="NXW189" s="671"/>
      <c r="NXX189" s="672"/>
      <c r="NXY189" s="672"/>
      <c r="NXZ189" s="672"/>
      <c r="NYA189" s="672"/>
      <c r="NYB189" s="673"/>
      <c r="NYC189" s="671"/>
      <c r="NYD189" s="672"/>
      <c r="NYE189" s="672"/>
      <c r="NYF189" s="672"/>
      <c r="NYG189" s="672"/>
      <c r="NYH189" s="673"/>
      <c r="NYI189" s="671"/>
      <c r="NYJ189" s="672"/>
      <c r="NYK189" s="672"/>
      <c r="NYL189" s="672"/>
      <c r="NYM189" s="672"/>
      <c r="NYN189" s="673"/>
      <c r="NYO189" s="671"/>
      <c r="NYP189" s="672"/>
      <c r="NYQ189" s="672"/>
      <c r="NYR189" s="672"/>
      <c r="NYS189" s="672"/>
      <c r="NYT189" s="673"/>
      <c r="NYU189" s="671"/>
      <c r="NYV189" s="672"/>
      <c r="NYW189" s="672"/>
      <c r="NYX189" s="672"/>
      <c r="NYY189" s="672"/>
      <c r="NYZ189" s="673"/>
      <c r="NZA189" s="671"/>
      <c r="NZB189" s="672"/>
      <c r="NZC189" s="672"/>
      <c r="NZD189" s="672"/>
      <c r="NZE189" s="672"/>
      <c r="NZF189" s="673"/>
      <c r="NZG189" s="671"/>
      <c r="NZH189" s="672"/>
      <c r="NZI189" s="672"/>
      <c r="NZJ189" s="672"/>
      <c r="NZK189" s="672"/>
      <c r="NZL189" s="673"/>
      <c r="NZM189" s="671"/>
      <c r="NZN189" s="672"/>
      <c r="NZO189" s="672"/>
      <c r="NZP189" s="672"/>
      <c r="NZQ189" s="672"/>
      <c r="NZR189" s="673"/>
      <c r="NZS189" s="671"/>
      <c r="NZT189" s="672"/>
      <c r="NZU189" s="672"/>
      <c r="NZV189" s="672"/>
      <c r="NZW189" s="672"/>
      <c r="NZX189" s="673"/>
      <c r="NZY189" s="671"/>
      <c r="NZZ189" s="672"/>
      <c r="OAA189" s="672"/>
      <c r="OAB189" s="672"/>
      <c r="OAC189" s="672"/>
      <c r="OAD189" s="673"/>
      <c r="OAE189" s="671"/>
      <c r="OAF189" s="672"/>
      <c r="OAG189" s="672"/>
      <c r="OAH189" s="672"/>
      <c r="OAI189" s="672"/>
      <c r="OAJ189" s="673"/>
      <c r="OAK189" s="671"/>
      <c r="OAL189" s="672"/>
      <c r="OAM189" s="672"/>
      <c r="OAN189" s="672"/>
      <c r="OAO189" s="672"/>
      <c r="OAP189" s="673"/>
      <c r="OAQ189" s="671"/>
      <c r="OAR189" s="672"/>
      <c r="OAS189" s="672"/>
      <c r="OAT189" s="672"/>
      <c r="OAU189" s="672"/>
      <c r="OAV189" s="673"/>
      <c r="OAW189" s="671"/>
      <c r="OAX189" s="672"/>
      <c r="OAY189" s="672"/>
      <c r="OAZ189" s="672"/>
      <c r="OBA189" s="672"/>
      <c r="OBB189" s="673"/>
      <c r="OBC189" s="671"/>
      <c r="OBD189" s="672"/>
      <c r="OBE189" s="672"/>
      <c r="OBF189" s="672"/>
      <c r="OBG189" s="672"/>
      <c r="OBH189" s="673"/>
      <c r="OBI189" s="671"/>
      <c r="OBJ189" s="672"/>
      <c r="OBK189" s="672"/>
      <c r="OBL189" s="672"/>
      <c r="OBM189" s="672"/>
      <c r="OBN189" s="673"/>
      <c r="OBO189" s="671"/>
      <c r="OBP189" s="672"/>
      <c r="OBQ189" s="672"/>
      <c r="OBR189" s="672"/>
      <c r="OBS189" s="672"/>
      <c r="OBT189" s="673"/>
      <c r="OBU189" s="671"/>
      <c r="OBV189" s="672"/>
      <c r="OBW189" s="672"/>
      <c r="OBX189" s="672"/>
      <c r="OBY189" s="672"/>
      <c r="OBZ189" s="673"/>
      <c r="OCA189" s="671"/>
      <c r="OCB189" s="672"/>
      <c r="OCC189" s="672"/>
      <c r="OCD189" s="672"/>
      <c r="OCE189" s="672"/>
      <c r="OCF189" s="673"/>
      <c r="OCG189" s="671"/>
      <c r="OCH189" s="672"/>
      <c r="OCI189" s="672"/>
      <c r="OCJ189" s="672"/>
      <c r="OCK189" s="672"/>
      <c r="OCL189" s="673"/>
      <c r="OCM189" s="671"/>
      <c r="OCN189" s="672"/>
      <c r="OCO189" s="672"/>
      <c r="OCP189" s="672"/>
      <c r="OCQ189" s="672"/>
      <c r="OCR189" s="673"/>
      <c r="OCS189" s="671"/>
      <c r="OCT189" s="672"/>
      <c r="OCU189" s="672"/>
      <c r="OCV189" s="672"/>
      <c r="OCW189" s="672"/>
      <c r="OCX189" s="673"/>
      <c r="OCY189" s="671"/>
      <c r="OCZ189" s="672"/>
      <c r="ODA189" s="672"/>
      <c r="ODB189" s="672"/>
      <c r="ODC189" s="672"/>
      <c r="ODD189" s="673"/>
      <c r="ODE189" s="671"/>
      <c r="ODF189" s="672"/>
      <c r="ODG189" s="672"/>
      <c r="ODH189" s="672"/>
      <c r="ODI189" s="672"/>
      <c r="ODJ189" s="673"/>
      <c r="ODK189" s="671"/>
      <c r="ODL189" s="672"/>
      <c r="ODM189" s="672"/>
      <c r="ODN189" s="672"/>
      <c r="ODO189" s="672"/>
      <c r="ODP189" s="673"/>
      <c r="ODQ189" s="671"/>
      <c r="ODR189" s="672"/>
      <c r="ODS189" s="672"/>
      <c r="ODT189" s="672"/>
      <c r="ODU189" s="672"/>
      <c r="ODV189" s="673"/>
      <c r="ODW189" s="671"/>
      <c r="ODX189" s="672"/>
      <c r="ODY189" s="672"/>
      <c r="ODZ189" s="672"/>
      <c r="OEA189" s="672"/>
      <c r="OEB189" s="673"/>
      <c r="OEC189" s="671"/>
      <c r="OED189" s="672"/>
      <c r="OEE189" s="672"/>
      <c r="OEF189" s="672"/>
      <c r="OEG189" s="672"/>
      <c r="OEH189" s="673"/>
      <c r="OEI189" s="671"/>
      <c r="OEJ189" s="672"/>
      <c r="OEK189" s="672"/>
      <c r="OEL189" s="672"/>
      <c r="OEM189" s="672"/>
      <c r="OEN189" s="673"/>
      <c r="OEO189" s="671"/>
      <c r="OEP189" s="672"/>
      <c r="OEQ189" s="672"/>
      <c r="OER189" s="672"/>
      <c r="OES189" s="672"/>
      <c r="OET189" s="673"/>
      <c r="OEU189" s="671"/>
      <c r="OEV189" s="672"/>
      <c r="OEW189" s="672"/>
      <c r="OEX189" s="672"/>
      <c r="OEY189" s="672"/>
      <c r="OEZ189" s="673"/>
      <c r="OFA189" s="671"/>
      <c r="OFB189" s="672"/>
      <c r="OFC189" s="672"/>
      <c r="OFD189" s="672"/>
      <c r="OFE189" s="672"/>
      <c r="OFF189" s="673"/>
      <c r="OFG189" s="671"/>
      <c r="OFH189" s="672"/>
      <c r="OFI189" s="672"/>
      <c r="OFJ189" s="672"/>
      <c r="OFK189" s="672"/>
      <c r="OFL189" s="673"/>
      <c r="OFM189" s="671"/>
      <c r="OFN189" s="672"/>
      <c r="OFO189" s="672"/>
      <c r="OFP189" s="672"/>
      <c r="OFQ189" s="672"/>
      <c r="OFR189" s="673"/>
      <c r="OFS189" s="671"/>
      <c r="OFT189" s="672"/>
      <c r="OFU189" s="672"/>
      <c r="OFV189" s="672"/>
      <c r="OFW189" s="672"/>
      <c r="OFX189" s="673"/>
      <c r="OFY189" s="671"/>
      <c r="OFZ189" s="672"/>
      <c r="OGA189" s="672"/>
      <c r="OGB189" s="672"/>
      <c r="OGC189" s="672"/>
      <c r="OGD189" s="673"/>
      <c r="OGE189" s="671"/>
      <c r="OGF189" s="672"/>
      <c r="OGG189" s="672"/>
      <c r="OGH189" s="672"/>
      <c r="OGI189" s="672"/>
      <c r="OGJ189" s="673"/>
      <c r="OGK189" s="671"/>
      <c r="OGL189" s="672"/>
      <c r="OGM189" s="672"/>
      <c r="OGN189" s="672"/>
      <c r="OGO189" s="672"/>
      <c r="OGP189" s="673"/>
      <c r="OGQ189" s="671"/>
      <c r="OGR189" s="672"/>
      <c r="OGS189" s="672"/>
      <c r="OGT189" s="672"/>
      <c r="OGU189" s="672"/>
      <c r="OGV189" s="673"/>
      <c r="OGW189" s="671"/>
      <c r="OGX189" s="672"/>
      <c r="OGY189" s="672"/>
      <c r="OGZ189" s="672"/>
      <c r="OHA189" s="672"/>
      <c r="OHB189" s="673"/>
      <c r="OHC189" s="671"/>
      <c r="OHD189" s="672"/>
      <c r="OHE189" s="672"/>
      <c r="OHF189" s="672"/>
      <c r="OHG189" s="672"/>
      <c r="OHH189" s="673"/>
      <c r="OHI189" s="671"/>
      <c r="OHJ189" s="672"/>
      <c r="OHK189" s="672"/>
      <c r="OHL189" s="672"/>
      <c r="OHM189" s="672"/>
      <c r="OHN189" s="673"/>
      <c r="OHO189" s="671"/>
      <c r="OHP189" s="672"/>
      <c r="OHQ189" s="672"/>
      <c r="OHR189" s="672"/>
      <c r="OHS189" s="672"/>
      <c r="OHT189" s="673"/>
      <c r="OHU189" s="671"/>
      <c r="OHV189" s="672"/>
      <c r="OHW189" s="672"/>
      <c r="OHX189" s="672"/>
      <c r="OHY189" s="672"/>
      <c r="OHZ189" s="673"/>
      <c r="OIA189" s="671"/>
      <c r="OIB189" s="672"/>
      <c r="OIC189" s="672"/>
      <c r="OID189" s="672"/>
      <c r="OIE189" s="672"/>
      <c r="OIF189" s="673"/>
      <c r="OIG189" s="671"/>
      <c r="OIH189" s="672"/>
      <c r="OII189" s="672"/>
      <c r="OIJ189" s="672"/>
      <c r="OIK189" s="672"/>
      <c r="OIL189" s="673"/>
      <c r="OIM189" s="671"/>
      <c r="OIN189" s="672"/>
      <c r="OIO189" s="672"/>
      <c r="OIP189" s="672"/>
      <c r="OIQ189" s="672"/>
      <c r="OIR189" s="673"/>
      <c r="OIS189" s="671"/>
      <c r="OIT189" s="672"/>
      <c r="OIU189" s="672"/>
      <c r="OIV189" s="672"/>
      <c r="OIW189" s="672"/>
      <c r="OIX189" s="673"/>
      <c r="OIY189" s="671"/>
      <c r="OIZ189" s="672"/>
      <c r="OJA189" s="672"/>
      <c r="OJB189" s="672"/>
      <c r="OJC189" s="672"/>
      <c r="OJD189" s="673"/>
      <c r="OJE189" s="671"/>
      <c r="OJF189" s="672"/>
      <c r="OJG189" s="672"/>
      <c r="OJH189" s="672"/>
      <c r="OJI189" s="672"/>
      <c r="OJJ189" s="673"/>
      <c r="OJK189" s="671"/>
      <c r="OJL189" s="672"/>
      <c r="OJM189" s="672"/>
      <c r="OJN189" s="672"/>
      <c r="OJO189" s="672"/>
      <c r="OJP189" s="673"/>
      <c r="OJQ189" s="671"/>
      <c r="OJR189" s="672"/>
      <c r="OJS189" s="672"/>
      <c r="OJT189" s="672"/>
      <c r="OJU189" s="672"/>
      <c r="OJV189" s="673"/>
      <c r="OJW189" s="671"/>
      <c r="OJX189" s="672"/>
      <c r="OJY189" s="672"/>
      <c r="OJZ189" s="672"/>
      <c r="OKA189" s="672"/>
      <c r="OKB189" s="673"/>
      <c r="OKC189" s="671"/>
      <c r="OKD189" s="672"/>
      <c r="OKE189" s="672"/>
      <c r="OKF189" s="672"/>
      <c r="OKG189" s="672"/>
      <c r="OKH189" s="673"/>
      <c r="OKI189" s="671"/>
      <c r="OKJ189" s="672"/>
      <c r="OKK189" s="672"/>
      <c r="OKL189" s="672"/>
      <c r="OKM189" s="672"/>
      <c r="OKN189" s="673"/>
      <c r="OKO189" s="671"/>
      <c r="OKP189" s="672"/>
      <c r="OKQ189" s="672"/>
      <c r="OKR189" s="672"/>
      <c r="OKS189" s="672"/>
      <c r="OKT189" s="673"/>
      <c r="OKU189" s="671"/>
      <c r="OKV189" s="672"/>
      <c r="OKW189" s="672"/>
      <c r="OKX189" s="672"/>
      <c r="OKY189" s="672"/>
      <c r="OKZ189" s="673"/>
      <c r="OLA189" s="671"/>
      <c r="OLB189" s="672"/>
      <c r="OLC189" s="672"/>
      <c r="OLD189" s="672"/>
      <c r="OLE189" s="672"/>
      <c r="OLF189" s="673"/>
      <c r="OLG189" s="671"/>
      <c r="OLH189" s="672"/>
      <c r="OLI189" s="672"/>
      <c r="OLJ189" s="672"/>
      <c r="OLK189" s="672"/>
      <c r="OLL189" s="673"/>
      <c r="OLM189" s="671"/>
      <c r="OLN189" s="672"/>
      <c r="OLO189" s="672"/>
      <c r="OLP189" s="672"/>
      <c r="OLQ189" s="672"/>
      <c r="OLR189" s="673"/>
      <c r="OLS189" s="671"/>
      <c r="OLT189" s="672"/>
      <c r="OLU189" s="672"/>
      <c r="OLV189" s="672"/>
      <c r="OLW189" s="672"/>
      <c r="OLX189" s="673"/>
      <c r="OLY189" s="671"/>
      <c r="OLZ189" s="672"/>
      <c r="OMA189" s="672"/>
      <c r="OMB189" s="672"/>
      <c r="OMC189" s="672"/>
      <c r="OMD189" s="673"/>
      <c r="OME189" s="671"/>
      <c r="OMF189" s="672"/>
      <c r="OMG189" s="672"/>
      <c r="OMH189" s="672"/>
      <c r="OMI189" s="672"/>
      <c r="OMJ189" s="673"/>
      <c r="OMK189" s="671"/>
      <c r="OML189" s="672"/>
      <c r="OMM189" s="672"/>
      <c r="OMN189" s="672"/>
      <c r="OMO189" s="672"/>
      <c r="OMP189" s="673"/>
      <c r="OMQ189" s="671"/>
      <c r="OMR189" s="672"/>
      <c r="OMS189" s="672"/>
      <c r="OMT189" s="672"/>
      <c r="OMU189" s="672"/>
      <c r="OMV189" s="673"/>
      <c r="OMW189" s="671"/>
      <c r="OMX189" s="672"/>
      <c r="OMY189" s="672"/>
      <c r="OMZ189" s="672"/>
      <c r="ONA189" s="672"/>
      <c r="ONB189" s="673"/>
      <c r="ONC189" s="671"/>
      <c r="OND189" s="672"/>
      <c r="ONE189" s="672"/>
      <c r="ONF189" s="672"/>
      <c r="ONG189" s="672"/>
      <c r="ONH189" s="673"/>
      <c r="ONI189" s="671"/>
      <c r="ONJ189" s="672"/>
      <c r="ONK189" s="672"/>
      <c r="ONL189" s="672"/>
      <c r="ONM189" s="672"/>
      <c r="ONN189" s="673"/>
      <c r="ONO189" s="671"/>
      <c r="ONP189" s="672"/>
      <c r="ONQ189" s="672"/>
      <c r="ONR189" s="672"/>
      <c r="ONS189" s="672"/>
      <c r="ONT189" s="673"/>
      <c r="ONU189" s="671"/>
      <c r="ONV189" s="672"/>
      <c r="ONW189" s="672"/>
      <c r="ONX189" s="672"/>
      <c r="ONY189" s="672"/>
      <c r="ONZ189" s="673"/>
      <c r="OOA189" s="671"/>
      <c r="OOB189" s="672"/>
      <c r="OOC189" s="672"/>
      <c r="OOD189" s="672"/>
      <c r="OOE189" s="672"/>
      <c r="OOF189" s="673"/>
      <c r="OOG189" s="671"/>
      <c r="OOH189" s="672"/>
      <c r="OOI189" s="672"/>
      <c r="OOJ189" s="672"/>
      <c r="OOK189" s="672"/>
      <c r="OOL189" s="673"/>
      <c r="OOM189" s="671"/>
      <c r="OON189" s="672"/>
      <c r="OOO189" s="672"/>
      <c r="OOP189" s="672"/>
      <c r="OOQ189" s="672"/>
      <c r="OOR189" s="673"/>
      <c r="OOS189" s="671"/>
      <c r="OOT189" s="672"/>
      <c r="OOU189" s="672"/>
      <c r="OOV189" s="672"/>
      <c r="OOW189" s="672"/>
      <c r="OOX189" s="673"/>
      <c r="OOY189" s="671"/>
      <c r="OOZ189" s="672"/>
      <c r="OPA189" s="672"/>
      <c r="OPB189" s="672"/>
      <c r="OPC189" s="672"/>
      <c r="OPD189" s="673"/>
      <c r="OPE189" s="671"/>
      <c r="OPF189" s="672"/>
      <c r="OPG189" s="672"/>
      <c r="OPH189" s="672"/>
      <c r="OPI189" s="672"/>
      <c r="OPJ189" s="673"/>
      <c r="OPK189" s="671"/>
      <c r="OPL189" s="672"/>
      <c r="OPM189" s="672"/>
      <c r="OPN189" s="672"/>
      <c r="OPO189" s="672"/>
      <c r="OPP189" s="673"/>
      <c r="OPQ189" s="671"/>
      <c r="OPR189" s="672"/>
      <c r="OPS189" s="672"/>
      <c r="OPT189" s="672"/>
      <c r="OPU189" s="672"/>
      <c r="OPV189" s="673"/>
      <c r="OPW189" s="671"/>
      <c r="OPX189" s="672"/>
      <c r="OPY189" s="672"/>
      <c r="OPZ189" s="672"/>
      <c r="OQA189" s="672"/>
      <c r="OQB189" s="673"/>
      <c r="OQC189" s="671"/>
      <c r="OQD189" s="672"/>
      <c r="OQE189" s="672"/>
      <c r="OQF189" s="672"/>
      <c r="OQG189" s="672"/>
      <c r="OQH189" s="673"/>
      <c r="OQI189" s="671"/>
      <c r="OQJ189" s="672"/>
      <c r="OQK189" s="672"/>
      <c r="OQL189" s="672"/>
      <c r="OQM189" s="672"/>
      <c r="OQN189" s="673"/>
      <c r="OQO189" s="671"/>
      <c r="OQP189" s="672"/>
      <c r="OQQ189" s="672"/>
      <c r="OQR189" s="672"/>
      <c r="OQS189" s="672"/>
      <c r="OQT189" s="673"/>
      <c r="OQU189" s="671"/>
      <c r="OQV189" s="672"/>
      <c r="OQW189" s="672"/>
      <c r="OQX189" s="672"/>
      <c r="OQY189" s="672"/>
      <c r="OQZ189" s="673"/>
      <c r="ORA189" s="671"/>
      <c r="ORB189" s="672"/>
      <c r="ORC189" s="672"/>
      <c r="ORD189" s="672"/>
      <c r="ORE189" s="672"/>
      <c r="ORF189" s="673"/>
      <c r="ORG189" s="671"/>
      <c r="ORH189" s="672"/>
      <c r="ORI189" s="672"/>
      <c r="ORJ189" s="672"/>
      <c r="ORK189" s="672"/>
      <c r="ORL189" s="673"/>
      <c r="ORM189" s="671"/>
      <c r="ORN189" s="672"/>
      <c r="ORO189" s="672"/>
      <c r="ORP189" s="672"/>
      <c r="ORQ189" s="672"/>
      <c r="ORR189" s="673"/>
      <c r="ORS189" s="671"/>
      <c r="ORT189" s="672"/>
      <c r="ORU189" s="672"/>
      <c r="ORV189" s="672"/>
      <c r="ORW189" s="672"/>
      <c r="ORX189" s="673"/>
      <c r="ORY189" s="671"/>
      <c r="ORZ189" s="672"/>
      <c r="OSA189" s="672"/>
      <c r="OSB189" s="672"/>
      <c r="OSC189" s="672"/>
      <c r="OSD189" s="673"/>
      <c r="OSE189" s="671"/>
      <c r="OSF189" s="672"/>
      <c r="OSG189" s="672"/>
      <c r="OSH189" s="672"/>
      <c r="OSI189" s="672"/>
      <c r="OSJ189" s="673"/>
      <c r="OSK189" s="671"/>
      <c r="OSL189" s="672"/>
      <c r="OSM189" s="672"/>
      <c r="OSN189" s="672"/>
      <c r="OSO189" s="672"/>
      <c r="OSP189" s="673"/>
      <c r="OSQ189" s="671"/>
      <c r="OSR189" s="672"/>
      <c r="OSS189" s="672"/>
      <c r="OST189" s="672"/>
      <c r="OSU189" s="672"/>
      <c r="OSV189" s="673"/>
      <c r="OSW189" s="671"/>
      <c r="OSX189" s="672"/>
      <c r="OSY189" s="672"/>
      <c r="OSZ189" s="672"/>
      <c r="OTA189" s="672"/>
      <c r="OTB189" s="673"/>
      <c r="OTC189" s="671"/>
      <c r="OTD189" s="672"/>
      <c r="OTE189" s="672"/>
      <c r="OTF189" s="672"/>
      <c r="OTG189" s="672"/>
      <c r="OTH189" s="673"/>
      <c r="OTI189" s="671"/>
      <c r="OTJ189" s="672"/>
      <c r="OTK189" s="672"/>
      <c r="OTL189" s="672"/>
      <c r="OTM189" s="672"/>
      <c r="OTN189" s="673"/>
      <c r="OTO189" s="671"/>
      <c r="OTP189" s="672"/>
      <c r="OTQ189" s="672"/>
      <c r="OTR189" s="672"/>
      <c r="OTS189" s="672"/>
      <c r="OTT189" s="673"/>
      <c r="OTU189" s="671"/>
      <c r="OTV189" s="672"/>
      <c r="OTW189" s="672"/>
      <c r="OTX189" s="672"/>
      <c r="OTY189" s="672"/>
      <c r="OTZ189" s="673"/>
      <c r="OUA189" s="671"/>
      <c r="OUB189" s="672"/>
      <c r="OUC189" s="672"/>
      <c r="OUD189" s="672"/>
      <c r="OUE189" s="672"/>
      <c r="OUF189" s="673"/>
      <c r="OUG189" s="671"/>
      <c r="OUH189" s="672"/>
      <c r="OUI189" s="672"/>
      <c r="OUJ189" s="672"/>
      <c r="OUK189" s="672"/>
      <c r="OUL189" s="673"/>
      <c r="OUM189" s="671"/>
      <c r="OUN189" s="672"/>
      <c r="OUO189" s="672"/>
      <c r="OUP189" s="672"/>
      <c r="OUQ189" s="672"/>
      <c r="OUR189" s="673"/>
      <c r="OUS189" s="671"/>
      <c r="OUT189" s="672"/>
      <c r="OUU189" s="672"/>
      <c r="OUV189" s="672"/>
      <c r="OUW189" s="672"/>
      <c r="OUX189" s="673"/>
      <c r="OUY189" s="671"/>
      <c r="OUZ189" s="672"/>
      <c r="OVA189" s="672"/>
      <c r="OVB189" s="672"/>
      <c r="OVC189" s="672"/>
      <c r="OVD189" s="673"/>
      <c r="OVE189" s="671"/>
      <c r="OVF189" s="672"/>
      <c r="OVG189" s="672"/>
      <c r="OVH189" s="672"/>
      <c r="OVI189" s="672"/>
      <c r="OVJ189" s="673"/>
      <c r="OVK189" s="671"/>
      <c r="OVL189" s="672"/>
      <c r="OVM189" s="672"/>
      <c r="OVN189" s="672"/>
      <c r="OVO189" s="672"/>
      <c r="OVP189" s="673"/>
      <c r="OVQ189" s="671"/>
      <c r="OVR189" s="672"/>
      <c r="OVS189" s="672"/>
      <c r="OVT189" s="672"/>
      <c r="OVU189" s="672"/>
      <c r="OVV189" s="673"/>
      <c r="OVW189" s="671"/>
      <c r="OVX189" s="672"/>
      <c r="OVY189" s="672"/>
      <c r="OVZ189" s="672"/>
      <c r="OWA189" s="672"/>
      <c r="OWB189" s="673"/>
      <c r="OWC189" s="671"/>
      <c r="OWD189" s="672"/>
      <c r="OWE189" s="672"/>
      <c r="OWF189" s="672"/>
      <c r="OWG189" s="672"/>
      <c r="OWH189" s="673"/>
      <c r="OWI189" s="671"/>
      <c r="OWJ189" s="672"/>
      <c r="OWK189" s="672"/>
      <c r="OWL189" s="672"/>
      <c r="OWM189" s="672"/>
      <c r="OWN189" s="673"/>
      <c r="OWO189" s="671"/>
      <c r="OWP189" s="672"/>
      <c r="OWQ189" s="672"/>
      <c r="OWR189" s="672"/>
      <c r="OWS189" s="672"/>
      <c r="OWT189" s="673"/>
      <c r="OWU189" s="671"/>
      <c r="OWV189" s="672"/>
      <c r="OWW189" s="672"/>
      <c r="OWX189" s="672"/>
      <c r="OWY189" s="672"/>
      <c r="OWZ189" s="673"/>
      <c r="OXA189" s="671"/>
      <c r="OXB189" s="672"/>
      <c r="OXC189" s="672"/>
      <c r="OXD189" s="672"/>
      <c r="OXE189" s="672"/>
      <c r="OXF189" s="673"/>
      <c r="OXG189" s="671"/>
      <c r="OXH189" s="672"/>
      <c r="OXI189" s="672"/>
      <c r="OXJ189" s="672"/>
      <c r="OXK189" s="672"/>
      <c r="OXL189" s="673"/>
      <c r="OXM189" s="671"/>
      <c r="OXN189" s="672"/>
      <c r="OXO189" s="672"/>
      <c r="OXP189" s="672"/>
      <c r="OXQ189" s="672"/>
      <c r="OXR189" s="673"/>
      <c r="OXS189" s="671"/>
      <c r="OXT189" s="672"/>
      <c r="OXU189" s="672"/>
      <c r="OXV189" s="672"/>
      <c r="OXW189" s="672"/>
      <c r="OXX189" s="673"/>
      <c r="OXY189" s="671"/>
      <c r="OXZ189" s="672"/>
      <c r="OYA189" s="672"/>
      <c r="OYB189" s="672"/>
      <c r="OYC189" s="672"/>
      <c r="OYD189" s="673"/>
      <c r="OYE189" s="671"/>
      <c r="OYF189" s="672"/>
      <c r="OYG189" s="672"/>
      <c r="OYH189" s="672"/>
      <c r="OYI189" s="672"/>
      <c r="OYJ189" s="673"/>
      <c r="OYK189" s="671"/>
      <c r="OYL189" s="672"/>
      <c r="OYM189" s="672"/>
      <c r="OYN189" s="672"/>
      <c r="OYO189" s="672"/>
      <c r="OYP189" s="673"/>
      <c r="OYQ189" s="671"/>
      <c r="OYR189" s="672"/>
      <c r="OYS189" s="672"/>
      <c r="OYT189" s="672"/>
      <c r="OYU189" s="672"/>
      <c r="OYV189" s="673"/>
      <c r="OYW189" s="671"/>
      <c r="OYX189" s="672"/>
      <c r="OYY189" s="672"/>
      <c r="OYZ189" s="672"/>
      <c r="OZA189" s="672"/>
      <c r="OZB189" s="673"/>
      <c r="OZC189" s="671"/>
      <c r="OZD189" s="672"/>
      <c r="OZE189" s="672"/>
      <c r="OZF189" s="672"/>
      <c r="OZG189" s="672"/>
      <c r="OZH189" s="673"/>
      <c r="OZI189" s="671"/>
      <c r="OZJ189" s="672"/>
      <c r="OZK189" s="672"/>
      <c r="OZL189" s="672"/>
      <c r="OZM189" s="672"/>
      <c r="OZN189" s="673"/>
      <c r="OZO189" s="671"/>
      <c r="OZP189" s="672"/>
      <c r="OZQ189" s="672"/>
      <c r="OZR189" s="672"/>
      <c r="OZS189" s="672"/>
      <c r="OZT189" s="673"/>
      <c r="OZU189" s="671"/>
      <c r="OZV189" s="672"/>
      <c r="OZW189" s="672"/>
      <c r="OZX189" s="672"/>
      <c r="OZY189" s="672"/>
      <c r="OZZ189" s="673"/>
      <c r="PAA189" s="671"/>
      <c r="PAB189" s="672"/>
      <c r="PAC189" s="672"/>
      <c r="PAD189" s="672"/>
      <c r="PAE189" s="672"/>
      <c r="PAF189" s="673"/>
      <c r="PAG189" s="671"/>
      <c r="PAH189" s="672"/>
      <c r="PAI189" s="672"/>
      <c r="PAJ189" s="672"/>
      <c r="PAK189" s="672"/>
      <c r="PAL189" s="673"/>
      <c r="PAM189" s="671"/>
      <c r="PAN189" s="672"/>
      <c r="PAO189" s="672"/>
      <c r="PAP189" s="672"/>
      <c r="PAQ189" s="672"/>
      <c r="PAR189" s="673"/>
      <c r="PAS189" s="671"/>
      <c r="PAT189" s="672"/>
      <c r="PAU189" s="672"/>
      <c r="PAV189" s="672"/>
      <c r="PAW189" s="672"/>
      <c r="PAX189" s="673"/>
      <c r="PAY189" s="671"/>
      <c r="PAZ189" s="672"/>
      <c r="PBA189" s="672"/>
      <c r="PBB189" s="672"/>
      <c r="PBC189" s="672"/>
      <c r="PBD189" s="673"/>
      <c r="PBE189" s="671"/>
      <c r="PBF189" s="672"/>
      <c r="PBG189" s="672"/>
      <c r="PBH189" s="672"/>
      <c r="PBI189" s="672"/>
      <c r="PBJ189" s="673"/>
      <c r="PBK189" s="671"/>
      <c r="PBL189" s="672"/>
      <c r="PBM189" s="672"/>
      <c r="PBN189" s="672"/>
      <c r="PBO189" s="672"/>
      <c r="PBP189" s="673"/>
      <c r="PBQ189" s="671"/>
      <c r="PBR189" s="672"/>
      <c r="PBS189" s="672"/>
      <c r="PBT189" s="672"/>
      <c r="PBU189" s="672"/>
      <c r="PBV189" s="673"/>
      <c r="PBW189" s="671"/>
      <c r="PBX189" s="672"/>
      <c r="PBY189" s="672"/>
      <c r="PBZ189" s="672"/>
      <c r="PCA189" s="672"/>
      <c r="PCB189" s="673"/>
      <c r="PCC189" s="671"/>
      <c r="PCD189" s="672"/>
      <c r="PCE189" s="672"/>
      <c r="PCF189" s="672"/>
      <c r="PCG189" s="672"/>
      <c r="PCH189" s="673"/>
      <c r="PCI189" s="671"/>
      <c r="PCJ189" s="672"/>
      <c r="PCK189" s="672"/>
      <c r="PCL189" s="672"/>
      <c r="PCM189" s="672"/>
      <c r="PCN189" s="673"/>
      <c r="PCO189" s="671"/>
      <c r="PCP189" s="672"/>
      <c r="PCQ189" s="672"/>
      <c r="PCR189" s="672"/>
      <c r="PCS189" s="672"/>
      <c r="PCT189" s="673"/>
      <c r="PCU189" s="671"/>
      <c r="PCV189" s="672"/>
      <c r="PCW189" s="672"/>
      <c r="PCX189" s="672"/>
      <c r="PCY189" s="672"/>
      <c r="PCZ189" s="673"/>
      <c r="PDA189" s="671"/>
      <c r="PDB189" s="672"/>
      <c r="PDC189" s="672"/>
      <c r="PDD189" s="672"/>
      <c r="PDE189" s="672"/>
      <c r="PDF189" s="673"/>
      <c r="PDG189" s="671"/>
      <c r="PDH189" s="672"/>
      <c r="PDI189" s="672"/>
      <c r="PDJ189" s="672"/>
      <c r="PDK189" s="672"/>
      <c r="PDL189" s="673"/>
      <c r="PDM189" s="671"/>
      <c r="PDN189" s="672"/>
      <c r="PDO189" s="672"/>
      <c r="PDP189" s="672"/>
      <c r="PDQ189" s="672"/>
      <c r="PDR189" s="673"/>
      <c r="PDS189" s="671"/>
      <c r="PDT189" s="672"/>
      <c r="PDU189" s="672"/>
      <c r="PDV189" s="672"/>
      <c r="PDW189" s="672"/>
      <c r="PDX189" s="673"/>
      <c r="PDY189" s="671"/>
      <c r="PDZ189" s="672"/>
      <c r="PEA189" s="672"/>
      <c r="PEB189" s="672"/>
      <c r="PEC189" s="672"/>
      <c r="PED189" s="673"/>
      <c r="PEE189" s="671"/>
      <c r="PEF189" s="672"/>
      <c r="PEG189" s="672"/>
      <c r="PEH189" s="672"/>
      <c r="PEI189" s="672"/>
      <c r="PEJ189" s="673"/>
      <c r="PEK189" s="671"/>
      <c r="PEL189" s="672"/>
      <c r="PEM189" s="672"/>
      <c r="PEN189" s="672"/>
      <c r="PEO189" s="672"/>
      <c r="PEP189" s="673"/>
      <c r="PEQ189" s="671"/>
      <c r="PER189" s="672"/>
      <c r="PES189" s="672"/>
      <c r="PET189" s="672"/>
      <c r="PEU189" s="672"/>
      <c r="PEV189" s="673"/>
      <c r="PEW189" s="671"/>
      <c r="PEX189" s="672"/>
      <c r="PEY189" s="672"/>
      <c r="PEZ189" s="672"/>
      <c r="PFA189" s="672"/>
      <c r="PFB189" s="673"/>
      <c r="PFC189" s="671"/>
      <c r="PFD189" s="672"/>
      <c r="PFE189" s="672"/>
      <c r="PFF189" s="672"/>
      <c r="PFG189" s="672"/>
      <c r="PFH189" s="673"/>
      <c r="PFI189" s="671"/>
      <c r="PFJ189" s="672"/>
      <c r="PFK189" s="672"/>
      <c r="PFL189" s="672"/>
      <c r="PFM189" s="672"/>
      <c r="PFN189" s="673"/>
      <c r="PFO189" s="671"/>
      <c r="PFP189" s="672"/>
      <c r="PFQ189" s="672"/>
      <c r="PFR189" s="672"/>
      <c r="PFS189" s="672"/>
      <c r="PFT189" s="673"/>
      <c r="PFU189" s="671"/>
      <c r="PFV189" s="672"/>
      <c r="PFW189" s="672"/>
      <c r="PFX189" s="672"/>
      <c r="PFY189" s="672"/>
      <c r="PFZ189" s="673"/>
      <c r="PGA189" s="671"/>
      <c r="PGB189" s="672"/>
      <c r="PGC189" s="672"/>
      <c r="PGD189" s="672"/>
      <c r="PGE189" s="672"/>
      <c r="PGF189" s="673"/>
      <c r="PGG189" s="671"/>
      <c r="PGH189" s="672"/>
      <c r="PGI189" s="672"/>
      <c r="PGJ189" s="672"/>
      <c r="PGK189" s="672"/>
      <c r="PGL189" s="673"/>
      <c r="PGM189" s="671"/>
      <c r="PGN189" s="672"/>
      <c r="PGO189" s="672"/>
      <c r="PGP189" s="672"/>
      <c r="PGQ189" s="672"/>
      <c r="PGR189" s="673"/>
      <c r="PGS189" s="671"/>
      <c r="PGT189" s="672"/>
      <c r="PGU189" s="672"/>
      <c r="PGV189" s="672"/>
      <c r="PGW189" s="672"/>
      <c r="PGX189" s="673"/>
      <c r="PGY189" s="671"/>
      <c r="PGZ189" s="672"/>
      <c r="PHA189" s="672"/>
      <c r="PHB189" s="672"/>
      <c r="PHC189" s="672"/>
      <c r="PHD189" s="673"/>
      <c r="PHE189" s="671"/>
      <c r="PHF189" s="672"/>
      <c r="PHG189" s="672"/>
      <c r="PHH189" s="672"/>
      <c r="PHI189" s="672"/>
      <c r="PHJ189" s="673"/>
      <c r="PHK189" s="671"/>
      <c r="PHL189" s="672"/>
      <c r="PHM189" s="672"/>
      <c r="PHN189" s="672"/>
      <c r="PHO189" s="672"/>
      <c r="PHP189" s="673"/>
      <c r="PHQ189" s="671"/>
      <c r="PHR189" s="672"/>
      <c r="PHS189" s="672"/>
      <c r="PHT189" s="672"/>
      <c r="PHU189" s="672"/>
      <c r="PHV189" s="673"/>
      <c r="PHW189" s="671"/>
      <c r="PHX189" s="672"/>
      <c r="PHY189" s="672"/>
      <c r="PHZ189" s="672"/>
      <c r="PIA189" s="672"/>
      <c r="PIB189" s="673"/>
      <c r="PIC189" s="671"/>
      <c r="PID189" s="672"/>
      <c r="PIE189" s="672"/>
      <c r="PIF189" s="672"/>
      <c r="PIG189" s="672"/>
      <c r="PIH189" s="673"/>
      <c r="PII189" s="671"/>
      <c r="PIJ189" s="672"/>
      <c r="PIK189" s="672"/>
      <c r="PIL189" s="672"/>
      <c r="PIM189" s="672"/>
      <c r="PIN189" s="673"/>
      <c r="PIO189" s="671"/>
      <c r="PIP189" s="672"/>
      <c r="PIQ189" s="672"/>
      <c r="PIR189" s="672"/>
      <c r="PIS189" s="672"/>
      <c r="PIT189" s="673"/>
      <c r="PIU189" s="671"/>
      <c r="PIV189" s="672"/>
      <c r="PIW189" s="672"/>
      <c r="PIX189" s="672"/>
      <c r="PIY189" s="672"/>
      <c r="PIZ189" s="673"/>
      <c r="PJA189" s="671"/>
      <c r="PJB189" s="672"/>
      <c r="PJC189" s="672"/>
      <c r="PJD189" s="672"/>
      <c r="PJE189" s="672"/>
      <c r="PJF189" s="673"/>
      <c r="PJG189" s="671"/>
      <c r="PJH189" s="672"/>
      <c r="PJI189" s="672"/>
      <c r="PJJ189" s="672"/>
      <c r="PJK189" s="672"/>
      <c r="PJL189" s="673"/>
      <c r="PJM189" s="671"/>
      <c r="PJN189" s="672"/>
      <c r="PJO189" s="672"/>
      <c r="PJP189" s="672"/>
      <c r="PJQ189" s="672"/>
      <c r="PJR189" s="673"/>
      <c r="PJS189" s="671"/>
      <c r="PJT189" s="672"/>
      <c r="PJU189" s="672"/>
      <c r="PJV189" s="672"/>
      <c r="PJW189" s="672"/>
      <c r="PJX189" s="673"/>
      <c r="PJY189" s="671"/>
      <c r="PJZ189" s="672"/>
      <c r="PKA189" s="672"/>
      <c r="PKB189" s="672"/>
      <c r="PKC189" s="672"/>
      <c r="PKD189" s="673"/>
      <c r="PKE189" s="671"/>
      <c r="PKF189" s="672"/>
      <c r="PKG189" s="672"/>
      <c r="PKH189" s="672"/>
      <c r="PKI189" s="672"/>
      <c r="PKJ189" s="673"/>
      <c r="PKK189" s="671"/>
      <c r="PKL189" s="672"/>
      <c r="PKM189" s="672"/>
      <c r="PKN189" s="672"/>
      <c r="PKO189" s="672"/>
      <c r="PKP189" s="673"/>
      <c r="PKQ189" s="671"/>
      <c r="PKR189" s="672"/>
      <c r="PKS189" s="672"/>
      <c r="PKT189" s="672"/>
      <c r="PKU189" s="672"/>
      <c r="PKV189" s="673"/>
      <c r="PKW189" s="671"/>
      <c r="PKX189" s="672"/>
      <c r="PKY189" s="672"/>
      <c r="PKZ189" s="672"/>
      <c r="PLA189" s="672"/>
      <c r="PLB189" s="673"/>
      <c r="PLC189" s="671"/>
      <c r="PLD189" s="672"/>
      <c r="PLE189" s="672"/>
      <c r="PLF189" s="672"/>
      <c r="PLG189" s="672"/>
      <c r="PLH189" s="673"/>
      <c r="PLI189" s="671"/>
      <c r="PLJ189" s="672"/>
      <c r="PLK189" s="672"/>
      <c r="PLL189" s="672"/>
      <c r="PLM189" s="672"/>
      <c r="PLN189" s="673"/>
      <c r="PLO189" s="671"/>
      <c r="PLP189" s="672"/>
      <c r="PLQ189" s="672"/>
      <c r="PLR189" s="672"/>
      <c r="PLS189" s="672"/>
      <c r="PLT189" s="673"/>
      <c r="PLU189" s="671"/>
      <c r="PLV189" s="672"/>
      <c r="PLW189" s="672"/>
      <c r="PLX189" s="672"/>
      <c r="PLY189" s="672"/>
      <c r="PLZ189" s="673"/>
      <c r="PMA189" s="671"/>
      <c r="PMB189" s="672"/>
      <c r="PMC189" s="672"/>
      <c r="PMD189" s="672"/>
      <c r="PME189" s="672"/>
      <c r="PMF189" s="673"/>
      <c r="PMG189" s="671"/>
      <c r="PMH189" s="672"/>
      <c r="PMI189" s="672"/>
      <c r="PMJ189" s="672"/>
      <c r="PMK189" s="672"/>
      <c r="PML189" s="673"/>
      <c r="PMM189" s="671"/>
      <c r="PMN189" s="672"/>
      <c r="PMO189" s="672"/>
      <c r="PMP189" s="672"/>
      <c r="PMQ189" s="672"/>
      <c r="PMR189" s="673"/>
      <c r="PMS189" s="671"/>
      <c r="PMT189" s="672"/>
      <c r="PMU189" s="672"/>
      <c r="PMV189" s="672"/>
      <c r="PMW189" s="672"/>
      <c r="PMX189" s="673"/>
      <c r="PMY189" s="671"/>
      <c r="PMZ189" s="672"/>
      <c r="PNA189" s="672"/>
      <c r="PNB189" s="672"/>
      <c r="PNC189" s="672"/>
      <c r="PND189" s="673"/>
      <c r="PNE189" s="671"/>
      <c r="PNF189" s="672"/>
      <c r="PNG189" s="672"/>
      <c r="PNH189" s="672"/>
      <c r="PNI189" s="672"/>
      <c r="PNJ189" s="673"/>
      <c r="PNK189" s="671"/>
      <c r="PNL189" s="672"/>
      <c r="PNM189" s="672"/>
      <c r="PNN189" s="672"/>
      <c r="PNO189" s="672"/>
      <c r="PNP189" s="673"/>
      <c r="PNQ189" s="671"/>
      <c r="PNR189" s="672"/>
      <c r="PNS189" s="672"/>
      <c r="PNT189" s="672"/>
      <c r="PNU189" s="672"/>
      <c r="PNV189" s="673"/>
      <c r="PNW189" s="671"/>
      <c r="PNX189" s="672"/>
      <c r="PNY189" s="672"/>
      <c r="PNZ189" s="672"/>
      <c r="POA189" s="672"/>
      <c r="POB189" s="673"/>
      <c r="POC189" s="671"/>
      <c r="POD189" s="672"/>
      <c r="POE189" s="672"/>
      <c r="POF189" s="672"/>
      <c r="POG189" s="672"/>
      <c r="POH189" s="673"/>
      <c r="POI189" s="671"/>
      <c r="POJ189" s="672"/>
      <c r="POK189" s="672"/>
      <c r="POL189" s="672"/>
      <c r="POM189" s="672"/>
      <c r="PON189" s="673"/>
      <c r="POO189" s="671"/>
      <c r="POP189" s="672"/>
      <c r="POQ189" s="672"/>
      <c r="POR189" s="672"/>
      <c r="POS189" s="672"/>
      <c r="POT189" s="673"/>
      <c r="POU189" s="671"/>
      <c r="POV189" s="672"/>
      <c r="POW189" s="672"/>
      <c r="POX189" s="672"/>
      <c r="POY189" s="672"/>
      <c r="POZ189" s="673"/>
      <c r="PPA189" s="671"/>
      <c r="PPB189" s="672"/>
      <c r="PPC189" s="672"/>
      <c r="PPD189" s="672"/>
      <c r="PPE189" s="672"/>
      <c r="PPF189" s="673"/>
      <c r="PPG189" s="671"/>
      <c r="PPH189" s="672"/>
      <c r="PPI189" s="672"/>
      <c r="PPJ189" s="672"/>
      <c r="PPK189" s="672"/>
      <c r="PPL189" s="673"/>
      <c r="PPM189" s="671"/>
      <c r="PPN189" s="672"/>
      <c r="PPO189" s="672"/>
      <c r="PPP189" s="672"/>
      <c r="PPQ189" s="672"/>
      <c r="PPR189" s="673"/>
      <c r="PPS189" s="671"/>
      <c r="PPT189" s="672"/>
      <c r="PPU189" s="672"/>
      <c r="PPV189" s="672"/>
      <c r="PPW189" s="672"/>
      <c r="PPX189" s="673"/>
      <c r="PPY189" s="671"/>
      <c r="PPZ189" s="672"/>
      <c r="PQA189" s="672"/>
      <c r="PQB189" s="672"/>
      <c r="PQC189" s="672"/>
      <c r="PQD189" s="673"/>
      <c r="PQE189" s="671"/>
      <c r="PQF189" s="672"/>
      <c r="PQG189" s="672"/>
      <c r="PQH189" s="672"/>
      <c r="PQI189" s="672"/>
      <c r="PQJ189" s="673"/>
      <c r="PQK189" s="671"/>
      <c r="PQL189" s="672"/>
      <c r="PQM189" s="672"/>
      <c r="PQN189" s="672"/>
      <c r="PQO189" s="672"/>
      <c r="PQP189" s="673"/>
      <c r="PQQ189" s="671"/>
      <c r="PQR189" s="672"/>
      <c r="PQS189" s="672"/>
      <c r="PQT189" s="672"/>
      <c r="PQU189" s="672"/>
      <c r="PQV189" s="673"/>
      <c r="PQW189" s="671"/>
      <c r="PQX189" s="672"/>
      <c r="PQY189" s="672"/>
      <c r="PQZ189" s="672"/>
      <c r="PRA189" s="672"/>
      <c r="PRB189" s="673"/>
      <c r="PRC189" s="671"/>
      <c r="PRD189" s="672"/>
      <c r="PRE189" s="672"/>
      <c r="PRF189" s="672"/>
      <c r="PRG189" s="672"/>
      <c r="PRH189" s="673"/>
      <c r="PRI189" s="671"/>
      <c r="PRJ189" s="672"/>
      <c r="PRK189" s="672"/>
      <c r="PRL189" s="672"/>
      <c r="PRM189" s="672"/>
      <c r="PRN189" s="673"/>
      <c r="PRO189" s="671"/>
      <c r="PRP189" s="672"/>
      <c r="PRQ189" s="672"/>
      <c r="PRR189" s="672"/>
      <c r="PRS189" s="672"/>
      <c r="PRT189" s="673"/>
      <c r="PRU189" s="671"/>
      <c r="PRV189" s="672"/>
      <c r="PRW189" s="672"/>
      <c r="PRX189" s="672"/>
      <c r="PRY189" s="672"/>
      <c r="PRZ189" s="673"/>
      <c r="PSA189" s="671"/>
      <c r="PSB189" s="672"/>
      <c r="PSC189" s="672"/>
      <c r="PSD189" s="672"/>
      <c r="PSE189" s="672"/>
      <c r="PSF189" s="673"/>
      <c r="PSG189" s="671"/>
      <c r="PSH189" s="672"/>
      <c r="PSI189" s="672"/>
      <c r="PSJ189" s="672"/>
      <c r="PSK189" s="672"/>
      <c r="PSL189" s="673"/>
      <c r="PSM189" s="671"/>
      <c r="PSN189" s="672"/>
      <c r="PSO189" s="672"/>
      <c r="PSP189" s="672"/>
      <c r="PSQ189" s="672"/>
      <c r="PSR189" s="673"/>
      <c r="PSS189" s="671"/>
      <c r="PST189" s="672"/>
      <c r="PSU189" s="672"/>
      <c r="PSV189" s="672"/>
      <c r="PSW189" s="672"/>
      <c r="PSX189" s="673"/>
      <c r="PSY189" s="671"/>
      <c r="PSZ189" s="672"/>
      <c r="PTA189" s="672"/>
      <c r="PTB189" s="672"/>
      <c r="PTC189" s="672"/>
      <c r="PTD189" s="673"/>
      <c r="PTE189" s="671"/>
      <c r="PTF189" s="672"/>
      <c r="PTG189" s="672"/>
      <c r="PTH189" s="672"/>
      <c r="PTI189" s="672"/>
      <c r="PTJ189" s="673"/>
      <c r="PTK189" s="671"/>
      <c r="PTL189" s="672"/>
      <c r="PTM189" s="672"/>
      <c r="PTN189" s="672"/>
      <c r="PTO189" s="672"/>
      <c r="PTP189" s="673"/>
      <c r="PTQ189" s="671"/>
      <c r="PTR189" s="672"/>
      <c r="PTS189" s="672"/>
      <c r="PTT189" s="672"/>
      <c r="PTU189" s="672"/>
      <c r="PTV189" s="673"/>
      <c r="PTW189" s="671"/>
      <c r="PTX189" s="672"/>
      <c r="PTY189" s="672"/>
      <c r="PTZ189" s="672"/>
      <c r="PUA189" s="672"/>
      <c r="PUB189" s="673"/>
      <c r="PUC189" s="671"/>
      <c r="PUD189" s="672"/>
      <c r="PUE189" s="672"/>
      <c r="PUF189" s="672"/>
      <c r="PUG189" s="672"/>
      <c r="PUH189" s="673"/>
      <c r="PUI189" s="671"/>
      <c r="PUJ189" s="672"/>
      <c r="PUK189" s="672"/>
      <c r="PUL189" s="672"/>
      <c r="PUM189" s="672"/>
      <c r="PUN189" s="673"/>
      <c r="PUO189" s="671"/>
      <c r="PUP189" s="672"/>
      <c r="PUQ189" s="672"/>
      <c r="PUR189" s="672"/>
      <c r="PUS189" s="672"/>
      <c r="PUT189" s="673"/>
      <c r="PUU189" s="671"/>
      <c r="PUV189" s="672"/>
      <c r="PUW189" s="672"/>
      <c r="PUX189" s="672"/>
      <c r="PUY189" s="672"/>
      <c r="PUZ189" s="673"/>
      <c r="PVA189" s="671"/>
      <c r="PVB189" s="672"/>
      <c r="PVC189" s="672"/>
      <c r="PVD189" s="672"/>
      <c r="PVE189" s="672"/>
      <c r="PVF189" s="673"/>
      <c r="PVG189" s="671"/>
      <c r="PVH189" s="672"/>
      <c r="PVI189" s="672"/>
      <c r="PVJ189" s="672"/>
      <c r="PVK189" s="672"/>
      <c r="PVL189" s="673"/>
      <c r="PVM189" s="671"/>
      <c r="PVN189" s="672"/>
      <c r="PVO189" s="672"/>
      <c r="PVP189" s="672"/>
      <c r="PVQ189" s="672"/>
      <c r="PVR189" s="673"/>
      <c r="PVS189" s="671"/>
      <c r="PVT189" s="672"/>
      <c r="PVU189" s="672"/>
      <c r="PVV189" s="672"/>
      <c r="PVW189" s="672"/>
      <c r="PVX189" s="673"/>
      <c r="PVY189" s="671"/>
      <c r="PVZ189" s="672"/>
      <c r="PWA189" s="672"/>
      <c r="PWB189" s="672"/>
      <c r="PWC189" s="672"/>
      <c r="PWD189" s="673"/>
      <c r="PWE189" s="671"/>
      <c r="PWF189" s="672"/>
      <c r="PWG189" s="672"/>
      <c r="PWH189" s="672"/>
      <c r="PWI189" s="672"/>
      <c r="PWJ189" s="673"/>
      <c r="PWK189" s="671"/>
      <c r="PWL189" s="672"/>
      <c r="PWM189" s="672"/>
      <c r="PWN189" s="672"/>
      <c r="PWO189" s="672"/>
      <c r="PWP189" s="673"/>
      <c r="PWQ189" s="671"/>
      <c r="PWR189" s="672"/>
      <c r="PWS189" s="672"/>
      <c r="PWT189" s="672"/>
      <c r="PWU189" s="672"/>
      <c r="PWV189" s="673"/>
      <c r="PWW189" s="671"/>
      <c r="PWX189" s="672"/>
      <c r="PWY189" s="672"/>
      <c r="PWZ189" s="672"/>
      <c r="PXA189" s="672"/>
      <c r="PXB189" s="673"/>
      <c r="PXC189" s="671"/>
      <c r="PXD189" s="672"/>
      <c r="PXE189" s="672"/>
      <c r="PXF189" s="672"/>
      <c r="PXG189" s="672"/>
      <c r="PXH189" s="673"/>
      <c r="PXI189" s="671"/>
      <c r="PXJ189" s="672"/>
      <c r="PXK189" s="672"/>
      <c r="PXL189" s="672"/>
      <c r="PXM189" s="672"/>
      <c r="PXN189" s="673"/>
      <c r="PXO189" s="671"/>
      <c r="PXP189" s="672"/>
      <c r="PXQ189" s="672"/>
      <c r="PXR189" s="672"/>
      <c r="PXS189" s="672"/>
      <c r="PXT189" s="673"/>
      <c r="PXU189" s="671"/>
      <c r="PXV189" s="672"/>
      <c r="PXW189" s="672"/>
      <c r="PXX189" s="672"/>
      <c r="PXY189" s="672"/>
      <c r="PXZ189" s="673"/>
      <c r="PYA189" s="671"/>
      <c r="PYB189" s="672"/>
      <c r="PYC189" s="672"/>
      <c r="PYD189" s="672"/>
      <c r="PYE189" s="672"/>
      <c r="PYF189" s="673"/>
      <c r="PYG189" s="671"/>
      <c r="PYH189" s="672"/>
      <c r="PYI189" s="672"/>
      <c r="PYJ189" s="672"/>
      <c r="PYK189" s="672"/>
      <c r="PYL189" s="673"/>
      <c r="PYM189" s="671"/>
      <c r="PYN189" s="672"/>
      <c r="PYO189" s="672"/>
      <c r="PYP189" s="672"/>
      <c r="PYQ189" s="672"/>
      <c r="PYR189" s="673"/>
      <c r="PYS189" s="671"/>
      <c r="PYT189" s="672"/>
      <c r="PYU189" s="672"/>
      <c r="PYV189" s="672"/>
      <c r="PYW189" s="672"/>
      <c r="PYX189" s="673"/>
      <c r="PYY189" s="671"/>
      <c r="PYZ189" s="672"/>
      <c r="PZA189" s="672"/>
      <c r="PZB189" s="672"/>
      <c r="PZC189" s="672"/>
      <c r="PZD189" s="673"/>
      <c r="PZE189" s="671"/>
      <c r="PZF189" s="672"/>
      <c r="PZG189" s="672"/>
      <c r="PZH189" s="672"/>
      <c r="PZI189" s="672"/>
      <c r="PZJ189" s="673"/>
      <c r="PZK189" s="671"/>
      <c r="PZL189" s="672"/>
      <c r="PZM189" s="672"/>
      <c r="PZN189" s="672"/>
      <c r="PZO189" s="672"/>
      <c r="PZP189" s="673"/>
      <c r="PZQ189" s="671"/>
      <c r="PZR189" s="672"/>
      <c r="PZS189" s="672"/>
      <c r="PZT189" s="672"/>
      <c r="PZU189" s="672"/>
      <c r="PZV189" s="673"/>
      <c r="PZW189" s="671"/>
      <c r="PZX189" s="672"/>
      <c r="PZY189" s="672"/>
      <c r="PZZ189" s="672"/>
      <c r="QAA189" s="672"/>
      <c r="QAB189" s="673"/>
      <c r="QAC189" s="671"/>
      <c r="QAD189" s="672"/>
      <c r="QAE189" s="672"/>
      <c r="QAF189" s="672"/>
      <c r="QAG189" s="672"/>
      <c r="QAH189" s="673"/>
      <c r="QAI189" s="671"/>
      <c r="QAJ189" s="672"/>
      <c r="QAK189" s="672"/>
      <c r="QAL189" s="672"/>
      <c r="QAM189" s="672"/>
      <c r="QAN189" s="673"/>
      <c r="QAO189" s="671"/>
      <c r="QAP189" s="672"/>
      <c r="QAQ189" s="672"/>
      <c r="QAR189" s="672"/>
      <c r="QAS189" s="672"/>
      <c r="QAT189" s="673"/>
      <c r="QAU189" s="671"/>
      <c r="QAV189" s="672"/>
      <c r="QAW189" s="672"/>
      <c r="QAX189" s="672"/>
      <c r="QAY189" s="672"/>
      <c r="QAZ189" s="673"/>
      <c r="QBA189" s="671"/>
      <c r="QBB189" s="672"/>
      <c r="QBC189" s="672"/>
      <c r="QBD189" s="672"/>
      <c r="QBE189" s="672"/>
      <c r="QBF189" s="673"/>
      <c r="QBG189" s="671"/>
      <c r="QBH189" s="672"/>
      <c r="QBI189" s="672"/>
      <c r="QBJ189" s="672"/>
      <c r="QBK189" s="672"/>
      <c r="QBL189" s="673"/>
      <c r="QBM189" s="671"/>
      <c r="QBN189" s="672"/>
      <c r="QBO189" s="672"/>
      <c r="QBP189" s="672"/>
      <c r="QBQ189" s="672"/>
      <c r="QBR189" s="673"/>
      <c r="QBS189" s="671"/>
      <c r="QBT189" s="672"/>
      <c r="QBU189" s="672"/>
      <c r="QBV189" s="672"/>
      <c r="QBW189" s="672"/>
      <c r="QBX189" s="673"/>
      <c r="QBY189" s="671"/>
      <c r="QBZ189" s="672"/>
      <c r="QCA189" s="672"/>
      <c r="QCB189" s="672"/>
      <c r="QCC189" s="672"/>
      <c r="QCD189" s="673"/>
      <c r="QCE189" s="671"/>
      <c r="QCF189" s="672"/>
      <c r="QCG189" s="672"/>
      <c r="QCH189" s="672"/>
      <c r="QCI189" s="672"/>
      <c r="QCJ189" s="673"/>
      <c r="QCK189" s="671"/>
      <c r="QCL189" s="672"/>
      <c r="QCM189" s="672"/>
      <c r="QCN189" s="672"/>
      <c r="QCO189" s="672"/>
      <c r="QCP189" s="673"/>
      <c r="QCQ189" s="671"/>
      <c r="QCR189" s="672"/>
      <c r="QCS189" s="672"/>
      <c r="QCT189" s="672"/>
      <c r="QCU189" s="672"/>
      <c r="QCV189" s="673"/>
      <c r="QCW189" s="671"/>
      <c r="QCX189" s="672"/>
      <c r="QCY189" s="672"/>
      <c r="QCZ189" s="672"/>
      <c r="QDA189" s="672"/>
      <c r="QDB189" s="673"/>
      <c r="QDC189" s="671"/>
      <c r="QDD189" s="672"/>
      <c r="QDE189" s="672"/>
      <c r="QDF189" s="672"/>
      <c r="QDG189" s="672"/>
      <c r="QDH189" s="673"/>
      <c r="QDI189" s="671"/>
      <c r="QDJ189" s="672"/>
      <c r="QDK189" s="672"/>
      <c r="QDL189" s="672"/>
      <c r="QDM189" s="672"/>
      <c r="QDN189" s="673"/>
      <c r="QDO189" s="671"/>
      <c r="QDP189" s="672"/>
      <c r="QDQ189" s="672"/>
      <c r="QDR189" s="672"/>
      <c r="QDS189" s="672"/>
      <c r="QDT189" s="673"/>
      <c r="QDU189" s="671"/>
      <c r="QDV189" s="672"/>
      <c r="QDW189" s="672"/>
      <c r="QDX189" s="672"/>
      <c r="QDY189" s="672"/>
      <c r="QDZ189" s="673"/>
      <c r="QEA189" s="671"/>
      <c r="QEB189" s="672"/>
      <c r="QEC189" s="672"/>
      <c r="QED189" s="672"/>
      <c r="QEE189" s="672"/>
      <c r="QEF189" s="673"/>
      <c r="QEG189" s="671"/>
      <c r="QEH189" s="672"/>
      <c r="QEI189" s="672"/>
      <c r="QEJ189" s="672"/>
      <c r="QEK189" s="672"/>
      <c r="QEL189" s="673"/>
      <c r="QEM189" s="671"/>
      <c r="QEN189" s="672"/>
      <c r="QEO189" s="672"/>
      <c r="QEP189" s="672"/>
      <c r="QEQ189" s="672"/>
      <c r="QER189" s="673"/>
      <c r="QES189" s="671"/>
      <c r="QET189" s="672"/>
      <c r="QEU189" s="672"/>
      <c r="QEV189" s="672"/>
      <c r="QEW189" s="672"/>
      <c r="QEX189" s="673"/>
      <c r="QEY189" s="671"/>
      <c r="QEZ189" s="672"/>
      <c r="QFA189" s="672"/>
      <c r="QFB189" s="672"/>
      <c r="QFC189" s="672"/>
      <c r="QFD189" s="673"/>
      <c r="QFE189" s="671"/>
      <c r="QFF189" s="672"/>
      <c r="QFG189" s="672"/>
      <c r="QFH189" s="672"/>
      <c r="QFI189" s="672"/>
      <c r="QFJ189" s="673"/>
      <c r="QFK189" s="671"/>
      <c r="QFL189" s="672"/>
      <c r="QFM189" s="672"/>
      <c r="QFN189" s="672"/>
      <c r="QFO189" s="672"/>
      <c r="QFP189" s="673"/>
      <c r="QFQ189" s="671"/>
      <c r="QFR189" s="672"/>
      <c r="QFS189" s="672"/>
      <c r="QFT189" s="672"/>
      <c r="QFU189" s="672"/>
      <c r="QFV189" s="673"/>
      <c r="QFW189" s="671"/>
      <c r="QFX189" s="672"/>
      <c r="QFY189" s="672"/>
      <c r="QFZ189" s="672"/>
      <c r="QGA189" s="672"/>
      <c r="QGB189" s="673"/>
      <c r="QGC189" s="671"/>
      <c r="QGD189" s="672"/>
      <c r="QGE189" s="672"/>
      <c r="QGF189" s="672"/>
      <c r="QGG189" s="672"/>
      <c r="QGH189" s="673"/>
      <c r="QGI189" s="671"/>
      <c r="QGJ189" s="672"/>
      <c r="QGK189" s="672"/>
      <c r="QGL189" s="672"/>
      <c r="QGM189" s="672"/>
      <c r="QGN189" s="673"/>
      <c r="QGO189" s="671"/>
      <c r="QGP189" s="672"/>
      <c r="QGQ189" s="672"/>
      <c r="QGR189" s="672"/>
      <c r="QGS189" s="672"/>
      <c r="QGT189" s="673"/>
      <c r="QGU189" s="671"/>
      <c r="QGV189" s="672"/>
      <c r="QGW189" s="672"/>
      <c r="QGX189" s="672"/>
      <c r="QGY189" s="672"/>
      <c r="QGZ189" s="673"/>
      <c r="QHA189" s="671"/>
      <c r="QHB189" s="672"/>
      <c r="QHC189" s="672"/>
      <c r="QHD189" s="672"/>
      <c r="QHE189" s="672"/>
      <c r="QHF189" s="673"/>
      <c r="QHG189" s="671"/>
      <c r="QHH189" s="672"/>
      <c r="QHI189" s="672"/>
      <c r="QHJ189" s="672"/>
      <c r="QHK189" s="672"/>
      <c r="QHL189" s="673"/>
      <c r="QHM189" s="671"/>
      <c r="QHN189" s="672"/>
      <c r="QHO189" s="672"/>
      <c r="QHP189" s="672"/>
      <c r="QHQ189" s="672"/>
      <c r="QHR189" s="673"/>
      <c r="QHS189" s="671"/>
      <c r="QHT189" s="672"/>
      <c r="QHU189" s="672"/>
      <c r="QHV189" s="672"/>
      <c r="QHW189" s="672"/>
      <c r="QHX189" s="673"/>
      <c r="QHY189" s="671"/>
      <c r="QHZ189" s="672"/>
      <c r="QIA189" s="672"/>
      <c r="QIB189" s="672"/>
      <c r="QIC189" s="672"/>
      <c r="QID189" s="673"/>
      <c r="QIE189" s="671"/>
      <c r="QIF189" s="672"/>
      <c r="QIG189" s="672"/>
      <c r="QIH189" s="672"/>
      <c r="QII189" s="672"/>
      <c r="QIJ189" s="673"/>
      <c r="QIK189" s="671"/>
      <c r="QIL189" s="672"/>
      <c r="QIM189" s="672"/>
      <c r="QIN189" s="672"/>
      <c r="QIO189" s="672"/>
      <c r="QIP189" s="673"/>
      <c r="QIQ189" s="671"/>
      <c r="QIR189" s="672"/>
      <c r="QIS189" s="672"/>
      <c r="QIT189" s="672"/>
      <c r="QIU189" s="672"/>
      <c r="QIV189" s="673"/>
      <c r="QIW189" s="671"/>
      <c r="QIX189" s="672"/>
      <c r="QIY189" s="672"/>
      <c r="QIZ189" s="672"/>
      <c r="QJA189" s="672"/>
      <c r="QJB189" s="673"/>
      <c r="QJC189" s="671"/>
      <c r="QJD189" s="672"/>
      <c r="QJE189" s="672"/>
      <c r="QJF189" s="672"/>
      <c r="QJG189" s="672"/>
      <c r="QJH189" s="673"/>
      <c r="QJI189" s="671"/>
      <c r="QJJ189" s="672"/>
      <c r="QJK189" s="672"/>
      <c r="QJL189" s="672"/>
      <c r="QJM189" s="672"/>
      <c r="QJN189" s="673"/>
      <c r="QJO189" s="671"/>
      <c r="QJP189" s="672"/>
      <c r="QJQ189" s="672"/>
      <c r="QJR189" s="672"/>
      <c r="QJS189" s="672"/>
      <c r="QJT189" s="673"/>
      <c r="QJU189" s="671"/>
      <c r="QJV189" s="672"/>
      <c r="QJW189" s="672"/>
      <c r="QJX189" s="672"/>
      <c r="QJY189" s="672"/>
      <c r="QJZ189" s="673"/>
      <c r="QKA189" s="671"/>
      <c r="QKB189" s="672"/>
      <c r="QKC189" s="672"/>
      <c r="QKD189" s="672"/>
      <c r="QKE189" s="672"/>
      <c r="QKF189" s="673"/>
      <c r="QKG189" s="671"/>
      <c r="QKH189" s="672"/>
      <c r="QKI189" s="672"/>
      <c r="QKJ189" s="672"/>
      <c r="QKK189" s="672"/>
      <c r="QKL189" s="673"/>
      <c r="QKM189" s="671"/>
      <c r="QKN189" s="672"/>
      <c r="QKO189" s="672"/>
      <c r="QKP189" s="672"/>
      <c r="QKQ189" s="672"/>
      <c r="QKR189" s="673"/>
      <c r="QKS189" s="671"/>
      <c r="QKT189" s="672"/>
      <c r="QKU189" s="672"/>
      <c r="QKV189" s="672"/>
      <c r="QKW189" s="672"/>
      <c r="QKX189" s="673"/>
      <c r="QKY189" s="671"/>
      <c r="QKZ189" s="672"/>
      <c r="QLA189" s="672"/>
      <c r="QLB189" s="672"/>
      <c r="QLC189" s="672"/>
      <c r="QLD189" s="673"/>
      <c r="QLE189" s="671"/>
      <c r="QLF189" s="672"/>
      <c r="QLG189" s="672"/>
      <c r="QLH189" s="672"/>
      <c r="QLI189" s="672"/>
      <c r="QLJ189" s="673"/>
      <c r="QLK189" s="671"/>
      <c r="QLL189" s="672"/>
      <c r="QLM189" s="672"/>
      <c r="QLN189" s="672"/>
      <c r="QLO189" s="672"/>
      <c r="QLP189" s="673"/>
      <c r="QLQ189" s="671"/>
      <c r="QLR189" s="672"/>
      <c r="QLS189" s="672"/>
      <c r="QLT189" s="672"/>
      <c r="QLU189" s="672"/>
      <c r="QLV189" s="673"/>
      <c r="QLW189" s="671"/>
      <c r="QLX189" s="672"/>
      <c r="QLY189" s="672"/>
      <c r="QLZ189" s="672"/>
      <c r="QMA189" s="672"/>
      <c r="QMB189" s="673"/>
      <c r="QMC189" s="671"/>
      <c r="QMD189" s="672"/>
      <c r="QME189" s="672"/>
      <c r="QMF189" s="672"/>
      <c r="QMG189" s="672"/>
      <c r="QMH189" s="673"/>
      <c r="QMI189" s="671"/>
      <c r="QMJ189" s="672"/>
      <c r="QMK189" s="672"/>
      <c r="QML189" s="672"/>
      <c r="QMM189" s="672"/>
      <c r="QMN189" s="673"/>
      <c r="QMO189" s="671"/>
      <c r="QMP189" s="672"/>
      <c r="QMQ189" s="672"/>
      <c r="QMR189" s="672"/>
      <c r="QMS189" s="672"/>
      <c r="QMT189" s="673"/>
      <c r="QMU189" s="671"/>
      <c r="QMV189" s="672"/>
      <c r="QMW189" s="672"/>
      <c r="QMX189" s="672"/>
      <c r="QMY189" s="672"/>
      <c r="QMZ189" s="673"/>
      <c r="QNA189" s="671"/>
      <c r="QNB189" s="672"/>
      <c r="QNC189" s="672"/>
      <c r="QND189" s="672"/>
      <c r="QNE189" s="672"/>
      <c r="QNF189" s="673"/>
      <c r="QNG189" s="671"/>
      <c r="QNH189" s="672"/>
      <c r="QNI189" s="672"/>
      <c r="QNJ189" s="672"/>
      <c r="QNK189" s="672"/>
      <c r="QNL189" s="673"/>
      <c r="QNM189" s="671"/>
      <c r="QNN189" s="672"/>
      <c r="QNO189" s="672"/>
      <c r="QNP189" s="672"/>
      <c r="QNQ189" s="672"/>
      <c r="QNR189" s="673"/>
      <c r="QNS189" s="671"/>
      <c r="QNT189" s="672"/>
      <c r="QNU189" s="672"/>
      <c r="QNV189" s="672"/>
      <c r="QNW189" s="672"/>
      <c r="QNX189" s="673"/>
      <c r="QNY189" s="671"/>
      <c r="QNZ189" s="672"/>
      <c r="QOA189" s="672"/>
      <c r="QOB189" s="672"/>
      <c r="QOC189" s="672"/>
      <c r="QOD189" s="673"/>
      <c r="QOE189" s="671"/>
      <c r="QOF189" s="672"/>
      <c r="QOG189" s="672"/>
      <c r="QOH189" s="672"/>
      <c r="QOI189" s="672"/>
      <c r="QOJ189" s="673"/>
      <c r="QOK189" s="671"/>
      <c r="QOL189" s="672"/>
      <c r="QOM189" s="672"/>
      <c r="QON189" s="672"/>
      <c r="QOO189" s="672"/>
      <c r="QOP189" s="673"/>
      <c r="QOQ189" s="671"/>
      <c r="QOR189" s="672"/>
      <c r="QOS189" s="672"/>
      <c r="QOT189" s="672"/>
      <c r="QOU189" s="672"/>
      <c r="QOV189" s="673"/>
      <c r="QOW189" s="671"/>
      <c r="QOX189" s="672"/>
      <c r="QOY189" s="672"/>
      <c r="QOZ189" s="672"/>
      <c r="QPA189" s="672"/>
      <c r="QPB189" s="673"/>
      <c r="QPC189" s="671"/>
      <c r="QPD189" s="672"/>
      <c r="QPE189" s="672"/>
      <c r="QPF189" s="672"/>
      <c r="QPG189" s="672"/>
      <c r="QPH189" s="673"/>
      <c r="QPI189" s="671"/>
      <c r="QPJ189" s="672"/>
      <c r="QPK189" s="672"/>
      <c r="QPL189" s="672"/>
      <c r="QPM189" s="672"/>
      <c r="QPN189" s="673"/>
      <c r="QPO189" s="671"/>
      <c r="QPP189" s="672"/>
      <c r="QPQ189" s="672"/>
      <c r="QPR189" s="672"/>
      <c r="QPS189" s="672"/>
      <c r="QPT189" s="673"/>
      <c r="QPU189" s="671"/>
      <c r="QPV189" s="672"/>
      <c r="QPW189" s="672"/>
      <c r="QPX189" s="672"/>
      <c r="QPY189" s="672"/>
      <c r="QPZ189" s="673"/>
      <c r="QQA189" s="671"/>
      <c r="QQB189" s="672"/>
      <c r="QQC189" s="672"/>
      <c r="QQD189" s="672"/>
      <c r="QQE189" s="672"/>
      <c r="QQF189" s="673"/>
      <c r="QQG189" s="671"/>
      <c r="QQH189" s="672"/>
      <c r="QQI189" s="672"/>
      <c r="QQJ189" s="672"/>
      <c r="QQK189" s="672"/>
      <c r="QQL189" s="673"/>
      <c r="QQM189" s="671"/>
      <c r="QQN189" s="672"/>
      <c r="QQO189" s="672"/>
      <c r="QQP189" s="672"/>
      <c r="QQQ189" s="672"/>
      <c r="QQR189" s="673"/>
      <c r="QQS189" s="671"/>
      <c r="QQT189" s="672"/>
      <c r="QQU189" s="672"/>
      <c r="QQV189" s="672"/>
      <c r="QQW189" s="672"/>
      <c r="QQX189" s="673"/>
      <c r="QQY189" s="671"/>
      <c r="QQZ189" s="672"/>
      <c r="QRA189" s="672"/>
      <c r="QRB189" s="672"/>
      <c r="QRC189" s="672"/>
      <c r="QRD189" s="673"/>
      <c r="QRE189" s="671"/>
      <c r="QRF189" s="672"/>
      <c r="QRG189" s="672"/>
      <c r="QRH189" s="672"/>
      <c r="QRI189" s="672"/>
      <c r="QRJ189" s="673"/>
      <c r="QRK189" s="671"/>
      <c r="QRL189" s="672"/>
      <c r="QRM189" s="672"/>
      <c r="QRN189" s="672"/>
      <c r="QRO189" s="672"/>
      <c r="QRP189" s="673"/>
      <c r="QRQ189" s="671"/>
      <c r="QRR189" s="672"/>
      <c r="QRS189" s="672"/>
      <c r="QRT189" s="672"/>
      <c r="QRU189" s="672"/>
      <c r="QRV189" s="673"/>
      <c r="QRW189" s="671"/>
      <c r="QRX189" s="672"/>
      <c r="QRY189" s="672"/>
      <c r="QRZ189" s="672"/>
      <c r="QSA189" s="672"/>
      <c r="QSB189" s="673"/>
      <c r="QSC189" s="671"/>
      <c r="QSD189" s="672"/>
      <c r="QSE189" s="672"/>
      <c r="QSF189" s="672"/>
      <c r="QSG189" s="672"/>
      <c r="QSH189" s="673"/>
      <c r="QSI189" s="671"/>
      <c r="QSJ189" s="672"/>
      <c r="QSK189" s="672"/>
      <c r="QSL189" s="672"/>
      <c r="QSM189" s="672"/>
      <c r="QSN189" s="673"/>
      <c r="QSO189" s="671"/>
      <c r="QSP189" s="672"/>
      <c r="QSQ189" s="672"/>
      <c r="QSR189" s="672"/>
      <c r="QSS189" s="672"/>
      <c r="QST189" s="673"/>
      <c r="QSU189" s="671"/>
      <c r="QSV189" s="672"/>
      <c r="QSW189" s="672"/>
      <c r="QSX189" s="672"/>
      <c r="QSY189" s="672"/>
      <c r="QSZ189" s="673"/>
      <c r="QTA189" s="671"/>
      <c r="QTB189" s="672"/>
      <c r="QTC189" s="672"/>
      <c r="QTD189" s="672"/>
      <c r="QTE189" s="672"/>
      <c r="QTF189" s="673"/>
      <c r="QTG189" s="671"/>
      <c r="QTH189" s="672"/>
      <c r="QTI189" s="672"/>
      <c r="QTJ189" s="672"/>
      <c r="QTK189" s="672"/>
      <c r="QTL189" s="673"/>
      <c r="QTM189" s="671"/>
      <c r="QTN189" s="672"/>
      <c r="QTO189" s="672"/>
      <c r="QTP189" s="672"/>
      <c r="QTQ189" s="672"/>
      <c r="QTR189" s="673"/>
      <c r="QTS189" s="671"/>
      <c r="QTT189" s="672"/>
      <c r="QTU189" s="672"/>
      <c r="QTV189" s="672"/>
      <c r="QTW189" s="672"/>
      <c r="QTX189" s="673"/>
      <c r="QTY189" s="671"/>
      <c r="QTZ189" s="672"/>
      <c r="QUA189" s="672"/>
      <c r="QUB189" s="672"/>
      <c r="QUC189" s="672"/>
      <c r="QUD189" s="673"/>
      <c r="QUE189" s="671"/>
      <c r="QUF189" s="672"/>
      <c r="QUG189" s="672"/>
      <c r="QUH189" s="672"/>
      <c r="QUI189" s="672"/>
      <c r="QUJ189" s="673"/>
      <c r="QUK189" s="671"/>
      <c r="QUL189" s="672"/>
      <c r="QUM189" s="672"/>
      <c r="QUN189" s="672"/>
      <c r="QUO189" s="672"/>
      <c r="QUP189" s="673"/>
      <c r="QUQ189" s="671"/>
      <c r="QUR189" s="672"/>
      <c r="QUS189" s="672"/>
      <c r="QUT189" s="672"/>
      <c r="QUU189" s="672"/>
      <c r="QUV189" s="673"/>
      <c r="QUW189" s="671"/>
      <c r="QUX189" s="672"/>
      <c r="QUY189" s="672"/>
      <c r="QUZ189" s="672"/>
      <c r="QVA189" s="672"/>
      <c r="QVB189" s="673"/>
      <c r="QVC189" s="671"/>
      <c r="QVD189" s="672"/>
      <c r="QVE189" s="672"/>
      <c r="QVF189" s="672"/>
      <c r="QVG189" s="672"/>
      <c r="QVH189" s="673"/>
      <c r="QVI189" s="671"/>
      <c r="QVJ189" s="672"/>
      <c r="QVK189" s="672"/>
      <c r="QVL189" s="672"/>
      <c r="QVM189" s="672"/>
      <c r="QVN189" s="673"/>
      <c r="QVO189" s="671"/>
      <c r="QVP189" s="672"/>
      <c r="QVQ189" s="672"/>
      <c r="QVR189" s="672"/>
      <c r="QVS189" s="672"/>
      <c r="QVT189" s="673"/>
      <c r="QVU189" s="671"/>
      <c r="QVV189" s="672"/>
      <c r="QVW189" s="672"/>
      <c r="QVX189" s="672"/>
      <c r="QVY189" s="672"/>
      <c r="QVZ189" s="673"/>
      <c r="QWA189" s="671"/>
      <c r="QWB189" s="672"/>
      <c r="QWC189" s="672"/>
      <c r="QWD189" s="672"/>
      <c r="QWE189" s="672"/>
      <c r="QWF189" s="673"/>
      <c r="QWG189" s="671"/>
      <c r="QWH189" s="672"/>
      <c r="QWI189" s="672"/>
      <c r="QWJ189" s="672"/>
      <c r="QWK189" s="672"/>
      <c r="QWL189" s="673"/>
      <c r="QWM189" s="671"/>
      <c r="QWN189" s="672"/>
      <c r="QWO189" s="672"/>
      <c r="QWP189" s="672"/>
      <c r="QWQ189" s="672"/>
      <c r="QWR189" s="673"/>
      <c r="QWS189" s="671"/>
      <c r="QWT189" s="672"/>
      <c r="QWU189" s="672"/>
      <c r="QWV189" s="672"/>
      <c r="QWW189" s="672"/>
      <c r="QWX189" s="673"/>
      <c r="QWY189" s="671"/>
      <c r="QWZ189" s="672"/>
      <c r="QXA189" s="672"/>
      <c r="QXB189" s="672"/>
      <c r="QXC189" s="672"/>
      <c r="QXD189" s="673"/>
      <c r="QXE189" s="671"/>
      <c r="QXF189" s="672"/>
      <c r="QXG189" s="672"/>
      <c r="QXH189" s="672"/>
      <c r="QXI189" s="672"/>
      <c r="QXJ189" s="673"/>
      <c r="QXK189" s="671"/>
      <c r="QXL189" s="672"/>
      <c r="QXM189" s="672"/>
      <c r="QXN189" s="672"/>
      <c r="QXO189" s="672"/>
      <c r="QXP189" s="673"/>
      <c r="QXQ189" s="671"/>
      <c r="QXR189" s="672"/>
      <c r="QXS189" s="672"/>
      <c r="QXT189" s="672"/>
      <c r="QXU189" s="672"/>
      <c r="QXV189" s="673"/>
      <c r="QXW189" s="671"/>
      <c r="QXX189" s="672"/>
      <c r="QXY189" s="672"/>
      <c r="QXZ189" s="672"/>
      <c r="QYA189" s="672"/>
      <c r="QYB189" s="673"/>
      <c r="QYC189" s="671"/>
      <c r="QYD189" s="672"/>
      <c r="QYE189" s="672"/>
      <c r="QYF189" s="672"/>
      <c r="QYG189" s="672"/>
      <c r="QYH189" s="673"/>
      <c r="QYI189" s="671"/>
      <c r="QYJ189" s="672"/>
      <c r="QYK189" s="672"/>
      <c r="QYL189" s="672"/>
      <c r="QYM189" s="672"/>
      <c r="QYN189" s="673"/>
      <c r="QYO189" s="671"/>
      <c r="QYP189" s="672"/>
      <c r="QYQ189" s="672"/>
      <c r="QYR189" s="672"/>
      <c r="QYS189" s="672"/>
      <c r="QYT189" s="673"/>
      <c r="QYU189" s="671"/>
      <c r="QYV189" s="672"/>
      <c r="QYW189" s="672"/>
      <c r="QYX189" s="672"/>
      <c r="QYY189" s="672"/>
      <c r="QYZ189" s="673"/>
      <c r="QZA189" s="671"/>
      <c r="QZB189" s="672"/>
      <c r="QZC189" s="672"/>
      <c r="QZD189" s="672"/>
      <c r="QZE189" s="672"/>
      <c r="QZF189" s="673"/>
      <c r="QZG189" s="671"/>
      <c r="QZH189" s="672"/>
      <c r="QZI189" s="672"/>
      <c r="QZJ189" s="672"/>
      <c r="QZK189" s="672"/>
      <c r="QZL189" s="673"/>
      <c r="QZM189" s="671"/>
      <c r="QZN189" s="672"/>
      <c r="QZO189" s="672"/>
      <c r="QZP189" s="672"/>
      <c r="QZQ189" s="672"/>
      <c r="QZR189" s="673"/>
      <c r="QZS189" s="671"/>
      <c r="QZT189" s="672"/>
      <c r="QZU189" s="672"/>
      <c r="QZV189" s="672"/>
      <c r="QZW189" s="672"/>
      <c r="QZX189" s="673"/>
      <c r="QZY189" s="671"/>
      <c r="QZZ189" s="672"/>
      <c r="RAA189" s="672"/>
      <c r="RAB189" s="672"/>
      <c r="RAC189" s="672"/>
      <c r="RAD189" s="673"/>
      <c r="RAE189" s="671"/>
      <c r="RAF189" s="672"/>
      <c r="RAG189" s="672"/>
      <c r="RAH189" s="672"/>
      <c r="RAI189" s="672"/>
      <c r="RAJ189" s="673"/>
      <c r="RAK189" s="671"/>
      <c r="RAL189" s="672"/>
      <c r="RAM189" s="672"/>
      <c r="RAN189" s="672"/>
      <c r="RAO189" s="672"/>
      <c r="RAP189" s="673"/>
      <c r="RAQ189" s="671"/>
      <c r="RAR189" s="672"/>
      <c r="RAS189" s="672"/>
      <c r="RAT189" s="672"/>
      <c r="RAU189" s="672"/>
      <c r="RAV189" s="673"/>
      <c r="RAW189" s="671"/>
      <c r="RAX189" s="672"/>
      <c r="RAY189" s="672"/>
      <c r="RAZ189" s="672"/>
      <c r="RBA189" s="672"/>
      <c r="RBB189" s="673"/>
      <c r="RBC189" s="671"/>
      <c r="RBD189" s="672"/>
      <c r="RBE189" s="672"/>
      <c r="RBF189" s="672"/>
      <c r="RBG189" s="672"/>
      <c r="RBH189" s="673"/>
      <c r="RBI189" s="671"/>
      <c r="RBJ189" s="672"/>
      <c r="RBK189" s="672"/>
      <c r="RBL189" s="672"/>
      <c r="RBM189" s="672"/>
      <c r="RBN189" s="673"/>
      <c r="RBO189" s="671"/>
      <c r="RBP189" s="672"/>
      <c r="RBQ189" s="672"/>
      <c r="RBR189" s="672"/>
      <c r="RBS189" s="672"/>
      <c r="RBT189" s="673"/>
      <c r="RBU189" s="671"/>
      <c r="RBV189" s="672"/>
      <c r="RBW189" s="672"/>
      <c r="RBX189" s="672"/>
      <c r="RBY189" s="672"/>
      <c r="RBZ189" s="673"/>
      <c r="RCA189" s="671"/>
      <c r="RCB189" s="672"/>
      <c r="RCC189" s="672"/>
      <c r="RCD189" s="672"/>
      <c r="RCE189" s="672"/>
      <c r="RCF189" s="673"/>
      <c r="RCG189" s="671"/>
      <c r="RCH189" s="672"/>
      <c r="RCI189" s="672"/>
      <c r="RCJ189" s="672"/>
      <c r="RCK189" s="672"/>
      <c r="RCL189" s="673"/>
      <c r="RCM189" s="671"/>
      <c r="RCN189" s="672"/>
      <c r="RCO189" s="672"/>
      <c r="RCP189" s="672"/>
      <c r="RCQ189" s="672"/>
      <c r="RCR189" s="673"/>
      <c r="RCS189" s="671"/>
      <c r="RCT189" s="672"/>
      <c r="RCU189" s="672"/>
      <c r="RCV189" s="672"/>
      <c r="RCW189" s="672"/>
      <c r="RCX189" s="673"/>
      <c r="RCY189" s="671"/>
      <c r="RCZ189" s="672"/>
      <c r="RDA189" s="672"/>
      <c r="RDB189" s="672"/>
      <c r="RDC189" s="672"/>
      <c r="RDD189" s="673"/>
      <c r="RDE189" s="671"/>
      <c r="RDF189" s="672"/>
      <c r="RDG189" s="672"/>
      <c r="RDH189" s="672"/>
      <c r="RDI189" s="672"/>
      <c r="RDJ189" s="673"/>
      <c r="RDK189" s="671"/>
      <c r="RDL189" s="672"/>
      <c r="RDM189" s="672"/>
      <c r="RDN189" s="672"/>
      <c r="RDO189" s="672"/>
      <c r="RDP189" s="673"/>
      <c r="RDQ189" s="671"/>
      <c r="RDR189" s="672"/>
      <c r="RDS189" s="672"/>
      <c r="RDT189" s="672"/>
      <c r="RDU189" s="672"/>
      <c r="RDV189" s="673"/>
      <c r="RDW189" s="671"/>
      <c r="RDX189" s="672"/>
      <c r="RDY189" s="672"/>
      <c r="RDZ189" s="672"/>
      <c r="REA189" s="672"/>
      <c r="REB189" s="673"/>
      <c r="REC189" s="671"/>
      <c r="RED189" s="672"/>
      <c r="REE189" s="672"/>
      <c r="REF189" s="672"/>
      <c r="REG189" s="672"/>
      <c r="REH189" s="673"/>
      <c r="REI189" s="671"/>
      <c r="REJ189" s="672"/>
      <c r="REK189" s="672"/>
      <c r="REL189" s="672"/>
      <c r="REM189" s="672"/>
      <c r="REN189" s="673"/>
      <c r="REO189" s="671"/>
      <c r="REP189" s="672"/>
      <c r="REQ189" s="672"/>
      <c r="RER189" s="672"/>
      <c r="RES189" s="672"/>
      <c r="RET189" s="673"/>
      <c r="REU189" s="671"/>
      <c r="REV189" s="672"/>
      <c r="REW189" s="672"/>
      <c r="REX189" s="672"/>
      <c r="REY189" s="672"/>
      <c r="REZ189" s="673"/>
      <c r="RFA189" s="671"/>
      <c r="RFB189" s="672"/>
      <c r="RFC189" s="672"/>
      <c r="RFD189" s="672"/>
      <c r="RFE189" s="672"/>
      <c r="RFF189" s="673"/>
      <c r="RFG189" s="671"/>
      <c r="RFH189" s="672"/>
      <c r="RFI189" s="672"/>
      <c r="RFJ189" s="672"/>
      <c r="RFK189" s="672"/>
      <c r="RFL189" s="673"/>
      <c r="RFM189" s="671"/>
      <c r="RFN189" s="672"/>
      <c r="RFO189" s="672"/>
      <c r="RFP189" s="672"/>
      <c r="RFQ189" s="672"/>
      <c r="RFR189" s="673"/>
      <c r="RFS189" s="671"/>
      <c r="RFT189" s="672"/>
      <c r="RFU189" s="672"/>
      <c r="RFV189" s="672"/>
      <c r="RFW189" s="672"/>
      <c r="RFX189" s="673"/>
      <c r="RFY189" s="671"/>
      <c r="RFZ189" s="672"/>
      <c r="RGA189" s="672"/>
      <c r="RGB189" s="672"/>
      <c r="RGC189" s="672"/>
      <c r="RGD189" s="673"/>
      <c r="RGE189" s="671"/>
      <c r="RGF189" s="672"/>
      <c r="RGG189" s="672"/>
      <c r="RGH189" s="672"/>
      <c r="RGI189" s="672"/>
      <c r="RGJ189" s="673"/>
      <c r="RGK189" s="671"/>
      <c r="RGL189" s="672"/>
      <c r="RGM189" s="672"/>
      <c r="RGN189" s="672"/>
      <c r="RGO189" s="672"/>
      <c r="RGP189" s="673"/>
      <c r="RGQ189" s="671"/>
      <c r="RGR189" s="672"/>
      <c r="RGS189" s="672"/>
      <c r="RGT189" s="672"/>
      <c r="RGU189" s="672"/>
      <c r="RGV189" s="673"/>
      <c r="RGW189" s="671"/>
      <c r="RGX189" s="672"/>
      <c r="RGY189" s="672"/>
      <c r="RGZ189" s="672"/>
      <c r="RHA189" s="672"/>
      <c r="RHB189" s="673"/>
      <c r="RHC189" s="671"/>
      <c r="RHD189" s="672"/>
      <c r="RHE189" s="672"/>
      <c r="RHF189" s="672"/>
      <c r="RHG189" s="672"/>
      <c r="RHH189" s="673"/>
      <c r="RHI189" s="671"/>
      <c r="RHJ189" s="672"/>
      <c r="RHK189" s="672"/>
      <c r="RHL189" s="672"/>
      <c r="RHM189" s="672"/>
      <c r="RHN189" s="673"/>
      <c r="RHO189" s="671"/>
      <c r="RHP189" s="672"/>
      <c r="RHQ189" s="672"/>
      <c r="RHR189" s="672"/>
      <c r="RHS189" s="672"/>
      <c r="RHT189" s="673"/>
      <c r="RHU189" s="671"/>
      <c r="RHV189" s="672"/>
      <c r="RHW189" s="672"/>
      <c r="RHX189" s="672"/>
      <c r="RHY189" s="672"/>
      <c r="RHZ189" s="673"/>
      <c r="RIA189" s="671"/>
      <c r="RIB189" s="672"/>
      <c r="RIC189" s="672"/>
      <c r="RID189" s="672"/>
      <c r="RIE189" s="672"/>
      <c r="RIF189" s="673"/>
      <c r="RIG189" s="671"/>
      <c r="RIH189" s="672"/>
      <c r="RII189" s="672"/>
      <c r="RIJ189" s="672"/>
      <c r="RIK189" s="672"/>
      <c r="RIL189" s="673"/>
      <c r="RIM189" s="671"/>
      <c r="RIN189" s="672"/>
      <c r="RIO189" s="672"/>
      <c r="RIP189" s="672"/>
      <c r="RIQ189" s="672"/>
      <c r="RIR189" s="673"/>
      <c r="RIS189" s="671"/>
      <c r="RIT189" s="672"/>
      <c r="RIU189" s="672"/>
      <c r="RIV189" s="672"/>
      <c r="RIW189" s="672"/>
      <c r="RIX189" s="673"/>
      <c r="RIY189" s="671"/>
      <c r="RIZ189" s="672"/>
      <c r="RJA189" s="672"/>
      <c r="RJB189" s="672"/>
      <c r="RJC189" s="672"/>
      <c r="RJD189" s="673"/>
      <c r="RJE189" s="671"/>
      <c r="RJF189" s="672"/>
      <c r="RJG189" s="672"/>
      <c r="RJH189" s="672"/>
      <c r="RJI189" s="672"/>
      <c r="RJJ189" s="673"/>
      <c r="RJK189" s="671"/>
      <c r="RJL189" s="672"/>
      <c r="RJM189" s="672"/>
      <c r="RJN189" s="672"/>
      <c r="RJO189" s="672"/>
      <c r="RJP189" s="673"/>
      <c r="RJQ189" s="671"/>
      <c r="RJR189" s="672"/>
      <c r="RJS189" s="672"/>
      <c r="RJT189" s="672"/>
      <c r="RJU189" s="672"/>
      <c r="RJV189" s="673"/>
      <c r="RJW189" s="671"/>
      <c r="RJX189" s="672"/>
      <c r="RJY189" s="672"/>
      <c r="RJZ189" s="672"/>
      <c r="RKA189" s="672"/>
      <c r="RKB189" s="673"/>
      <c r="RKC189" s="671"/>
      <c r="RKD189" s="672"/>
      <c r="RKE189" s="672"/>
      <c r="RKF189" s="672"/>
      <c r="RKG189" s="672"/>
      <c r="RKH189" s="673"/>
      <c r="RKI189" s="671"/>
      <c r="RKJ189" s="672"/>
      <c r="RKK189" s="672"/>
      <c r="RKL189" s="672"/>
      <c r="RKM189" s="672"/>
      <c r="RKN189" s="673"/>
      <c r="RKO189" s="671"/>
      <c r="RKP189" s="672"/>
      <c r="RKQ189" s="672"/>
      <c r="RKR189" s="672"/>
      <c r="RKS189" s="672"/>
      <c r="RKT189" s="673"/>
      <c r="RKU189" s="671"/>
      <c r="RKV189" s="672"/>
      <c r="RKW189" s="672"/>
      <c r="RKX189" s="672"/>
      <c r="RKY189" s="672"/>
      <c r="RKZ189" s="673"/>
      <c r="RLA189" s="671"/>
      <c r="RLB189" s="672"/>
      <c r="RLC189" s="672"/>
      <c r="RLD189" s="672"/>
      <c r="RLE189" s="672"/>
      <c r="RLF189" s="673"/>
      <c r="RLG189" s="671"/>
      <c r="RLH189" s="672"/>
      <c r="RLI189" s="672"/>
      <c r="RLJ189" s="672"/>
      <c r="RLK189" s="672"/>
      <c r="RLL189" s="673"/>
      <c r="RLM189" s="671"/>
      <c r="RLN189" s="672"/>
      <c r="RLO189" s="672"/>
      <c r="RLP189" s="672"/>
      <c r="RLQ189" s="672"/>
      <c r="RLR189" s="673"/>
      <c r="RLS189" s="671"/>
      <c r="RLT189" s="672"/>
      <c r="RLU189" s="672"/>
      <c r="RLV189" s="672"/>
      <c r="RLW189" s="672"/>
      <c r="RLX189" s="673"/>
      <c r="RLY189" s="671"/>
      <c r="RLZ189" s="672"/>
      <c r="RMA189" s="672"/>
      <c r="RMB189" s="672"/>
      <c r="RMC189" s="672"/>
      <c r="RMD189" s="673"/>
      <c r="RME189" s="671"/>
      <c r="RMF189" s="672"/>
      <c r="RMG189" s="672"/>
      <c r="RMH189" s="672"/>
      <c r="RMI189" s="672"/>
      <c r="RMJ189" s="673"/>
      <c r="RMK189" s="671"/>
      <c r="RML189" s="672"/>
      <c r="RMM189" s="672"/>
      <c r="RMN189" s="672"/>
      <c r="RMO189" s="672"/>
      <c r="RMP189" s="673"/>
      <c r="RMQ189" s="671"/>
      <c r="RMR189" s="672"/>
      <c r="RMS189" s="672"/>
      <c r="RMT189" s="672"/>
      <c r="RMU189" s="672"/>
      <c r="RMV189" s="673"/>
      <c r="RMW189" s="671"/>
      <c r="RMX189" s="672"/>
      <c r="RMY189" s="672"/>
      <c r="RMZ189" s="672"/>
      <c r="RNA189" s="672"/>
      <c r="RNB189" s="673"/>
      <c r="RNC189" s="671"/>
      <c r="RND189" s="672"/>
      <c r="RNE189" s="672"/>
      <c r="RNF189" s="672"/>
      <c r="RNG189" s="672"/>
      <c r="RNH189" s="673"/>
      <c r="RNI189" s="671"/>
      <c r="RNJ189" s="672"/>
      <c r="RNK189" s="672"/>
      <c r="RNL189" s="672"/>
      <c r="RNM189" s="672"/>
      <c r="RNN189" s="673"/>
      <c r="RNO189" s="671"/>
      <c r="RNP189" s="672"/>
      <c r="RNQ189" s="672"/>
      <c r="RNR189" s="672"/>
      <c r="RNS189" s="672"/>
      <c r="RNT189" s="673"/>
      <c r="RNU189" s="671"/>
      <c r="RNV189" s="672"/>
      <c r="RNW189" s="672"/>
      <c r="RNX189" s="672"/>
      <c r="RNY189" s="672"/>
      <c r="RNZ189" s="673"/>
      <c r="ROA189" s="671"/>
      <c r="ROB189" s="672"/>
      <c r="ROC189" s="672"/>
      <c r="ROD189" s="672"/>
      <c r="ROE189" s="672"/>
      <c r="ROF189" s="673"/>
      <c r="ROG189" s="671"/>
      <c r="ROH189" s="672"/>
      <c r="ROI189" s="672"/>
      <c r="ROJ189" s="672"/>
      <c r="ROK189" s="672"/>
      <c r="ROL189" s="673"/>
      <c r="ROM189" s="671"/>
      <c r="RON189" s="672"/>
      <c r="ROO189" s="672"/>
      <c r="ROP189" s="672"/>
      <c r="ROQ189" s="672"/>
      <c r="ROR189" s="673"/>
      <c r="ROS189" s="671"/>
      <c r="ROT189" s="672"/>
      <c r="ROU189" s="672"/>
      <c r="ROV189" s="672"/>
      <c r="ROW189" s="672"/>
      <c r="ROX189" s="673"/>
      <c r="ROY189" s="671"/>
      <c r="ROZ189" s="672"/>
      <c r="RPA189" s="672"/>
      <c r="RPB189" s="672"/>
      <c r="RPC189" s="672"/>
      <c r="RPD189" s="673"/>
      <c r="RPE189" s="671"/>
      <c r="RPF189" s="672"/>
      <c r="RPG189" s="672"/>
      <c r="RPH189" s="672"/>
      <c r="RPI189" s="672"/>
      <c r="RPJ189" s="673"/>
      <c r="RPK189" s="671"/>
      <c r="RPL189" s="672"/>
      <c r="RPM189" s="672"/>
      <c r="RPN189" s="672"/>
      <c r="RPO189" s="672"/>
      <c r="RPP189" s="673"/>
      <c r="RPQ189" s="671"/>
      <c r="RPR189" s="672"/>
      <c r="RPS189" s="672"/>
      <c r="RPT189" s="672"/>
      <c r="RPU189" s="672"/>
      <c r="RPV189" s="673"/>
      <c r="RPW189" s="671"/>
      <c r="RPX189" s="672"/>
      <c r="RPY189" s="672"/>
      <c r="RPZ189" s="672"/>
      <c r="RQA189" s="672"/>
      <c r="RQB189" s="673"/>
      <c r="RQC189" s="671"/>
      <c r="RQD189" s="672"/>
      <c r="RQE189" s="672"/>
      <c r="RQF189" s="672"/>
      <c r="RQG189" s="672"/>
      <c r="RQH189" s="673"/>
      <c r="RQI189" s="671"/>
      <c r="RQJ189" s="672"/>
      <c r="RQK189" s="672"/>
      <c r="RQL189" s="672"/>
      <c r="RQM189" s="672"/>
      <c r="RQN189" s="673"/>
      <c r="RQO189" s="671"/>
      <c r="RQP189" s="672"/>
      <c r="RQQ189" s="672"/>
      <c r="RQR189" s="672"/>
      <c r="RQS189" s="672"/>
      <c r="RQT189" s="673"/>
      <c r="RQU189" s="671"/>
      <c r="RQV189" s="672"/>
      <c r="RQW189" s="672"/>
      <c r="RQX189" s="672"/>
      <c r="RQY189" s="672"/>
      <c r="RQZ189" s="673"/>
      <c r="RRA189" s="671"/>
      <c r="RRB189" s="672"/>
      <c r="RRC189" s="672"/>
      <c r="RRD189" s="672"/>
      <c r="RRE189" s="672"/>
      <c r="RRF189" s="673"/>
      <c r="RRG189" s="671"/>
      <c r="RRH189" s="672"/>
      <c r="RRI189" s="672"/>
      <c r="RRJ189" s="672"/>
      <c r="RRK189" s="672"/>
      <c r="RRL189" s="673"/>
      <c r="RRM189" s="671"/>
      <c r="RRN189" s="672"/>
      <c r="RRO189" s="672"/>
      <c r="RRP189" s="672"/>
      <c r="RRQ189" s="672"/>
      <c r="RRR189" s="673"/>
      <c r="RRS189" s="671"/>
      <c r="RRT189" s="672"/>
      <c r="RRU189" s="672"/>
      <c r="RRV189" s="672"/>
      <c r="RRW189" s="672"/>
      <c r="RRX189" s="673"/>
      <c r="RRY189" s="671"/>
      <c r="RRZ189" s="672"/>
      <c r="RSA189" s="672"/>
      <c r="RSB189" s="672"/>
      <c r="RSC189" s="672"/>
      <c r="RSD189" s="673"/>
      <c r="RSE189" s="671"/>
      <c r="RSF189" s="672"/>
      <c r="RSG189" s="672"/>
      <c r="RSH189" s="672"/>
      <c r="RSI189" s="672"/>
      <c r="RSJ189" s="673"/>
      <c r="RSK189" s="671"/>
      <c r="RSL189" s="672"/>
      <c r="RSM189" s="672"/>
      <c r="RSN189" s="672"/>
      <c r="RSO189" s="672"/>
      <c r="RSP189" s="673"/>
      <c r="RSQ189" s="671"/>
      <c r="RSR189" s="672"/>
      <c r="RSS189" s="672"/>
      <c r="RST189" s="672"/>
      <c r="RSU189" s="672"/>
      <c r="RSV189" s="673"/>
      <c r="RSW189" s="671"/>
      <c r="RSX189" s="672"/>
      <c r="RSY189" s="672"/>
      <c r="RSZ189" s="672"/>
      <c r="RTA189" s="672"/>
      <c r="RTB189" s="673"/>
      <c r="RTC189" s="671"/>
      <c r="RTD189" s="672"/>
      <c r="RTE189" s="672"/>
      <c r="RTF189" s="672"/>
      <c r="RTG189" s="672"/>
      <c r="RTH189" s="673"/>
      <c r="RTI189" s="671"/>
      <c r="RTJ189" s="672"/>
      <c r="RTK189" s="672"/>
      <c r="RTL189" s="672"/>
      <c r="RTM189" s="672"/>
      <c r="RTN189" s="673"/>
      <c r="RTO189" s="671"/>
      <c r="RTP189" s="672"/>
      <c r="RTQ189" s="672"/>
      <c r="RTR189" s="672"/>
      <c r="RTS189" s="672"/>
      <c r="RTT189" s="673"/>
      <c r="RTU189" s="671"/>
      <c r="RTV189" s="672"/>
      <c r="RTW189" s="672"/>
      <c r="RTX189" s="672"/>
      <c r="RTY189" s="672"/>
      <c r="RTZ189" s="673"/>
      <c r="RUA189" s="671"/>
      <c r="RUB189" s="672"/>
      <c r="RUC189" s="672"/>
      <c r="RUD189" s="672"/>
      <c r="RUE189" s="672"/>
      <c r="RUF189" s="673"/>
      <c r="RUG189" s="671"/>
      <c r="RUH189" s="672"/>
      <c r="RUI189" s="672"/>
      <c r="RUJ189" s="672"/>
      <c r="RUK189" s="672"/>
      <c r="RUL189" s="673"/>
      <c r="RUM189" s="671"/>
      <c r="RUN189" s="672"/>
      <c r="RUO189" s="672"/>
      <c r="RUP189" s="672"/>
      <c r="RUQ189" s="672"/>
      <c r="RUR189" s="673"/>
      <c r="RUS189" s="671"/>
      <c r="RUT189" s="672"/>
      <c r="RUU189" s="672"/>
      <c r="RUV189" s="672"/>
      <c r="RUW189" s="672"/>
      <c r="RUX189" s="673"/>
      <c r="RUY189" s="671"/>
      <c r="RUZ189" s="672"/>
      <c r="RVA189" s="672"/>
      <c r="RVB189" s="672"/>
      <c r="RVC189" s="672"/>
      <c r="RVD189" s="673"/>
      <c r="RVE189" s="671"/>
      <c r="RVF189" s="672"/>
      <c r="RVG189" s="672"/>
      <c r="RVH189" s="672"/>
      <c r="RVI189" s="672"/>
      <c r="RVJ189" s="673"/>
      <c r="RVK189" s="671"/>
      <c r="RVL189" s="672"/>
      <c r="RVM189" s="672"/>
      <c r="RVN189" s="672"/>
      <c r="RVO189" s="672"/>
      <c r="RVP189" s="673"/>
      <c r="RVQ189" s="671"/>
      <c r="RVR189" s="672"/>
      <c r="RVS189" s="672"/>
      <c r="RVT189" s="672"/>
      <c r="RVU189" s="672"/>
      <c r="RVV189" s="673"/>
      <c r="RVW189" s="671"/>
      <c r="RVX189" s="672"/>
      <c r="RVY189" s="672"/>
      <c r="RVZ189" s="672"/>
      <c r="RWA189" s="672"/>
      <c r="RWB189" s="673"/>
      <c r="RWC189" s="671"/>
      <c r="RWD189" s="672"/>
      <c r="RWE189" s="672"/>
      <c r="RWF189" s="672"/>
      <c r="RWG189" s="672"/>
      <c r="RWH189" s="673"/>
      <c r="RWI189" s="671"/>
      <c r="RWJ189" s="672"/>
      <c r="RWK189" s="672"/>
      <c r="RWL189" s="672"/>
      <c r="RWM189" s="672"/>
      <c r="RWN189" s="673"/>
      <c r="RWO189" s="671"/>
      <c r="RWP189" s="672"/>
      <c r="RWQ189" s="672"/>
      <c r="RWR189" s="672"/>
      <c r="RWS189" s="672"/>
      <c r="RWT189" s="673"/>
      <c r="RWU189" s="671"/>
      <c r="RWV189" s="672"/>
      <c r="RWW189" s="672"/>
      <c r="RWX189" s="672"/>
      <c r="RWY189" s="672"/>
      <c r="RWZ189" s="673"/>
      <c r="RXA189" s="671"/>
      <c r="RXB189" s="672"/>
      <c r="RXC189" s="672"/>
      <c r="RXD189" s="672"/>
      <c r="RXE189" s="672"/>
      <c r="RXF189" s="673"/>
      <c r="RXG189" s="671"/>
      <c r="RXH189" s="672"/>
      <c r="RXI189" s="672"/>
      <c r="RXJ189" s="672"/>
      <c r="RXK189" s="672"/>
      <c r="RXL189" s="673"/>
      <c r="RXM189" s="671"/>
      <c r="RXN189" s="672"/>
      <c r="RXO189" s="672"/>
      <c r="RXP189" s="672"/>
      <c r="RXQ189" s="672"/>
      <c r="RXR189" s="673"/>
      <c r="RXS189" s="671"/>
      <c r="RXT189" s="672"/>
      <c r="RXU189" s="672"/>
      <c r="RXV189" s="672"/>
      <c r="RXW189" s="672"/>
      <c r="RXX189" s="673"/>
      <c r="RXY189" s="671"/>
      <c r="RXZ189" s="672"/>
      <c r="RYA189" s="672"/>
      <c r="RYB189" s="672"/>
      <c r="RYC189" s="672"/>
      <c r="RYD189" s="673"/>
      <c r="RYE189" s="671"/>
      <c r="RYF189" s="672"/>
      <c r="RYG189" s="672"/>
      <c r="RYH189" s="672"/>
      <c r="RYI189" s="672"/>
      <c r="RYJ189" s="673"/>
      <c r="RYK189" s="671"/>
      <c r="RYL189" s="672"/>
      <c r="RYM189" s="672"/>
      <c r="RYN189" s="672"/>
      <c r="RYO189" s="672"/>
      <c r="RYP189" s="673"/>
      <c r="RYQ189" s="671"/>
      <c r="RYR189" s="672"/>
      <c r="RYS189" s="672"/>
      <c r="RYT189" s="672"/>
      <c r="RYU189" s="672"/>
      <c r="RYV189" s="673"/>
      <c r="RYW189" s="671"/>
      <c r="RYX189" s="672"/>
      <c r="RYY189" s="672"/>
      <c r="RYZ189" s="672"/>
      <c r="RZA189" s="672"/>
      <c r="RZB189" s="673"/>
      <c r="RZC189" s="671"/>
      <c r="RZD189" s="672"/>
      <c r="RZE189" s="672"/>
      <c r="RZF189" s="672"/>
      <c r="RZG189" s="672"/>
      <c r="RZH189" s="673"/>
      <c r="RZI189" s="671"/>
      <c r="RZJ189" s="672"/>
      <c r="RZK189" s="672"/>
      <c r="RZL189" s="672"/>
      <c r="RZM189" s="672"/>
      <c r="RZN189" s="673"/>
      <c r="RZO189" s="671"/>
      <c r="RZP189" s="672"/>
      <c r="RZQ189" s="672"/>
      <c r="RZR189" s="672"/>
      <c r="RZS189" s="672"/>
      <c r="RZT189" s="673"/>
      <c r="RZU189" s="671"/>
      <c r="RZV189" s="672"/>
      <c r="RZW189" s="672"/>
      <c r="RZX189" s="672"/>
      <c r="RZY189" s="672"/>
      <c r="RZZ189" s="673"/>
      <c r="SAA189" s="671"/>
      <c r="SAB189" s="672"/>
      <c r="SAC189" s="672"/>
      <c r="SAD189" s="672"/>
      <c r="SAE189" s="672"/>
      <c r="SAF189" s="673"/>
      <c r="SAG189" s="671"/>
      <c r="SAH189" s="672"/>
      <c r="SAI189" s="672"/>
      <c r="SAJ189" s="672"/>
      <c r="SAK189" s="672"/>
      <c r="SAL189" s="673"/>
      <c r="SAM189" s="671"/>
      <c r="SAN189" s="672"/>
      <c r="SAO189" s="672"/>
      <c r="SAP189" s="672"/>
      <c r="SAQ189" s="672"/>
      <c r="SAR189" s="673"/>
      <c r="SAS189" s="671"/>
      <c r="SAT189" s="672"/>
      <c r="SAU189" s="672"/>
      <c r="SAV189" s="672"/>
      <c r="SAW189" s="672"/>
      <c r="SAX189" s="673"/>
      <c r="SAY189" s="671"/>
      <c r="SAZ189" s="672"/>
      <c r="SBA189" s="672"/>
      <c r="SBB189" s="672"/>
      <c r="SBC189" s="672"/>
      <c r="SBD189" s="673"/>
      <c r="SBE189" s="671"/>
      <c r="SBF189" s="672"/>
      <c r="SBG189" s="672"/>
      <c r="SBH189" s="672"/>
      <c r="SBI189" s="672"/>
      <c r="SBJ189" s="673"/>
      <c r="SBK189" s="671"/>
      <c r="SBL189" s="672"/>
      <c r="SBM189" s="672"/>
      <c r="SBN189" s="672"/>
      <c r="SBO189" s="672"/>
      <c r="SBP189" s="673"/>
      <c r="SBQ189" s="671"/>
      <c r="SBR189" s="672"/>
      <c r="SBS189" s="672"/>
      <c r="SBT189" s="672"/>
      <c r="SBU189" s="672"/>
      <c r="SBV189" s="673"/>
      <c r="SBW189" s="671"/>
      <c r="SBX189" s="672"/>
      <c r="SBY189" s="672"/>
      <c r="SBZ189" s="672"/>
      <c r="SCA189" s="672"/>
      <c r="SCB189" s="673"/>
      <c r="SCC189" s="671"/>
      <c r="SCD189" s="672"/>
      <c r="SCE189" s="672"/>
      <c r="SCF189" s="672"/>
      <c r="SCG189" s="672"/>
      <c r="SCH189" s="673"/>
      <c r="SCI189" s="671"/>
      <c r="SCJ189" s="672"/>
      <c r="SCK189" s="672"/>
      <c r="SCL189" s="672"/>
      <c r="SCM189" s="672"/>
      <c r="SCN189" s="673"/>
      <c r="SCO189" s="671"/>
      <c r="SCP189" s="672"/>
      <c r="SCQ189" s="672"/>
      <c r="SCR189" s="672"/>
      <c r="SCS189" s="672"/>
      <c r="SCT189" s="673"/>
      <c r="SCU189" s="671"/>
      <c r="SCV189" s="672"/>
      <c r="SCW189" s="672"/>
      <c r="SCX189" s="672"/>
      <c r="SCY189" s="672"/>
      <c r="SCZ189" s="673"/>
      <c r="SDA189" s="671"/>
      <c r="SDB189" s="672"/>
      <c r="SDC189" s="672"/>
      <c r="SDD189" s="672"/>
      <c r="SDE189" s="672"/>
      <c r="SDF189" s="673"/>
      <c r="SDG189" s="671"/>
      <c r="SDH189" s="672"/>
      <c r="SDI189" s="672"/>
      <c r="SDJ189" s="672"/>
      <c r="SDK189" s="672"/>
      <c r="SDL189" s="673"/>
      <c r="SDM189" s="671"/>
      <c r="SDN189" s="672"/>
      <c r="SDO189" s="672"/>
      <c r="SDP189" s="672"/>
      <c r="SDQ189" s="672"/>
      <c r="SDR189" s="673"/>
      <c r="SDS189" s="671"/>
      <c r="SDT189" s="672"/>
      <c r="SDU189" s="672"/>
      <c r="SDV189" s="672"/>
      <c r="SDW189" s="672"/>
      <c r="SDX189" s="673"/>
      <c r="SDY189" s="671"/>
      <c r="SDZ189" s="672"/>
      <c r="SEA189" s="672"/>
      <c r="SEB189" s="672"/>
      <c r="SEC189" s="672"/>
      <c r="SED189" s="673"/>
      <c r="SEE189" s="671"/>
      <c r="SEF189" s="672"/>
      <c r="SEG189" s="672"/>
      <c r="SEH189" s="672"/>
      <c r="SEI189" s="672"/>
      <c r="SEJ189" s="673"/>
      <c r="SEK189" s="671"/>
      <c r="SEL189" s="672"/>
      <c r="SEM189" s="672"/>
      <c r="SEN189" s="672"/>
      <c r="SEO189" s="672"/>
      <c r="SEP189" s="673"/>
      <c r="SEQ189" s="671"/>
      <c r="SER189" s="672"/>
      <c r="SES189" s="672"/>
      <c r="SET189" s="672"/>
      <c r="SEU189" s="672"/>
      <c r="SEV189" s="673"/>
      <c r="SEW189" s="671"/>
      <c r="SEX189" s="672"/>
      <c r="SEY189" s="672"/>
      <c r="SEZ189" s="672"/>
      <c r="SFA189" s="672"/>
      <c r="SFB189" s="673"/>
      <c r="SFC189" s="671"/>
      <c r="SFD189" s="672"/>
      <c r="SFE189" s="672"/>
      <c r="SFF189" s="672"/>
      <c r="SFG189" s="672"/>
      <c r="SFH189" s="673"/>
      <c r="SFI189" s="671"/>
      <c r="SFJ189" s="672"/>
      <c r="SFK189" s="672"/>
      <c r="SFL189" s="672"/>
      <c r="SFM189" s="672"/>
      <c r="SFN189" s="673"/>
      <c r="SFO189" s="671"/>
      <c r="SFP189" s="672"/>
      <c r="SFQ189" s="672"/>
      <c r="SFR189" s="672"/>
      <c r="SFS189" s="672"/>
      <c r="SFT189" s="673"/>
      <c r="SFU189" s="671"/>
      <c r="SFV189" s="672"/>
      <c r="SFW189" s="672"/>
      <c r="SFX189" s="672"/>
      <c r="SFY189" s="672"/>
      <c r="SFZ189" s="673"/>
      <c r="SGA189" s="671"/>
      <c r="SGB189" s="672"/>
      <c r="SGC189" s="672"/>
      <c r="SGD189" s="672"/>
      <c r="SGE189" s="672"/>
      <c r="SGF189" s="673"/>
      <c r="SGG189" s="671"/>
      <c r="SGH189" s="672"/>
      <c r="SGI189" s="672"/>
      <c r="SGJ189" s="672"/>
      <c r="SGK189" s="672"/>
      <c r="SGL189" s="673"/>
      <c r="SGM189" s="671"/>
      <c r="SGN189" s="672"/>
      <c r="SGO189" s="672"/>
      <c r="SGP189" s="672"/>
      <c r="SGQ189" s="672"/>
      <c r="SGR189" s="673"/>
      <c r="SGS189" s="671"/>
      <c r="SGT189" s="672"/>
      <c r="SGU189" s="672"/>
      <c r="SGV189" s="672"/>
      <c r="SGW189" s="672"/>
      <c r="SGX189" s="673"/>
      <c r="SGY189" s="671"/>
      <c r="SGZ189" s="672"/>
      <c r="SHA189" s="672"/>
      <c r="SHB189" s="672"/>
      <c r="SHC189" s="672"/>
      <c r="SHD189" s="673"/>
      <c r="SHE189" s="671"/>
      <c r="SHF189" s="672"/>
      <c r="SHG189" s="672"/>
      <c r="SHH189" s="672"/>
      <c r="SHI189" s="672"/>
      <c r="SHJ189" s="673"/>
      <c r="SHK189" s="671"/>
      <c r="SHL189" s="672"/>
      <c r="SHM189" s="672"/>
      <c r="SHN189" s="672"/>
      <c r="SHO189" s="672"/>
      <c r="SHP189" s="673"/>
      <c r="SHQ189" s="671"/>
      <c r="SHR189" s="672"/>
      <c r="SHS189" s="672"/>
      <c r="SHT189" s="672"/>
      <c r="SHU189" s="672"/>
      <c r="SHV189" s="673"/>
      <c r="SHW189" s="671"/>
      <c r="SHX189" s="672"/>
      <c r="SHY189" s="672"/>
      <c r="SHZ189" s="672"/>
      <c r="SIA189" s="672"/>
      <c r="SIB189" s="673"/>
      <c r="SIC189" s="671"/>
      <c r="SID189" s="672"/>
      <c r="SIE189" s="672"/>
      <c r="SIF189" s="672"/>
      <c r="SIG189" s="672"/>
      <c r="SIH189" s="673"/>
      <c r="SII189" s="671"/>
      <c r="SIJ189" s="672"/>
      <c r="SIK189" s="672"/>
      <c r="SIL189" s="672"/>
      <c r="SIM189" s="672"/>
      <c r="SIN189" s="673"/>
      <c r="SIO189" s="671"/>
      <c r="SIP189" s="672"/>
      <c r="SIQ189" s="672"/>
      <c r="SIR189" s="672"/>
      <c r="SIS189" s="672"/>
      <c r="SIT189" s="673"/>
      <c r="SIU189" s="671"/>
      <c r="SIV189" s="672"/>
      <c r="SIW189" s="672"/>
      <c r="SIX189" s="672"/>
      <c r="SIY189" s="672"/>
      <c r="SIZ189" s="673"/>
      <c r="SJA189" s="671"/>
      <c r="SJB189" s="672"/>
      <c r="SJC189" s="672"/>
      <c r="SJD189" s="672"/>
      <c r="SJE189" s="672"/>
      <c r="SJF189" s="673"/>
      <c r="SJG189" s="671"/>
      <c r="SJH189" s="672"/>
      <c r="SJI189" s="672"/>
      <c r="SJJ189" s="672"/>
      <c r="SJK189" s="672"/>
      <c r="SJL189" s="673"/>
      <c r="SJM189" s="671"/>
      <c r="SJN189" s="672"/>
      <c r="SJO189" s="672"/>
      <c r="SJP189" s="672"/>
      <c r="SJQ189" s="672"/>
      <c r="SJR189" s="673"/>
      <c r="SJS189" s="671"/>
      <c r="SJT189" s="672"/>
      <c r="SJU189" s="672"/>
      <c r="SJV189" s="672"/>
      <c r="SJW189" s="672"/>
      <c r="SJX189" s="673"/>
      <c r="SJY189" s="671"/>
      <c r="SJZ189" s="672"/>
      <c r="SKA189" s="672"/>
      <c r="SKB189" s="672"/>
      <c r="SKC189" s="672"/>
      <c r="SKD189" s="673"/>
      <c r="SKE189" s="671"/>
      <c r="SKF189" s="672"/>
      <c r="SKG189" s="672"/>
      <c r="SKH189" s="672"/>
      <c r="SKI189" s="672"/>
      <c r="SKJ189" s="673"/>
      <c r="SKK189" s="671"/>
      <c r="SKL189" s="672"/>
      <c r="SKM189" s="672"/>
      <c r="SKN189" s="672"/>
      <c r="SKO189" s="672"/>
      <c r="SKP189" s="673"/>
      <c r="SKQ189" s="671"/>
      <c r="SKR189" s="672"/>
      <c r="SKS189" s="672"/>
      <c r="SKT189" s="672"/>
      <c r="SKU189" s="672"/>
      <c r="SKV189" s="673"/>
      <c r="SKW189" s="671"/>
      <c r="SKX189" s="672"/>
      <c r="SKY189" s="672"/>
      <c r="SKZ189" s="672"/>
      <c r="SLA189" s="672"/>
      <c r="SLB189" s="673"/>
      <c r="SLC189" s="671"/>
      <c r="SLD189" s="672"/>
      <c r="SLE189" s="672"/>
      <c r="SLF189" s="672"/>
      <c r="SLG189" s="672"/>
      <c r="SLH189" s="673"/>
      <c r="SLI189" s="671"/>
      <c r="SLJ189" s="672"/>
      <c r="SLK189" s="672"/>
      <c r="SLL189" s="672"/>
      <c r="SLM189" s="672"/>
      <c r="SLN189" s="673"/>
      <c r="SLO189" s="671"/>
      <c r="SLP189" s="672"/>
      <c r="SLQ189" s="672"/>
      <c r="SLR189" s="672"/>
      <c r="SLS189" s="672"/>
      <c r="SLT189" s="673"/>
      <c r="SLU189" s="671"/>
      <c r="SLV189" s="672"/>
      <c r="SLW189" s="672"/>
      <c r="SLX189" s="672"/>
      <c r="SLY189" s="672"/>
      <c r="SLZ189" s="673"/>
      <c r="SMA189" s="671"/>
      <c r="SMB189" s="672"/>
      <c r="SMC189" s="672"/>
      <c r="SMD189" s="672"/>
      <c r="SME189" s="672"/>
      <c r="SMF189" s="673"/>
      <c r="SMG189" s="671"/>
      <c r="SMH189" s="672"/>
      <c r="SMI189" s="672"/>
      <c r="SMJ189" s="672"/>
      <c r="SMK189" s="672"/>
      <c r="SML189" s="673"/>
      <c r="SMM189" s="671"/>
      <c r="SMN189" s="672"/>
      <c r="SMO189" s="672"/>
      <c r="SMP189" s="672"/>
      <c r="SMQ189" s="672"/>
      <c r="SMR189" s="673"/>
      <c r="SMS189" s="671"/>
      <c r="SMT189" s="672"/>
      <c r="SMU189" s="672"/>
      <c r="SMV189" s="672"/>
      <c r="SMW189" s="672"/>
      <c r="SMX189" s="673"/>
      <c r="SMY189" s="671"/>
      <c r="SMZ189" s="672"/>
      <c r="SNA189" s="672"/>
      <c r="SNB189" s="672"/>
      <c r="SNC189" s="672"/>
      <c r="SND189" s="673"/>
      <c r="SNE189" s="671"/>
      <c r="SNF189" s="672"/>
      <c r="SNG189" s="672"/>
      <c r="SNH189" s="672"/>
      <c r="SNI189" s="672"/>
      <c r="SNJ189" s="673"/>
      <c r="SNK189" s="671"/>
      <c r="SNL189" s="672"/>
      <c r="SNM189" s="672"/>
      <c r="SNN189" s="672"/>
      <c r="SNO189" s="672"/>
      <c r="SNP189" s="673"/>
      <c r="SNQ189" s="671"/>
      <c r="SNR189" s="672"/>
      <c r="SNS189" s="672"/>
      <c r="SNT189" s="672"/>
      <c r="SNU189" s="672"/>
      <c r="SNV189" s="673"/>
      <c r="SNW189" s="671"/>
      <c r="SNX189" s="672"/>
      <c r="SNY189" s="672"/>
      <c r="SNZ189" s="672"/>
      <c r="SOA189" s="672"/>
      <c r="SOB189" s="673"/>
      <c r="SOC189" s="671"/>
      <c r="SOD189" s="672"/>
      <c r="SOE189" s="672"/>
      <c r="SOF189" s="672"/>
      <c r="SOG189" s="672"/>
      <c r="SOH189" s="673"/>
      <c r="SOI189" s="671"/>
      <c r="SOJ189" s="672"/>
      <c r="SOK189" s="672"/>
      <c r="SOL189" s="672"/>
      <c r="SOM189" s="672"/>
      <c r="SON189" s="673"/>
      <c r="SOO189" s="671"/>
      <c r="SOP189" s="672"/>
      <c r="SOQ189" s="672"/>
      <c r="SOR189" s="672"/>
      <c r="SOS189" s="672"/>
      <c r="SOT189" s="673"/>
      <c r="SOU189" s="671"/>
      <c r="SOV189" s="672"/>
      <c r="SOW189" s="672"/>
      <c r="SOX189" s="672"/>
      <c r="SOY189" s="672"/>
      <c r="SOZ189" s="673"/>
      <c r="SPA189" s="671"/>
      <c r="SPB189" s="672"/>
      <c r="SPC189" s="672"/>
      <c r="SPD189" s="672"/>
      <c r="SPE189" s="672"/>
      <c r="SPF189" s="673"/>
      <c r="SPG189" s="671"/>
      <c r="SPH189" s="672"/>
      <c r="SPI189" s="672"/>
      <c r="SPJ189" s="672"/>
      <c r="SPK189" s="672"/>
      <c r="SPL189" s="673"/>
      <c r="SPM189" s="671"/>
      <c r="SPN189" s="672"/>
      <c r="SPO189" s="672"/>
      <c r="SPP189" s="672"/>
      <c r="SPQ189" s="672"/>
      <c r="SPR189" s="673"/>
      <c r="SPS189" s="671"/>
      <c r="SPT189" s="672"/>
      <c r="SPU189" s="672"/>
      <c r="SPV189" s="672"/>
      <c r="SPW189" s="672"/>
      <c r="SPX189" s="673"/>
      <c r="SPY189" s="671"/>
      <c r="SPZ189" s="672"/>
      <c r="SQA189" s="672"/>
      <c r="SQB189" s="672"/>
      <c r="SQC189" s="672"/>
      <c r="SQD189" s="673"/>
      <c r="SQE189" s="671"/>
      <c r="SQF189" s="672"/>
      <c r="SQG189" s="672"/>
      <c r="SQH189" s="672"/>
      <c r="SQI189" s="672"/>
      <c r="SQJ189" s="673"/>
      <c r="SQK189" s="671"/>
      <c r="SQL189" s="672"/>
      <c r="SQM189" s="672"/>
      <c r="SQN189" s="672"/>
      <c r="SQO189" s="672"/>
      <c r="SQP189" s="673"/>
      <c r="SQQ189" s="671"/>
      <c r="SQR189" s="672"/>
      <c r="SQS189" s="672"/>
      <c r="SQT189" s="672"/>
      <c r="SQU189" s="672"/>
      <c r="SQV189" s="673"/>
      <c r="SQW189" s="671"/>
      <c r="SQX189" s="672"/>
      <c r="SQY189" s="672"/>
      <c r="SQZ189" s="672"/>
      <c r="SRA189" s="672"/>
      <c r="SRB189" s="673"/>
      <c r="SRC189" s="671"/>
      <c r="SRD189" s="672"/>
      <c r="SRE189" s="672"/>
      <c r="SRF189" s="672"/>
      <c r="SRG189" s="672"/>
      <c r="SRH189" s="673"/>
      <c r="SRI189" s="671"/>
      <c r="SRJ189" s="672"/>
      <c r="SRK189" s="672"/>
      <c r="SRL189" s="672"/>
      <c r="SRM189" s="672"/>
      <c r="SRN189" s="673"/>
      <c r="SRO189" s="671"/>
      <c r="SRP189" s="672"/>
      <c r="SRQ189" s="672"/>
      <c r="SRR189" s="672"/>
      <c r="SRS189" s="672"/>
      <c r="SRT189" s="673"/>
      <c r="SRU189" s="671"/>
      <c r="SRV189" s="672"/>
      <c r="SRW189" s="672"/>
      <c r="SRX189" s="672"/>
      <c r="SRY189" s="672"/>
      <c r="SRZ189" s="673"/>
      <c r="SSA189" s="671"/>
      <c r="SSB189" s="672"/>
      <c r="SSC189" s="672"/>
      <c r="SSD189" s="672"/>
      <c r="SSE189" s="672"/>
      <c r="SSF189" s="673"/>
      <c r="SSG189" s="671"/>
      <c r="SSH189" s="672"/>
      <c r="SSI189" s="672"/>
      <c r="SSJ189" s="672"/>
      <c r="SSK189" s="672"/>
      <c r="SSL189" s="673"/>
      <c r="SSM189" s="671"/>
      <c r="SSN189" s="672"/>
      <c r="SSO189" s="672"/>
      <c r="SSP189" s="672"/>
      <c r="SSQ189" s="672"/>
      <c r="SSR189" s="673"/>
      <c r="SSS189" s="671"/>
      <c r="SST189" s="672"/>
      <c r="SSU189" s="672"/>
      <c r="SSV189" s="672"/>
      <c r="SSW189" s="672"/>
      <c r="SSX189" s="673"/>
      <c r="SSY189" s="671"/>
      <c r="SSZ189" s="672"/>
      <c r="STA189" s="672"/>
      <c r="STB189" s="672"/>
      <c r="STC189" s="672"/>
      <c r="STD189" s="673"/>
      <c r="STE189" s="671"/>
      <c r="STF189" s="672"/>
      <c r="STG189" s="672"/>
      <c r="STH189" s="672"/>
      <c r="STI189" s="672"/>
      <c r="STJ189" s="673"/>
      <c r="STK189" s="671"/>
      <c r="STL189" s="672"/>
      <c r="STM189" s="672"/>
      <c r="STN189" s="672"/>
      <c r="STO189" s="672"/>
      <c r="STP189" s="673"/>
      <c r="STQ189" s="671"/>
      <c r="STR189" s="672"/>
      <c r="STS189" s="672"/>
      <c r="STT189" s="672"/>
      <c r="STU189" s="672"/>
      <c r="STV189" s="673"/>
      <c r="STW189" s="671"/>
      <c r="STX189" s="672"/>
      <c r="STY189" s="672"/>
      <c r="STZ189" s="672"/>
      <c r="SUA189" s="672"/>
      <c r="SUB189" s="673"/>
      <c r="SUC189" s="671"/>
      <c r="SUD189" s="672"/>
      <c r="SUE189" s="672"/>
      <c r="SUF189" s="672"/>
      <c r="SUG189" s="672"/>
      <c r="SUH189" s="673"/>
      <c r="SUI189" s="671"/>
      <c r="SUJ189" s="672"/>
      <c r="SUK189" s="672"/>
      <c r="SUL189" s="672"/>
      <c r="SUM189" s="672"/>
      <c r="SUN189" s="673"/>
      <c r="SUO189" s="671"/>
      <c r="SUP189" s="672"/>
      <c r="SUQ189" s="672"/>
      <c r="SUR189" s="672"/>
      <c r="SUS189" s="672"/>
      <c r="SUT189" s="673"/>
      <c r="SUU189" s="671"/>
      <c r="SUV189" s="672"/>
      <c r="SUW189" s="672"/>
      <c r="SUX189" s="672"/>
      <c r="SUY189" s="672"/>
      <c r="SUZ189" s="673"/>
      <c r="SVA189" s="671"/>
      <c r="SVB189" s="672"/>
      <c r="SVC189" s="672"/>
      <c r="SVD189" s="672"/>
      <c r="SVE189" s="672"/>
      <c r="SVF189" s="673"/>
      <c r="SVG189" s="671"/>
      <c r="SVH189" s="672"/>
      <c r="SVI189" s="672"/>
      <c r="SVJ189" s="672"/>
      <c r="SVK189" s="672"/>
      <c r="SVL189" s="673"/>
      <c r="SVM189" s="671"/>
      <c r="SVN189" s="672"/>
      <c r="SVO189" s="672"/>
      <c r="SVP189" s="672"/>
      <c r="SVQ189" s="672"/>
      <c r="SVR189" s="673"/>
      <c r="SVS189" s="671"/>
      <c r="SVT189" s="672"/>
      <c r="SVU189" s="672"/>
      <c r="SVV189" s="672"/>
      <c r="SVW189" s="672"/>
      <c r="SVX189" s="673"/>
      <c r="SVY189" s="671"/>
      <c r="SVZ189" s="672"/>
      <c r="SWA189" s="672"/>
      <c r="SWB189" s="672"/>
      <c r="SWC189" s="672"/>
      <c r="SWD189" s="673"/>
      <c r="SWE189" s="671"/>
      <c r="SWF189" s="672"/>
      <c r="SWG189" s="672"/>
      <c r="SWH189" s="672"/>
      <c r="SWI189" s="672"/>
      <c r="SWJ189" s="673"/>
      <c r="SWK189" s="671"/>
      <c r="SWL189" s="672"/>
      <c r="SWM189" s="672"/>
      <c r="SWN189" s="672"/>
      <c r="SWO189" s="672"/>
      <c r="SWP189" s="673"/>
      <c r="SWQ189" s="671"/>
      <c r="SWR189" s="672"/>
      <c r="SWS189" s="672"/>
      <c r="SWT189" s="672"/>
      <c r="SWU189" s="672"/>
      <c r="SWV189" s="673"/>
      <c r="SWW189" s="671"/>
      <c r="SWX189" s="672"/>
      <c r="SWY189" s="672"/>
      <c r="SWZ189" s="672"/>
      <c r="SXA189" s="672"/>
      <c r="SXB189" s="673"/>
      <c r="SXC189" s="671"/>
      <c r="SXD189" s="672"/>
      <c r="SXE189" s="672"/>
      <c r="SXF189" s="672"/>
      <c r="SXG189" s="672"/>
      <c r="SXH189" s="673"/>
      <c r="SXI189" s="671"/>
      <c r="SXJ189" s="672"/>
      <c r="SXK189" s="672"/>
      <c r="SXL189" s="672"/>
      <c r="SXM189" s="672"/>
      <c r="SXN189" s="673"/>
      <c r="SXO189" s="671"/>
      <c r="SXP189" s="672"/>
      <c r="SXQ189" s="672"/>
      <c r="SXR189" s="672"/>
      <c r="SXS189" s="672"/>
      <c r="SXT189" s="673"/>
      <c r="SXU189" s="671"/>
      <c r="SXV189" s="672"/>
      <c r="SXW189" s="672"/>
      <c r="SXX189" s="672"/>
      <c r="SXY189" s="672"/>
      <c r="SXZ189" s="673"/>
      <c r="SYA189" s="671"/>
      <c r="SYB189" s="672"/>
      <c r="SYC189" s="672"/>
      <c r="SYD189" s="672"/>
      <c r="SYE189" s="672"/>
      <c r="SYF189" s="673"/>
      <c r="SYG189" s="671"/>
      <c r="SYH189" s="672"/>
      <c r="SYI189" s="672"/>
      <c r="SYJ189" s="672"/>
      <c r="SYK189" s="672"/>
      <c r="SYL189" s="673"/>
      <c r="SYM189" s="671"/>
      <c r="SYN189" s="672"/>
      <c r="SYO189" s="672"/>
      <c r="SYP189" s="672"/>
      <c r="SYQ189" s="672"/>
      <c r="SYR189" s="673"/>
      <c r="SYS189" s="671"/>
      <c r="SYT189" s="672"/>
      <c r="SYU189" s="672"/>
      <c r="SYV189" s="672"/>
      <c r="SYW189" s="672"/>
      <c r="SYX189" s="673"/>
      <c r="SYY189" s="671"/>
      <c r="SYZ189" s="672"/>
      <c r="SZA189" s="672"/>
      <c r="SZB189" s="672"/>
      <c r="SZC189" s="672"/>
      <c r="SZD189" s="673"/>
      <c r="SZE189" s="671"/>
      <c r="SZF189" s="672"/>
      <c r="SZG189" s="672"/>
      <c r="SZH189" s="672"/>
      <c r="SZI189" s="672"/>
      <c r="SZJ189" s="673"/>
      <c r="SZK189" s="671"/>
      <c r="SZL189" s="672"/>
      <c r="SZM189" s="672"/>
      <c r="SZN189" s="672"/>
      <c r="SZO189" s="672"/>
      <c r="SZP189" s="673"/>
      <c r="SZQ189" s="671"/>
      <c r="SZR189" s="672"/>
      <c r="SZS189" s="672"/>
      <c r="SZT189" s="672"/>
      <c r="SZU189" s="672"/>
      <c r="SZV189" s="673"/>
      <c r="SZW189" s="671"/>
      <c r="SZX189" s="672"/>
      <c r="SZY189" s="672"/>
      <c r="SZZ189" s="672"/>
      <c r="TAA189" s="672"/>
      <c r="TAB189" s="673"/>
      <c r="TAC189" s="671"/>
      <c r="TAD189" s="672"/>
      <c r="TAE189" s="672"/>
      <c r="TAF189" s="672"/>
      <c r="TAG189" s="672"/>
      <c r="TAH189" s="673"/>
      <c r="TAI189" s="671"/>
      <c r="TAJ189" s="672"/>
      <c r="TAK189" s="672"/>
      <c r="TAL189" s="672"/>
      <c r="TAM189" s="672"/>
      <c r="TAN189" s="673"/>
      <c r="TAO189" s="671"/>
      <c r="TAP189" s="672"/>
      <c r="TAQ189" s="672"/>
      <c r="TAR189" s="672"/>
      <c r="TAS189" s="672"/>
      <c r="TAT189" s="673"/>
      <c r="TAU189" s="671"/>
      <c r="TAV189" s="672"/>
      <c r="TAW189" s="672"/>
      <c r="TAX189" s="672"/>
      <c r="TAY189" s="672"/>
      <c r="TAZ189" s="673"/>
      <c r="TBA189" s="671"/>
      <c r="TBB189" s="672"/>
      <c r="TBC189" s="672"/>
      <c r="TBD189" s="672"/>
      <c r="TBE189" s="672"/>
      <c r="TBF189" s="673"/>
      <c r="TBG189" s="671"/>
      <c r="TBH189" s="672"/>
      <c r="TBI189" s="672"/>
      <c r="TBJ189" s="672"/>
      <c r="TBK189" s="672"/>
      <c r="TBL189" s="673"/>
      <c r="TBM189" s="671"/>
      <c r="TBN189" s="672"/>
      <c r="TBO189" s="672"/>
      <c r="TBP189" s="672"/>
      <c r="TBQ189" s="672"/>
      <c r="TBR189" s="673"/>
      <c r="TBS189" s="671"/>
      <c r="TBT189" s="672"/>
      <c r="TBU189" s="672"/>
      <c r="TBV189" s="672"/>
      <c r="TBW189" s="672"/>
      <c r="TBX189" s="673"/>
      <c r="TBY189" s="671"/>
      <c r="TBZ189" s="672"/>
      <c r="TCA189" s="672"/>
      <c r="TCB189" s="672"/>
      <c r="TCC189" s="672"/>
      <c r="TCD189" s="673"/>
      <c r="TCE189" s="671"/>
      <c r="TCF189" s="672"/>
      <c r="TCG189" s="672"/>
      <c r="TCH189" s="672"/>
      <c r="TCI189" s="672"/>
      <c r="TCJ189" s="673"/>
      <c r="TCK189" s="671"/>
      <c r="TCL189" s="672"/>
      <c r="TCM189" s="672"/>
      <c r="TCN189" s="672"/>
      <c r="TCO189" s="672"/>
      <c r="TCP189" s="673"/>
      <c r="TCQ189" s="671"/>
      <c r="TCR189" s="672"/>
      <c r="TCS189" s="672"/>
      <c r="TCT189" s="672"/>
      <c r="TCU189" s="672"/>
      <c r="TCV189" s="673"/>
      <c r="TCW189" s="671"/>
      <c r="TCX189" s="672"/>
      <c r="TCY189" s="672"/>
      <c r="TCZ189" s="672"/>
      <c r="TDA189" s="672"/>
      <c r="TDB189" s="673"/>
      <c r="TDC189" s="671"/>
      <c r="TDD189" s="672"/>
      <c r="TDE189" s="672"/>
      <c r="TDF189" s="672"/>
      <c r="TDG189" s="672"/>
      <c r="TDH189" s="673"/>
      <c r="TDI189" s="671"/>
      <c r="TDJ189" s="672"/>
      <c r="TDK189" s="672"/>
      <c r="TDL189" s="672"/>
      <c r="TDM189" s="672"/>
      <c r="TDN189" s="673"/>
      <c r="TDO189" s="671"/>
      <c r="TDP189" s="672"/>
      <c r="TDQ189" s="672"/>
      <c r="TDR189" s="672"/>
      <c r="TDS189" s="672"/>
      <c r="TDT189" s="673"/>
      <c r="TDU189" s="671"/>
      <c r="TDV189" s="672"/>
      <c r="TDW189" s="672"/>
      <c r="TDX189" s="672"/>
      <c r="TDY189" s="672"/>
      <c r="TDZ189" s="673"/>
      <c r="TEA189" s="671"/>
      <c r="TEB189" s="672"/>
      <c r="TEC189" s="672"/>
      <c r="TED189" s="672"/>
      <c r="TEE189" s="672"/>
      <c r="TEF189" s="673"/>
      <c r="TEG189" s="671"/>
      <c r="TEH189" s="672"/>
      <c r="TEI189" s="672"/>
      <c r="TEJ189" s="672"/>
      <c r="TEK189" s="672"/>
      <c r="TEL189" s="673"/>
      <c r="TEM189" s="671"/>
      <c r="TEN189" s="672"/>
      <c r="TEO189" s="672"/>
      <c r="TEP189" s="672"/>
      <c r="TEQ189" s="672"/>
      <c r="TER189" s="673"/>
      <c r="TES189" s="671"/>
      <c r="TET189" s="672"/>
      <c r="TEU189" s="672"/>
      <c r="TEV189" s="672"/>
      <c r="TEW189" s="672"/>
      <c r="TEX189" s="673"/>
      <c r="TEY189" s="671"/>
      <c r="TEZ189" s="672"/>
      <c r="TFA189" s="672"/>
      <c r="TFB189" s="672"/>
      <c r="TFC189" s="672"/>
      <c r="TFD189" s="673"/>
      <c r="TFE189" s="671"/>
      <c r="TFF189" s="672"/>
      <c r="TFG189" s="672"/>
      <c r="TFH189" s="672"/>
      <c r="TFI189" s="672"/>
      <c r="TFJ189" s="673"/>
      <c r="TFK189" s="671"/>
      <c r="TFL189" s="672"/>
      <c r="TFM189" s="672"/>
      <c r="TFN189" s="672"/>
      <c r="TFO189" s="672"/>
      <c r="TFP189" s="673"/>
      <c r="TFQ189" s="671"/>
      <c r="TFR189" s="672"/>
      <c r="TFS189" s="672"/>
      <c r="TFT189" s="672"/>
      <c r="TFU189" s="672"/>
      <c r="TFV189" s="673"/>
      <c r="TFW189" s="671"/>
      <c r="TFX189" s="672"/>
      <c r="TFY189" s="672"/>
      <c r="TFZ189" s="672"/>
      <c r="TGA189" s="672"/>
      <c r="TGB189" s="673"/>
      <c r="TGC189" s="671"/>
      <c r="TGD189" s="672"/>
      <c r="TGE189" s="672"/>
      <c r="TGF189" s="672"/>
      <c r="TGG189" s="672"/>
      <c r="TGH189" s="673"/>
      <c r="TGI189" s="671"/>
      <c r="TGJ189" s="672"/>
      <c r="TGK189" s="672"/>
      <c r="TGL189" s="672"/>
      <c r="TGM189" s="672"/>
      <c r="TGN189" s="673"/>
      <c r="TGO189" s="671"/>
      <c r="TGP189" s="672"/>
      <c r="TGQ189" s="672"/>
      <c r="TGR189" s="672"/>
      <c r="TGS189" s="672"/>
      <c r="TGT189" s="673"/>
      <c r="TGU189" s="671"/>
      <c r="TGV189" s="672"/>
      <c r="TGW189" s="672"/>
      <c r="TGX189" s="672"/>
      <c r="TGY189" s="672"/>
      <c r="TGZ189" s="673"/>
      <c r="THA189" s="671"/>
      <c r="THB189" s="672"/>
      <c r="THC189" s="672"/>
      <c r="THD189" s="672"/>
      <c r="THE189" s="672"/>
      <c r="THF189" s="673"/>
      <c r="THG189" s="671"/>
      <c r="THH189" s="672"/>
      <c r="THI189" s="672"/>
      <c r="THJ189" s="672"/>
      <c r="THK189" s="672"/>
      <c r="THL189" s="673"/>
      <c r="THM189" s="671"/>
      <c r="THN189" s="672"/>
      <c r="THO189" s="672"/>
      <c r="THP189" s="672"/>
      <c r="THQ189" s="672"/>
      <c r="THR189" s="673"/>
      <c r="THS189" s="671"/>
      <c r="THT189" s="672"/>
      <c r="THU189" s="672"/>
      <c r="THV189" s="672"/>
      <c r="THW189" s="672"/>
      <c r="THX189" s="673"/>
      <c r="THY189" s="671"/>
      <c r="THZ189" s="672"/>
      <c r="TIA189" s="672"/>
      <c r="TIB189" s="672"/>
      <c r="TIC189" s="672"/>
      <c r="TID189" s="673"/>
      <c r="TIE189" s="671"/>
      <c r="TIF189" s="672"/>
      <c r="TIG189" s="672"/>
      <c r="TIH189" s="672"/>
      <c r="TII189" s="672"/>
      <c r="TIJ189" s="673"/>
      <c r="TIK189" s="671"/>
      <c r="TIL189" s="672"/>
      <c r="TIM189" s="672"/>
      <c r="TIN189" s="672"/>
      <c r="TIO189" s="672"/>
      <c r="TIP189" s="673"/>
      <c r="TIQ189" s="671"/>
      <c r="TIR189" s="672"/>
      <c r="TIS189" s="672"/>
      <c r="TIT189" s="672"/>
      <c r="TIU189" s="672"/>
      <c r="TIV189" s="673"/>
      <c r="TIW189" s="671"/>
      <c r="TIX189" s="672"/>
      <c r="TIY189" s="672"/>
      <c r="TIZ189" s="672"/>
      <c r="TJA189" s="672"/>
      <c r="TJB189" s="673"/>
      <c r="TJC189" s="671"/>
      <c r="TJD189" s="672"/>
      <c r="TJE189" s="672"/>
      <c r="TJF189" s="672"/>
      <c r="TJG189" s="672"/>
      <c r="TJH189" s="673"/>
      <c r="TJI189" s="671"/>
      <c r="TJJ189" s="672"/>
      <c r="TJK189" s="672"/>
      <c r="TJL189" s="672"/>
      <c r="TJM189" s="672"/>
      <c r="TJN189" s="673"/>
      <c r="TJO189" s="671"/>
      <c r="TJP189" s="672"/>
      <c r="TJQ189" s="672"/>
      <c r="TJR189" s="672"/>
      <c r="TJS189" s="672"/>
      <c r="TJT189" s="673"/>
      <c r="TJU189" s="671"/>
      <c r="TJV189" s="672"/>
      <c r="TJW189" s="672"/>
      <c r="TJX189" s="672"/>
      <c r="TJY189" s="672"/>
      <c r="TJZ189" s="673"/>
      <c r="TKA189" s="671"/>
      <c r="TKB189" s="672"/>
      <c r="TKC189" s="672"/>
      <c r="TKD189" s="672"/>
      <c r="TKE189" s="672"/>
      <c r="TKF189" s="673"/>
      <c r="TKG189" s="671"/>
      <c r="TKH189" s="672"/>
      <c r="TKI189" s="672"/>
      <c r="TKJ189" s="672"/>
      <c r="TKK189" s="672"/>
      <c r="TKL189" s="673"/>
      <c r="TKM189" s="671"/>
      <c r="TKN189" s="672"/>
      <c r="TKO189" s="672"/>
      <c r="TKP189" s="672"/>
      <c r="TKQ189" s="672"/>
      <c r="TKR189" s="673"/>
      <c r="TKS189" s="671"/>
      <c r="TKT189" s="672"/>
      <c r="TKU189" s="672"/>
      <c r="TKV189" s="672"/>
      <c r="TKW189" s="672"/>
      <c r="TKX189" s="673"/>
      <c r="TKY189" s="671"/>
      <c r="TKZ189" s="672"/>
      <c r="TLA189" s="672"/>
      <c r="TLB189" s="672"/>
      <c r="TLC189" s="672"/>
      <c r="TLD189" s="673"/>
      <c r="TLE189" s="671"/>
      <c r="TLF189" s="672"/>
      <c r="TLG189" s="672"/>
      <c r="TLH189" s="672"/>
      <c r="TLI189" s="672"/>
      <c r="TLJ189" s="673"/>
      <c r="TLK189" s="671"/>
      <c r="TLL189" s="672"/>
      <c r="TLM189" s="672"/>
      <c r="TLN189" s="672"/>
      <c r="TLO189" s="672"/>
      <c r="TLP189" s="673"/>
      <c r="TLQ189" s="671"/>
      <c r="TLR189" s="672"/>
      <c r="TLS189" s="672"/>
      <c r="TLT189" s="672"/>
      <c r="TLU189" s="672"/>
      <c r="TLV189" s="673"/>
      <c r="TLW189" s="671"/>
      <c r="TLX189" s="672"/>
      <c r="TLY189" s="672"/>
      <c r="TLZ189" s="672"/>
      <c r="TMA189" s="672"/>
      <c r="TMB189" s="673"/>
      <c r="TMC189" s="671"/>
      <c r="TMD189" s="672"/>
      <c r="TME189" s="672"/>
      <c r="TMF189" s="672"/>
      <c r="TMG189" s="672"/>
      <c r="TMH189" s="673"/>
      <c r="TMI189" s="671"/>
      <c r="TMJ189" s="672"/>
      <c r="TMK189" s="672"/>
      <c r="TML189" s="672"/>
      <c r="TMM189" s="672"/>
      <c r="TMN189" s="673"/>
      <c r="TMO189" s="671"/>
      <c r="TMP189" s="672"/>
      <c r="TMQ189" s="672"/>
      <c r="TMR189" s="672"/>
      <c r="TMS189" s="672"/>
      <c r="TMT189" s="673"/>
      <c r="TMU189" s="671"/>
      <c r="TMV189" s="672"/>
      <c r="TMW189" s="672"/>
      <c r="TMX189" s="672"/>
      <c r="TMY189" s="672"/>
      <c r="TMZ189" s="673"/>
      <c r="TNA189" s="671"/>
      <c r="TNB189" s="672"/>
      <c r="TNC189" s="672"/>
      <c r="TND189" s="672"/>
      <c r="TNE189" s="672"/>
      <c r="TNF189" s="673"/>
      <c r="TNG189" s="671"/>
      <c r="TNH189" s="672"/>
      <c r="TNI189" s="672"/>
      <c r="TNJ189" s="672"/>
      <c r="TNK189" s="672"/>
      <c r="TNL189" s="673"/>
      <c r="TNM189" s="671"/>
      <c r="TNN189" s="672"/>
      <c r="TNO189" s="672"/>
      <c r="TNP189" s="672"/>
      <c r="TNQ189" s="672"/>
      <c r="TNR189" s="673"/>
      <c r="TNS189" s="671"/>
      <c r="TNT189" s="672"/>
      <c r="TNU189" s="672"/>
      <c r="TNV189" s="672"/>
      <c r="TNW189" s="672"/>
      <c r="TNX189" s="673"/>
      <c r="TNY189" s="671"/>
      <c r="TNZ189" s="672"/>
      <c r="TOA189" s="672"/>
      <c r="TOB189" s="672"/>
      <c r="TOC189" s="672"/>
      <c r="TOD189" s="673"/>
      <c r="TOE189" s="671"/>
      <c r="TOF189" s="672"/>
      <c r="TOG189" s="672"/>
      <c r="TOH189" s="672"/>
      <c r="TOI189" s="672"/>
      <c r="TOJ189" s="673"/>
      <c r="TOK189" s="671"/>
      <c r="TOL189" s="672"/>
      <c r="TOM189" s="672"/>
      <c r="TON189" s="672"/>
      <c r="TOO189" s="672"/>
      <c r="TOP189" s="673"/>
      <c r="TOQ189" s="671"/>
      <c r="TOR189" s="672"/>
      <c r="TOS189" s="672"/>
      <c r="TOT189" s="672"/>
      <c r="TOU189" s="672"/>
      <c r="TOV189" s="673"/>
      <c r="TOW189" s="671"/>
      <c r="TOX189" s="672"/>
      <c r="TOY189" s="672"/>
      <c r="TOZ189" s="672"/>
      <c r="TPA189" s="672"/>
      <c r="TPB189" s="673"/>
      <c r="TPC189" s="671"/>
      <c r="TPD189" s="672"/>
      <c r="TPE189" s="672"/>
      <c r="TPF189" s="672"/>
      <c r="TPG189" s="672"/>
      <c r="TPH189" s="673"/>
      <c r="TPI189" s="671"/>
      <c r="TPJ189" s="672"/>
      <c r="TPK189" s="672"/>
      <c r="TPL189" s="672"/>
      <c r="TPM189" s="672"/>
      <c r="TPN189" s="673"/>
      <c r="TPO189" s="671"/>
      <c r="TPP189" s="672"/>
      <c r="TPQ189" s="672"/>
      <c r="TPR189" s="672"/>
      <c r="TPS189" s="672"/>
      <c r="TPT189" s="673"/>
      <c r="TPU189" s="671"/>
      <c r="TPV189" s="672"/>
      <c r="TPW189" s="672"/>
      <c r="TPX189" s="672"/>
      <c r="TPY189" s="672"/>
      <c r="TPZ189" s="673"/>
      <c r="TQA189" s="671"/>
      <c r="TQB189" s="672"/>
      <c r="TQC189" s="672"/>
      <c r="TQD189" s="672"/>
      <c r="TQE189" s="672"/>
      <c r="TQF189" s="673"/>
      <c r="TQG189" s="671"/>
      <c r="TQH189" s="672"/>
      <c r="TQI189" s="672"/>
      <c r="TQJ189" s="672"/>
      <c r="TQK189" s="672"/>
      <c r="TQL189" s="673"/>
      <c r="TQM189" s="671"/>
      <c r="TQN189" s="672"/>
      <c r="TQO189" s="672"/>
      <c r="TQP189" s="672"/>
      <c r="TQQ189" s="672"/>
      <c r="TQR189" s="673"/>
      <c r="TQS189" s="671"/>
      <c r="TQT189" s="672"/>
      <c r="TQU189" s="672"/>
      <c r="TQV189" s="672"/>
      <c r="TQW189" s="672"/>
      <c r="TQX189" s="673"/>
      <c r="TQY189" s="671"/>
      <c r="TQZ189" s="672"/>
      <c r="TRA189" s="672"/>
      <c r="TRB189" s="672"/>
      <c r="TRC189" s="672"/>
      <c r="TRD189" s="673"/>
      <c r="TRE189" s="671"/>
      <c r="TRF189" s="672"/>
      <c r="TRG189" s="672"/>
      <c r="TRH189" s="672"/>
      <c r="TRI189" s="672"/>
      <c r="TRJ189" s="673"/>
      <c r="TRK189" s="671"/>
      <c r="TRL189" s="672"/>
      <c r="TRM189" s="672"/>
      <c r="TRN189" s="672"/>
      <c r="TRO189" s="672"/>
      <c r="TRP189" s="673"/>
      <c r="TRQ189" s="671"/>
      <c r="TRR189" s="672"/>
      <c r="TRS189" s="672"/>
      <c r="TRT189" s="672"/>
      <c r="TRU189" s="672"/>
      <c r="TRV189" s="673"/>
      <c r="TRW189" s="671"/>
      <c r="TRX189" s="672"/>
      <c r="TRY189" s="672"/>
      <c r="TRZ189" s="672"/>
      <c r="TSA189" s="672"/>
      <c r="TSB189" s="673"/>
      <c r="TSC189" s="671"/>
      <c r="TSD189" s="672"/>
      <c r="TSE189" s="672"/>
      <c r="TSF189" s="672"/>
      <c r="TSG189" s="672"/>
      <c r="TSH189" s="673"/>
      <c r="TSI189" s="671"/>
      <c r="TSJ189" s="672"/>
      <c r="TSK189" s="672"/>
      <c r="TSL189" s="672"/>
      <c r="TSM189" s="672"/>
      <c r="TSN189" s="673"/>
      <c r="TSO189" s="671"/>
      <c r="TSP189" s="672"/>
      <c r="TSQ189" s="672"/>
      <c r="TSR189" s="672"/>
      <c r="TSS189" s="672"/>
      <c r="TST189" s="673"/>
      <c r="TSU189" s="671"/>
      <c r="TSV189" s="672"/>
      <c r="TSW189" s="672"/>
      <c r="TSX189" s="672"/>
      <c r="TSY189" s="672"/>
      <c r="TSZ189" s="673"/>
      <c r="TTA189" s="671"/>
      <c r="TTB189" s="672"/>
      <c r="TTC189" s="672"/>
      <c r="TTD189" s="672"/>
      <c r="TTE189" s="672"/>
      <c r="TTF189" s="673"/>
      <c r="TTG189" s="671"/>
      <c r="TTH189" s="672"/>
      <c r="TTI189" s="672"/>
      <c r="TTJ189" s="672"/>
      <c r="TTK189" s="672"/>
      <c r="TTL189" s="673"/>
      <c r="TTM189" s="671"/>
      <c r="TTN189" s="672"/>
      <c r="TTO189" s="672"/>
      <c r="TTP189" s="672"/>
      <c r="TTQ189" s="672"/>
      <c r="TTR189" s="673"/>
      <c r="TTS189" s="671"/>
      <c r="TTT189" s="672"/>
      <c r="TTU189" s="672"/>
      <c r="TTV189" s="672"/>
      <c r="TTW189" s="672"/>
      <c r="TTX189" s="673"/>
      <c r="TTY189" s="671"/>
      <c r="TTZ189" s="672"/>
      <c r="TUA189" s="672"/>
      <c r="TUB189" s="672"/>
      <c r="TUC189" s="672"/>
      <c r="TUD189" s="673"/>
      <c r="TUE189" s="671"/>
      <c r="TUF189" s="672"/>
      <c r="TUG189" s="672"/>
      <c r="TUH189" s="672"/>
      <c r="TUI189" s="672"/>
      <c r="TUJ189" s="673"/>
      <c r="TUK189" s="671"/>
      <c r="TUL189" s="672"/>
      <c r="TUM189" s="672"/>
      <c r="TUN189" s="672"/>
      <c r="TUO189" s="672"/>
      <c r="TUP189" s="673"/>
      <c r="TUQ189" s="671"/>
      <c r="TUR189" s="672"/>
      <c r="TUS189" s="672"/>
      <c r="TUT189" s="672"/>
      <c r="TUU189" s="672"/>
      <c r="TUV189" s="673"/>
      <c r="TUW189" s="671"/>
      <c r="TUX189" s="672"/>
      <c r="TUY189" s="672"/>
      <c r="TUZ189" s="672"/>
      <c r="TVA189" s="672"/>
      <c r="TVB189" s="673"/>
      <c r="TVC189" s="671"/>
      <c r="TVD189" s="672"/>
      <c r="TVE189" s="672"/>
      <c r="TVF189" s="672"/>
      <c r="TVG189" s="672"/>
      <c r="TVH189" s="673"/>
      <c r="TVI189" s="671"/>
      <c r="TVJ189" s="672"/>
      <c r="TVK189" s="672"/>
      <c r="TVL189" s="672"/>
      <c r="TVM189" s="672"/>
      <c r="TVN189" s="673"/>
      <c r="TVO189" s="671"/>
      <c r="TVP189" s="672"/>
      <c r="TVQ189" s="672"/>
      <c r="TVR189" s="672"/>
      <c r="TVS189" s="672"/>
      <c r="TVT189" s="673"/>
      <c r="TVU189" s="671"/>
      <c r="TVV189" s="672"/>
      <c r="TVW189" s="672"/>
      <c r="TVX189" s="672"/>
      <c r="TVY189" s="672"/>
      <c r="TVZ189" s="673"/>
      <c r="TWA189" s="671"/>
      <c r="TWB189" s="672"/>
      <c r="TWC189" s="672"/>
      <c r="TWD189" s="672"/>
      <c r="TWE189" s="672"/>
      <c r="TWF189" s="673"/>
      <c r="TWG189" s="671"/>
      <c r="TWH189" s="672"/>
      <c r="TWI189" s="672"/>
      <c r="TWJ189" s="672"/>
      <c r="TWK189" s="672"/>
      <c r="TWL189" s="673"/>
      <c r="TWM189" s="671"/>
      <c r="TWN189" s="672"/>
      <c r="TWO189" s="672"/>
      <c r="TWP189" s="672"/>
      <c r="TWQ189" s="672"/>
      <c r="TWR189" s="673"/>
      <c r="TWS189" s="671"/>
      <c r="TWT189" s="672"/>
      <c r="TWU189" s="672"/>
      <c r="TWV189" s="672"/>
      <c r="TWW189" s="672"/>
      <c r="TWX189" s="673"/>
      <c r="TWY189" s="671"/>
      <c r="TWZ189" s="672"/>
      <c r="TXA189" s="672"/>
      <c r="TXB189" s="672"/>
      <c r="TXC189" s="672"/>
      <c r="TXD189" s="673"/>
      <c r="TXE189" s="671"/>
      <c r="TXF189" s="672"/>
      <c r="TXG189" s="672"/>
      <c r="TXH189" s="672"/>
      <c r="TXI189" s="672"/>
      <c r="TXJ189" s="673"/>
      <c r="TXK189" s="671"/>
      <c r="TXL189" s="672"/>
      <c r="TXM189" s="672"/>
      <c r="TXN189" s="672"/>
      <c r="TXO189" s="672"/>
      <c r="TXP189" s="673"/>
      <c r="TXQ189" s="671"/>
      <c r="TXR189" s="672"/>
      <c r="TXS189" s="672"/>
      <c r="TXT189" s="672"/>
      <c r="TXU189" s="672"/>
      <c r="TXV189" s="673"/>
      <c r="TXW189" s="671"/>
      <c r="TXX189" s="672"/>
      <c r="TXY189" s="672"/>
      <c r="TXZ189" s="672"/>
      <c r="TYA189" s="672"/>
      <c r="TYB189" s="673"/>
      <c r="TYC189" s="671"/>
      <c r="TYD189" s="672"/>
      <c r="TYE189" s="672"/>
      <c r="TYF189" s="672"/>
      <c r="TYG189" s="672"/>
      <c r="TYH189" s="673"/>
      <c r="TYI189" s="671"/>
      <c r="TYJ189" s="672"/>
      <c r="TYK189" s="672"/>
      <c r="TYL189" s="672"/>
      <c r="TYM189" s="672"/>
      <c r="TYN189" s="673"/>
      <c r="TYO189" s="671"/>
      <c r="TYP189" s="672"/>
      <c r="TYQ189" s="672"/>
      <c r="TYR189" s="672"/>
      <c r="TYS189" s="672"/>
      <c r="TYT189" s="673"/>
      <c r="TYU189" s="671"/>
      <c r="TYV189" s="672"/>
      <c r="TYW189" s="672"/>
      <c r="TYX189" s="672"/>
      <c r="TYY189" s="672"/>
      <c r="TYZ189" s="673"/>
      <c r="TZA189" s="671"/>
      <c r="TZB189" s="672"/>
      <c r="TZC189" s="672"/>
      <c r="TZD189" s="672"/>
      <c r="TZE189" s="672"/>
      <c r="TZF189" s="673"/>
      <c r="TZG189" s="671"/>
      <c r="TZH189" s="672"/>
      <c r="TZI189" s="672"/>
      <c r="TZJ189" s="672"/>
      <c r="TZK189" s="672"/>
      <c r="TZL189" s="673"/>
      <c r="TZM189" s="671"/>
      <c r="TZN189" s="672"/>
      <c r="TZO189" s="672"/>
      <c r="TZP189" s="672"/>
      <c r="TZQ189" s="672"/>
      <c r="TZR189" s="673"/>
      <c r="TZS189" s="671"/>
      <c r="TZT189" s="672"/>
      <c r="TZU189" s="672"/>
      <c r="TZV189" s="672"/>
      <c r="TZW189" s="672"/>
      <c r="TZX189" s="673"/>
      <c r="TZY189" s="671"/>
      <c r="TZZ189" s="672"/>
      <c r="UAA189" s="672"/>
      <c r="UAB189" s="672"/>
      <c r="UAC189" s="672"/>
      <c r="UAD189" s="673"/>
      <c r="UAE189" s="671"/>
      <c r="UAF189" s="672"/>
      <c r="UAG189" s="672"/>
      <c r="UAH189" s="672"/>
      <c r="UAI189" s="672"/>
      <c r="UAJ189" s="673"/>
      <c r="UAK189" s="671"/>
      <c r="UAL189" s="672"/>
      <c r="UAM189" s="672"/>
      <c r="UAN189" s="672"/>
      <c r="UAO189" s="672"/>
      <c r="UAP189" s="673"/>
      <c r="UAQ189" s="671"/>
      <c r="UAR189" s="672"/>
      <c r="UAS189" s="672"/>
      <c r="UAT189" s="672"/>
      <c r="UAU189" s="672"/>
      <c r="UAV189" s="673"/>
      <c r="UAW189" s="671"/>
      <c r="UAX189" s="672"/>
      <c r="UAY189" s="672"/>
      <c r="UAZ189" s="672"/>
      <c r="UBA189" s="672"/>
      <c r="UBB189" s="673"/>
      <c r="UBC189" s="671"/>
      <c r="UBD189" s="672"/>
      <c r="UBE189" s="672"/>
      <c r="UBF189" s="672"/>
      <c r="UBG189" s="672"/>
      <c r="UBH189" s="673"/>
      <c r="UBI189" s="671"/>
      <c r="UBJ189" s="672"/>
      <c r="UBK189" s="672"/>
      <c r="UBL189" s="672"/>
      <c r="UBM189" s="672"/>
      <c r="UBN189" s="673"/>
      <c r="UBO189" s="671"/>
      <c r="UBP189" s="672"/>
      <c r="UBQ189" s="672"/>
      <c r="UBR189" s="672"/>
      <c r="UBS189" s="672"/>
      <c r="UBT189" s="673"/>
      <c r="UBU189" s="671"/>
      <c r="UBV189" s="672"/>
      <c r="UBW189" s="672"/>
      <c r="UBX189" s="672"/>
      <c r="UBY189" s="672"/>
      <c r="UBZ189" s="673"/>
      <c r="UCA189" s="671"/>
      <c r="UCB189" s="672"/>
      <c r="UCC189" s="672"/>
      <c r="UCD189" s="672"/>
      <c r="UCE189" s="672"/>
      <c r="UCF189" s="673"/>
      <c r="UCG189" s="671"/>
      <c r="UCH189" s="672"/>
      <c r="UCI189" s="672"/>
      <c r="UCJ189" s="672"/>
      <c r="UCK189" s="672"/>
      <c r="UCL189" s="673"/>
      <c r="UCM189" s="671"/>
      <c r="UCN189" s="672"/>
      <c r="UCO189" s="672"/>
      <c r="UCP189" s="672"/>
      <c r="UCQ189" s="672"/>
      <c r="UCR189" s="673"/>
      <c r="UCS189" s="671"/>
      <c r="UCT189" s="672"/>
      <c r="UCU189" s="672"/>
      <c r="UCV189" s="672"/>
      <c r="UCW189" s="672"/>
      <c r="UCX189" s="673"/>
      <c r="UCY189" s="671"/>
      <c r="UCZ189" s="672"/>
      <c r="UDA189" s="672"/>
      <c r="UDB189" s="672"/>
      <c r="UDC189" s="672"/>
      <c r="UDD189" s="673"/>
      <c r="UDE189" s="671"/>
      <c r="UDF189" s="672"/>
      <c r="UDG189" s="672"/>
      <c r="UDH189" s="672"/>
      <c r="UDI189" s="672"/>
      <c r="UDJ189" s="673"/>
      <c r="UDK189" s="671"/>
      <c r="UDL189" s="672"/>
      <c r="UDM189" s="672"/>
      <c r="UDN189" s="672"/>
      <c r="UDO189" s="672"/>
      <c r="UDP189" s="673"/>
      <c r="UDQ189" s="671"/>
      <c r="UDR189" s="672"/>
      <c r="UDS189" s="672"/>
      <c r="UDT189" s="672"/>
      <c r="UDU189" s="672"/>
      <c r="UDV189" s="673"/>
      <c r="UDW189" s="671"/>
      <c r="UDX189" s="672"/>
      <c r="UDY189" s="672"/>
      <c r="UDZ189" s="672"/>
      <c r="UEA189" s="672"/>
      <c r="UEB189" s="673"/>
      <c r="UEC189" s="671"/>
      <c r="UED189" s="672"/>
      <c r="UEE189" s="672"/>
      <c r="UEF189" s="672"/>
      <c r="UEG189" s="672"/>
      <c r="UEH189" s="673"/>
      <c r="UEI189" s="671"/>
      <c r="UEJ189" s="672"/>
      <c r="UEK189" s="672"/>
      <c r="UEL189" s="672"/>
      <c r="UEM189" s="672"/>
      <c r="UEN189" s="673"/>
      <c r="UEO189" s="671"/>
      <c r="UEP189" s="672"/>
      <c r="UEQ189" s="672"/>
      <c r="UER189" s="672"/>
      <c r="UES189" s="672"/>
      <c r="UET189" s="673"/>
      <c r="UEU189" s="671"/>
      <c r="UEV189" s="672"/>
      <c r="UEW189" s="672"/>
      <c r="UEX189" s="672"/>
      <c r="UEY189" s="672"/>
      <c r="UEZ189" s="673"/>
      <c r="UFA189" s="671"/>
      <c r="UFB189" s="672"/>
      <c r="UFC189" s="672"/>
      <c r="UFD189" s="672"/>
      <c r="UFE189" s="672"/>
      <c r="UFF189" s="673"/>
      <c r="UFG189" s="671"/>
      <c r="UFH189" s="672"/>
      <c r="UFI189" s="672"/>
      <c r="UFJ189" s="672"/>
      <c r="UFK189" s="672"/>
      <c r="UFL189" s="673"/>
      <c r="UFM189" s="671"/>
      <c r="UFN189" s="672"/>
      <c r="UFO189" s="672"/>
      <c r="UFP189" s="672"/>
      <c r="UFQ189" s="672"/>
      <c r="UFR189" s="673"/>
      <c r="UFS189" s="671"/>
      <c r="UFT189" s="672"/>
      <c r="UFU189" s="672"/>
      <c r="UFV189" s="672"/>
      <c r="UFW189" s="672"/>
      <c r="UFX189" s="673"/>
      <c r="UFY189" s="671"/>
      <c r="UFZ189" s="672"/>
      <c r="UGA189" s="672"/>
      <c r="UGB189" s="672"/>
      <c r="UGC189" s="672"/>
      <c r="UGD189" s="673"/>
      <c r="UGE189" s="671"/>
      <c r="UGF189" s="672"/>
      <c r="UGG189" s="672"/>
      <c r="UGH189" s="672"/>
      <c r="UGI189" s="672"/>
      <c r="UGJ189" s="673"/>
      <c r="UGK189" s="671"/>
      <c r="UGL189" s="672"/>
      <c r="UGM189" s="672"/>
      <c r="UGN189" s="672"/>
      <c r="UGO189" s="672"/>
      <c r="UGP189" s="673"/>
      <c r="UGQ189" s="671"/>
      <c r="UGR189" s="672"/>
      <c r="UGS189" s="672"/>
      <c r="UGT189" s="672"/>
      <c r="UGU189" s="672"/>
      <c r="UGV189" s="673"/>
      <c r="UGW189" s="671"/>
      <c r="UGX189" s="672"/>
      <c r="UGY189" s="672"/>
      <c r="UGZ189" s="672"/>
      <c r="UHA189" s="672"/>
      <c r="UHB189" s="673"/>
      <c r="UHC189" s="671"/>
      <c r="UHD189" s="672"/>
      <c r="UHE189" s="672"/>
      <c r="UHF189" s="672"/>
      <c r="UHG189" s="672"/>
      <c r="UHH189" s="673"/>
      <c r="UHI189" s="671"/>
      <c r="UHJ189" s="672"/>
      <c r="UHK189" s="672"/>
      <c r="UHL189" s="672"/>
      <c r="UHM189" s="672"/>
      <c r="UHN189" s="673"/>
      <c r="UHO189" s="671"/>
      <c r="UHP189" s="672"/>
      <c r="UHQ189" s="672"/>
      <c r="UHR189" s="672"/>
      <c r="UHS189" s="672"/>
      <c r="UHT189" s="673"/>
      <c r="UHU189" s="671"/>
      <c r="UHV189" s="672"/>
      <c r="UHW189" s="672"/>
      <c r="UHX189" s="672"/>
      <c r="UHY189" s="672"/>
      <c r="UHZ189" s="673"/>
      <c r="UIA189" s="671"/>
      <c r="UIB189" s="672"/>
      <c r="UIC189" s="672"/>
      <c r="UID189" s="672"/>
      <c r="UIE189" s="672"/>
      <c r="UIF189" s="673"/>
      <c r="UIG189" s="671"/>
      <c r="UIH189" s="672"/>
      <c r="UII189" s="672"/>
      <c r="UIJ189" s="672"/>
      <c r="UIK189" s="672"/>
      <c r="UIL189" s="673"/>
      <c r="UIM189" s="671"/>
      <c r="UIN189" s="672"/>
      <c r="UIO189" s="672"/>
      <c r="UIP189" s="672"/>
      <c r="UIQ189" s="672"/>
      <c r="UIR189" s="673"/>
      <c r="UIS189" s="671"/>
      <c r="UIT189" s="672"/>
      <c r="UIU189" s="672"/>
      <c r="UIV189" s="672"/>
      <c r="UIW189" s="672"/>
      <c r="UIX189" s="673"/>
      <c r="UIY189" s="671"/>
      <c r="UIZ189" s="672"/>
      <c r="UJA189" s="672"/>
      <c r="UJB189" s="672"/>
      <c r="UJC189" s="672"/>
      <c r="UJD189" s="673"/>
      <c r="UJE189" s="671"/>
      <c r="UJF189" s="672"/>
      <c r="UJG189" s="672"/>
      <c r="UJH189" s="672"/>
      <c r="UJI189" s="672"/>
      <c r="UJJ189" s="673"/>
      <c r="UJK189" s="671"/>
      <c r="UJL189" s="672"/>
      <c r="UJM189" s="672"/>
      <c r="UJN189" s="672"/>
      <c r="UJO189" s="672"/>
      <c r="UJP189" s="673"/>
      <c r="UJQ189" s="671"/>
      <c r="UJR189" s="672"/>
      <c r="UJS189" s="672"/>
      <c r="UJT189" s="672"/>
      <c r="UJU189" s="672"/>
      <c r="UJV189" s="673"/>
      <c r="UJW189" s="671"/>
      <c r="UJX189" s="672"/>
      <c r="UJY189" s="672"/>
      <c r="UJZ189" s="672"/>
      <c r="UKA189" s="672"/>
      <c r="UKB189" s="673"/>
      <c r="UKC189" s="671"/>
      <c r="UKD189" s="672"/>
      <c r="UKE189" s="672"/>
      <c r="UKF189" s="672"/>
      <c r="UKG189" s="672"/>
      <c r="UKH189" s="673"/>
      <c r="UKI189" s="671"/>
      <c r="UKJ189" s="672"/>
      <c r="UKK189" s="672"/>
      <c r="UKL189" s="672"/>
      <c r="UKM189" s="672"/>
      <c r="UKN189" s="673"/>
      <c r="UKO189" s="671"/>
      <c r="UKP189" s="672"/>
      <c r="UKQ189" s="672"/>
      <c r="UKR189" s="672"/>
      <c r="UKS189" s="672"/>
      <c r="UKT189" s="673"/>
      <c r="UKU189" s="671"/>
      <c r="UKV189" s="672"/>
      <c r="UKW189" s="672"/>
      <c r="UKX189" s="672"/>
      <c r="UKY189" s="672"/>
      <c r="UKZ189" s="673"/>
      <c r="ULA189" s="671"/>
      <c r="ULB189" s="672"/>
      <c r="ULC189" s="672"/>
      <c r="ULD189" s="672"/>
      <c r="ULE189" s="672"/>
      <c r="ULF189" s="673"/>
      <c r="ULG189" s="671"/>
      <c r="ULH189" s="672"/>
      <c r="ULI189" s="672"/>
      <c r="ULJ189" s="672"/>
      <c r="ULK189" s="672"/>
      <c r="ULL189" s="673"/>
      <c r="ULM189" s="671"/>
      <c r="ULN189" s="672"/>
      <c r="ULO189" s="672"/>
      <c r="ULP189" s="672"/>
      <c r="ULQ189" s="672"/>
      <c r="ULR189" s="673"/>
      <c r="ULS189" s="671"/>
      <c r="ULT189" s="672"/>
      <c r="ULU189" s="672"/>
      <c r="ULV189" s="672"/>
      <c r="ULW189" s="672"/>
      <c r="ULX189" s="673"/>
      <c r="ULY189" s="671"/>
      <c r="ULZ189" s="672"/>
      <c r="UMA189" s="672"/>
      <c r="UMB189" s="672"/>
      <c r="UMC189" s="672"/>
      <c r="UMD189" s="673"/>
      <c r="UME189" s="671"/>
      <c r="UMF189" s="672"/>
      <c r="UMG189" s="672"/>
      <c r="UMH189" s="672"/>
      <c r="UMI189" s="672"/>
      <c r="UMJ189" s="673"/>
      <c r="UMK189" s="671"/>
      <c r="UML189" s="672"/>
      <c r="UMM189" s="672"/>
      <c r="UMN189" s="672"/>
      <c r="UMO189" s="672"/>
      <c r="UMP189" s="673"/>
      <c r="UMQ189" s="671"/>
      <c r="UMR189" s="672"/>
      <c r="UMS189" s="672"/>
      <c r="UMT189" s="672"/>
      <c r="UMU189" s="672"/>
      <c r="UMV189" s="673"/>
      <c r="UMW189" s="671"/>
      <c r="UMX189" s="672"/>
      <c r="UMY189" s="672"/>
      <c r="UMZ189" s="672"/>
      <c r="UNA189" s="672"/>
      <c r="UNB189" s="673"/>
      <c r="UNC189" s="671"/>
      <c r="UND189" s="672"/>
      <c r="UNE189" s="672"/>
      <c r="UNF189" s="672"/>
      <c r="UNG189" s="672"/>
      <c r="UNH189" s="673"/>
      <c r="UNI189" s="671"/>
      <c r="UNJ189" s="672"/>
      <c r="UNK189" s="672"/>
      <c r="UNL189" s="672"/>
      <c r="UNM189" s="672"/>
      <c r="UNN189" s="673"/>
      <c r="UNO189" s="671"/>
      <c r="UNP189" s="672"/>
      <c r="UNQ189" s="672"/>
      <c r="UNR189" s="672"/>
      <c r="UNS189" s="672"/>
      <c r="UNT189" s="673"/>
      <c r="UNU189" s="671"/>
      <c r="UNV189" s="672"/>
      <c r="UNW189" s="672"/>
      <c r="UNX189" s="672"/>
      <c r="UNY189" s="672"/>
      <c r="UNZ189" s="673"/>
      <c r="UOA189" s="671"/>
      <c r="UOB189" s="672"/>
      <c r="UOC189" s="672"/>
      <c r="UOD189" s="672"/>
      <c r="UOE189" s="672"/>
      <c r="UOF189" s="673"/>
      <c r="UOG189" s="671"/>
      <c r="UOH189" s="672"/>
      <c r="UOI189" s="672"/>
      <c r="UOJ189" s="672"/>
      <c r="UOK189" s="672"/>
      <c r="UOL189" s="673"/>
      <c r="UOM189" s="671"/>
      <c r="UON189" s="672"/>
      <c r="UOO189" s="672"/>
      <c r="UOP189" s="672"/>
      <c r="UOQ189" s="672"/>
      <c r="UOR189" s="673"/>
      <c r="UOS189" s="671"/>
      <c r="UOT189" s="672"/>
      <c r="UOU189" s="672"/>
      <c r="UOV189" s="672"/>
      <c r="UOW189" s="672"/>
      <c r="UOX189" s="673"/>
      <c r="UOY189" s="671"/>
      <c r="UOZ189" s="672"/>
      <c r="UPA189" s="672"/>
      <c r="UPB189" s="672"/>
      <c r="UPC189" s="672"/>
      <c r="UPD189" s="673"/>
      <c r="UPE189" s="671"/>
      <c r="UPF189" s="672"/>
      <c r="UPG189" s="672"/>
      <c r="UPH189" s="672"/>
      <c r="UPI189" s="672"/>
      <c r="UPJ189" s="673"/>
      <c r="UPK189" s="671"/>
      <c r="UPL189" s="672"/>
      <c r="UPM189" s="672"/>
      <c r="UPN189" s="672"/>
      <c r="UPO189" s="672"/>
      <c r="UPP189" s="673"/>
      <c r="UPQ189" s="671"/>
      <c r="UPR189" s="672"/>
      <c r="UPS189" s="672"/>
      <c r="UPT189" s="672"/>
      <c r="UPU189" s="672"/>
      <c r="UPV189" s="673"/>
      <c r="UPW189" s="671"/>
      <c r="UPX189" s="672"/>
      <c r="UPY189" s="672"/>
      <c r="UPZ189" s="672"/>
      <c r="UQA189" s="672"/>
      <c r="UQB189" s="673"/>
      <c r="UQC189" s="671"/>
      <c r="UQD189" s="672"/>
      <c r="UQE189" s="672"/>
      <c r="UQF189" s="672"/>
      <c r="UQG189" s="672"/>
      <c r="UQH189" s="673"/>
      <c r="UQI189" s="671"/>
      <c r="UQJ189" s="672"/>
      <c r="UQK189" s="672"/>
      <c r="UQL189" s="672"/>
      <c r="UQM189" s="672"/>
      <c r="UQN189" s="673"/>
      <c r="UQO189" s="671"/>
      <c r="UQP189" s="672"/>
      <c r="UQQ189" s="672"/>
      <c r="UQR189" s="672"/>
      <c r="UQS189" s="672"/>
      <c r="UQT189" s="673"/>
      <c r="UQU189" s="671"/>
      <c r="UQV189" s="672"/>
      <c r="UQW189" s="672"/>
      <c r="UQX189" s="672"/>
      <c r="UQY189" s="672"/>
      <c r="UQZ189" s="673"/>
      <c r="URA189" s="671"/>
      <c r="URB189" s="672"/>
      <c r="URC189" s="672"/>
      <c r="URD189" s="672"/>
      <c r="URE189" s="672"/>
      <c r="URF189" s="673"/>
      <c r="URG189" s="671"/>
      <c r="URH189" s="672"/>
      <c r="URI189" s="672"/>
      <c r="URJ189" s="672"/>
      <c r="URK189" s="672"/>
      <c r="URL189" s="673"/>
      <c r="URM189" s="671"/>
      <c r="URN189" s="672"/>
      <c r="URO189" s="672"/>
      <c r="URP189" s="672"/>
      <c r="URQ189" s="672"/>
      <c r="URR189" s="673"/>
      <c r="URS189" s="671"/>
      <c r="URT189" s="672"/>
      <c r="URU189" s="672"/>
      <c r="URV189" s="672"/>
      <c r="URW189" s="672"/>
      <c r="URX189" s="673"/>
      <c r="URY189" s="671"/>
      <c r="URZ189" s="672"/>
      <c r="USA189" s="672"/>
      <c r="USB189" s="672"/>
      <c r="USC189" s="672"/>
      <c r="USD189" s="673"/>
      <c r="USE189" s="671"/>
      <c r="USF189" s="672"/>
      <c r="USG189" s="672"/>
      <c r="USH189" s="672"/>
      <c r="USI189" s="672"/>
      <c r="USJ189" s="673"/>
      <c r="USK189" s="671"/>
      <c r="USL189" s="672"/>
      <c r="USM189" s="672"/>
      <c r="USN189" s="672"/>
      <c r="USO189" s="672"/>
      <c r="USP189" s="673"/>
      <c r="USQ189" s="671"/>
      <c r="USR189" s="672"/>
      <c r="USS189" s="672"/>
      <c r="UST189" s="672"/>
      <c r="USU189" s="672"/>
      <c r="USV189" s="673"/>
      <c r="USW189" s="671"/>
      <c r="USX189" s="672"/>
      <c r="USY189" s="672"/>
      <c r="USZ189" s="672"/>
      <c r="UTA189" s="672"/>
      <c r="UTB189" s="673"/>
      <c r="UTC189" s="671"/>
      <c r="UTD189" s="672"/>
      <c r="UTE189" s="672"/>
      <c r="UTF189" s="672"/>
      <c r="UTG189" s="672"/>
      <c r="UTH189" s="673"/>
      <c r="UTI189" s="671"/>
      <c r="UTJ189" s="672"/>
      <c r="UTK189" s="672"/>
      <c r="UTL189" s="672"/>
      <c r="UTM189" s="672"/>
      <c r="UTN189" s="673"/>
      <c r="UTO189" s="671"/>
      <c r="UTP189" s="672"/>
      <c r="UTQ189" s="672"/>
      <c r="UTR189" s="672"/>
      <c r="UTS189" s="672"/>
      <c r="UTT189" s="673"/>
      <c r="UTU189" s="671"/>
      <c r="UTV189" s="672"/>
      <c r="UTW189" s="672"/>
      <c r="UTX189" s="672"/>
      <c r="UTY189" s="672"/>
      <c r="UTZ189" s="673"/>
      <c r="UUA189" s="671"/>
      <c r="UUB189" s="672"/>
      <c r="UUC189" s="672"/>
      <c r="UUD189" s="672"/>
      <c r="UUE189" s="672"/>
      <c r="UUF189" s="673"/>
      <c r="UUG189" s="671"/>
      <c r="UUH189" s="672"/>
      <c r="UUI189" s="672"/>
      <c r="UUJ189" s="672"/>
      <c r="UUK189" s="672"/>
      <c r="UUL189" s="673"/>
      <c r="UUM189" s="671"/>
      <c r="UUN189" s="672"/>
      <c r="UUO189" s="672"/>
      <c r="UUP189" s="672"/>
      <c r="UUQ189" s="672"/>
      <c r="UUR189" s="673"/>
      <c r="UUS189" s="671"/>
      <c r="UUT189" s="672"/>
      <c r="UUU189" s="672"/>
      <c r="UUV189" s="672"/>
      <c r="UUW189" s="672"/>
      <c r="UUX189" s="673"/>
      <c r="UUY189" s="671"/>
      <c r="UUZ189" s="672"/>
      <c r="UVA189" s="672"/>
      <c r="UVB189" s="672"/>
      <c r="UVC189" s="672"/>
      <c r="UVD189" s="673"/>
      <c r="UVE189" s="671"/>
      <c r="UVF189" s="672"/>
      <c r="UVG189" s="672"/>
      <c r="UVH189" s="672"/>
      <c r="UVI189" s="672"/>
      <c r="UVJ189" s="673"/>
      <c r="UVK189" s="671"/>
      <c r="UVL189" s="672"/>
      <c r="UVM189" s="672"/>
      <c r="UVN189" s="672"/>
      <c r="UVO189" s="672"/>
      <c r="UVP189" s="673"/>
      <c r="UVQ189" s="671"/>
      <c r="UVR189" s="672"/>
      <c r="UVS189" s="672"/>
      <c r="UVT189" s="672"/>
      <c r="UVU189" s="672"/>
      <c r="UVV189" s="673"/>
      <c r="UVW189" s="671"/>
      <c r="UVX189" s="672"/>
      <c r="UVY189" s="672"/>
      <c r="UVZ189" s="672"/>
      <c r="UWA189" s="672"/>
      <c r="UWB189" s="673"/>
      <c r="UWC189" s="671"/>
      <c r="UWD189" s="672"/>
      <c r="UWE189" s="672"/>
      <c r="UWF189" s="672"/>
      <c r="UWG189" s="672"/>
      <c r="UWH189" s="673"/>
      <c r="UWI189" s="671"/>
      <c r="UWJ189" s="672"/>
      <c r="UWK189" s="672"/>
      <c r="UWL189" s="672"/>
      <c r="UWM189" s="672"/>
      <c r="UWN189" s="673"/>
      <c r="UWO189" s="671"/>
      <c r="UWP189" s="672"/>
      <c r="UWQ189" s="672"/>
      <c r="UWR189" s="672"/>
      <c r="UWS189" s="672"/>
      <c r="UWT189" s="673"/>
      <c r="UWU189" s="671"/>
      <c r="UWV189" s="672"/>
      <c r="UWW189" s="672"/>
      <c r="UWX189" s="672"/>
      <c r="UWY189" s="672"/>
      <c r="UWZ189" s="673"/>
      <c r="UXA189" s="671"/>
      <c r="UXB189" s="672"/>
      <c r="UXC189" s="672"/>
      <c r="UXD189" s="672"/>
      <c r="UXE189" s="672"/>
      <c r="UXF189" s="673"/>
      <c r="UXG189" s="671"/>
      <c r="UXH189" s="672"/>
      <c r="UXI189" s="672"/>
      <c r="UXJ189" s="672"/>
      <c r="UXK189" s="672"/>
      <c r="UXL189" s="673"/>
      <c r="UXM189" s="671"/>
      <c r="UXN189" s="672"/>
      <c r="UXO189" s="672"/>
      <c r="UXP189" s="672"/>
      <c r="UXQ189" s="672"/>
      <c r="UXR189" s="673"/>
      <c r="UXS189" s="671"/>
      <c r="UXT189" s="672"/>
      <c r="UXU189" s="672"/>
      <c r="UXV189" s="672"/>
      <c r="UXW189" s="672"/>
      <c r="UXX189" s="673"/>
      <c r="UXY189" s="671"/>
      <c r="UXZ189" s="672"/>
      <c r="UYA189" s="672"/>
      <c r="UYB189" s="672"/>
      <c r="UYC189" s="672"/>
      <c r="UYD189" s="673"/>
      <c r="UYE189" s="671"/>
      <c r="UYF189" s="672"/>
      <c r="UYG189" s="672"/>
      <c r="UYH189" s="672"/>
      <c r="UYI189" s="672"/>
      <c r="UYJ189" s="673"/>
      <c r="UYK189" s="671"/>
      <c r="UYL189" s="672"/>
      <c r="UYM189" s="672"/>
      <c r="UYN189" s="672"/>
      <c r="UYO189" s="672"/>
      <c r="UYP189" s="673"/>
      <c r="UYQ189" s="671"/>
      <c r="UYR189" s="672"/>
      <c r="UYS189" s="672"/>
      <c r="UYT189" s="672"/>
      <c r="UYU189" s="672"/>
      <c r="UYV189" s="673"/>
      <c r="UYW189" s="671"/>
      <c r="UYX189" s="672"/>
      <c r="UYY189" s="672"/>
      <c r="UYZ189" s="672"/>
      <c r="UZA189" s="672"/>
      <c r="UZB189" s="673"/>
      <c r="UZC189" s="671"/>
      <c r="UZD189" s="672"/>
      <c r="UZE189" s="672"/>
      <c r="UZF189" s="672"/>
      <c r="UZG189" s="672"/>
      <c r="UZH189" s="673"/>
      <c r="UZI189" s="671"/>
      <c r="UZJ189" s="672"/>
      <c r="UZK189" s="672"/>
      <c r="UZL189" s="672"/>
      <c r="UZM189" s="672"/>
      <c r="UZN189" s="673"/>
      <c r="UZO189" s="671"/>
      <c r="UZP189" s="672"/>
      <c r="UZQ189" s="672"/>
      <c r="UZR189" s="672"/>
      <c r="UZS189" s="672"/>
      <c r="UZT189" s="673"/>
      <c r="UZU189" s="671"/>
      <c r="UZV189" s="672"/>
      <c r="UZW189" s="672"/>
      <c r="UZX189" s="672"/>
      <c r="UZY189" s="672"/>
      <c r="UZZ189" s="673"/>
      <c r="VAA189" s="671"/>
      <c r="VAB189" s="672"/>
      <c r="VAC189" s="672"/>
      <c r="VAD189" s="672"/>
      <c r="VAE189" s="672"/>
      <c r="VAF189" s="673"/>
      <c r="VAG189" s="671"/>
      <c r="VAH189" s="672"/>
      <c r="VAI189" s="672"/>
      <c r="VAJ189" s="672"/>
      <c r="VAK189" s="672"/>
      <c r="VAL189" s="673"/>
      <c r="VAM189" s="671"/>
      <c r="VAN189" s="672"/>
      <c r="VAO189" s="672"/>
      <c r="VAP189" s="672"/>
      <c r="VAQ189" s="672"/>
      <c r="VAR189" s="673"/>
      <c r="VAS189" s="671"/>
      <c r="VAT189" s="672"/>
      <c r="VAU189" s="672"/>
      <c r="VAV189" s="672"/>
      <c r="VAW189" s="672"/>
      <c r="VAX189" s="673"/>
      <c r="VAY189" s="671"/>
      <c r="VAZ189" s="672"/>
      <c r="VBA189" s="672"/>
      <c r="VBB189" s="672"/>
      <c r="VBC189" s="672"/>
      <c r="VBD189" s="673"/>
      <c r="VBE189" s="671"/>
      <c r="VBF189" s="672"/>
      <c r="VBG189" s="672"/>
      <c r="VBH189" s="672"/>
      <c r="VBI189" s="672"/>
      <c r="VBJ189" s="673"/>
      <c r="VBK189" s="671"/>
      <c r="VBL189" s="672"/>
      <c r="VBM189" s="672"/>
      <c r="VBN189" s="672"/>
      <c r="VBO189" s="672"/>
      <c r="VBP189" s="673"/>
      <c r="VBQ189" s="671"/>
      <c r="VBR189" s="672"/>
      <c r="VBS189" s="672"/>
      <c r="VBT189" s="672"/>
      <c r="VBU189" s="672"/>
      <c r="VBV189" s="673"/>
      <c r="VBW189" s="671"/>
      <c r="VBX189" s="672"/>
      <c r="VBY189" s="672"/>
      <c r="VBZ189" s="672"/>
      <c r="VCA189" s="672"/>
      <c r="VCB189" s="673"/>
      <c r="VCC189" s="671"/>
      <c r="VCD189" s="672"/>
      <c r="VCE189" s="672"/>
      <c r="VCF189" s="672"/>
      <c r="VCG189" s="672"/>
      <c r="VCH189" s="673"/>
      <c r="VCI189" s="671"/>
      <c r="VCJ189" s="672"/>
      <c r="VCK189" s="672"/>
      <c r="VCL189" s="672"/>
      <c r="VCM189" s="672"/>
      <c r="VCN189" s="673"/>
      <c r="VCO189" s="671"/>
      <c r="VCP189" s="672"/>
      <c r="VCQ189" s="672"/>
      <c r="VCR189" s="672"/>
      <c r="VCS189" s="672"/>
      <c r="VCT189" s="673"/>
      <c r="VCU189" s="671"/>
      <c r="VCV189" s="672"/>
      <c r="VCW189" s="672"/>
      <c r="VCX189" s="672"/>
      <c r="VCY189" s="672"/>
      <c r="VCZ189" s="673"/>
      <c r="VDA189" s="671"/>
      <c r="VDB189" s="672"/>
      <c r="VDC189" s="672"/>
      <c r="VDD189" s="672"/>
      <c r="VDE189" s="672"/>
      <c r="VDF189" s="673"/>
      <c r="VDG189" s="671"/>
      <c r="VDH189" s="672"/>
      <c r="VDI189" s="672"/>
      <c r="VDJ189" s="672"/>
      <c r="VDK189" s="672"/>
      <c r="VDL189" s="673"/>
      <c r="VDM189" s="671"/>
      <c r="VDN189" s="672"/>
      <c r="VDO189" s="672"/>
      <c r="VDP189" s="672"/>
      <c r="VDQ189" s="672"/>
      <c r="VDR189" s="673"/>
      <c r="VDS189" s="671"/>
      <c r="VDT189" s="672"/>
      <c r="VDU189" s="672"/>
      <c r="VDV189" s="672"/>
      <c r="VDW189" s="672"/>
      <c r="VDX189" s="673"/>
      <c r="VDY189" s="671"/>
      <c r="VDZ189" s="672"/>
      <c r="VEA189" s="672"/>
      <c r="VEB189" s="672"/>
      <c r="VEC189" s="672"/>
      <c r="VED189" s="673"/>
      <c r="VEE189" s="671"/>
      <c r="VEF189" s="672"/>
      <c r="VEG189" s="672"/>
      <c r="VEH189" s="672"/>
      <c r="VEI189" s="672"/>
      <c r="VEJ189" s="673"/>
      <c r="VEK189" s="671"/>
      <c r="VEL189" s="672"/>
      <c r="VEM189" s="672"/>
      <c r="VEN189" s="672"/>
      <c r="VEO189" s="672"/>
      <c r="VEP189" s="673"/>
      <c r="VEQ189" s="671"/>
      <c r="VER189" s="672"/>
      <c r="VES189" s="672"/>
      <c r="VET189" s="672"/>
      <c r="VEU189" s="672"/>
      <c r="VEV189" s="673"/>
      <c r="VEW189" s="671"/>
      <c r="VEX189" s="672"/>
      <c r="VEY189" s="672"/>
      <c r="VEZ189" s="672"/>
      <c r="VFA189" s="672"/>
      <c r="VFB189" s="673"/>
      <c r="VFC189" s="671"/>
      <c r="VFD189" s="672"/>
      <c r="VFE189" s="672"/>
      <c r="VFF189" s="672"/>
      <c r="VFG189" s="672"/>
      <c r="VFH189" s="673"/>
      <c r="VFI189" s="671"/>
      <c r="VFJ189" s="672"/>
      <c r="VFK189" s="672"/>
      <c r="VFL189" s="672"/>
      <c r="VFM189" s="672"/>
      <c r="VFN189" s="673"/>
      <c r="VFO189" s="671"/>
      <c r="VFP189" s="672"/>
      <c r="VFQ189" s="672"/>
      <c r="VFR189" s="672"/>
      <c r="VFS189" s="672"/>
      <c r="VFT189" s="673"/>
      <c r="VFU189" s="671"/>
      <c r="VFV189" s="672"/>
      <c r="VFW189" s="672"/>
      <c r="VFX189" s="672"/>
      <c r="VFY189" s="672"/>
      <c r="VFZ189" s="673"/>
      <c r="VGA189" s="671"/>
      <c r="VGB189" s="672"/>
      <c r="VGC189" s="672"/>
      <c r="VGD189" s="672"/>
      <c r="VGE189" s="672"/>
      <c r="VGF189" s="673"/>
      <c r="VGG189" s="671"/>
      <c r="VGH189" s="672"/>
      <c r="VGI189" s="672"/>
      <c r="VGJ189" s="672"/>
      <c r="VGK189" s="672"/>
      <c r="VGL189" s="673"/>
      <c r="VGM189" s="671"/>
      <c r="VGN189" s="672"/>
      <c r="VGO189" s="672"/>
      <c r="VGP189" s="672"/>
      <c r="VGQ189" s="672"/>
      <c r="VGR189" s="673"/>
      <c r="VGS189" s="671"/>
      <c r="VGT189" s="672"/>
      <c r="VGU189" s="672"/>
      <c r="VGV189" s="672"/>
      <c r="VGW189" s="672"/>
      <c r="VGX189" s="673"/>
      <c r="VGY189" s="671"/>
      <c r="VGZ189" s="672"/>
      <c r="VHA189" s="672"/>
      <c r="VHB189" s="672"/>
      <c r="VHC189" s="672"/>
      <c r="VHD189" s="673"/>
      <c r="VHE189" s="671"/>
      <c r="VHF189" s="672"/>
      <c r="VHG189" s="672"/>
      <c r="VHH189" s="672"/>
      <c r="VHI189" s="672"/>
      <c r="VHJ189" s="673"/>
      <c r="VHK189" s="671"/>
      <c r="VHL189" s="672"/>
      <c r="VHM189" s="672"/>
      <c r="VHN189" s="672"/>
      <c r="VHO189" s="672"/>
      <c r="VHP189" s="673"/>
      <c r="VHQ189" s="671"/>
      <c r="VHR189" s="672"/>
      <c r="VHS189" s="672"/>
      <c r="VHT189" s="672"/>
      <c r="VHU189" s="672"/>
      <c r="VHV189" s="673"/>
      <c r="VHW189" s="671"/>
      <c r="VHX189" s="672"/>
      <c r="VHY189" s="672"/>
      <c r="VHZ189" s="672"/>
      <c r="VIA189" s="672"/>
      <c r="VIB189" s="673"/>
      <c r="VIC189" s="671"/>
      <c r="VID189" s="672"/>
      <c r="VIE189" s="672"/>
      <c r="VIF189" s="672"/>
      <c r="VIG189" s="672"/>
      <c r="VIH189" s="673"/>
      <c r="VII189" s="671"/>
      <c r="VIJ189" s="672"/>
      <c r="VIK189" s="672"/>
      <c r="VIL189" s="672"/>
      <c r="VIM189" s="672"/>
      <c r="VIN189" s="673"/>
      <c r="VIO189" s="671"/>
      <c r="VIP189" s="672"/>
      <c r="VIQ189" s="672"/>
      <c r="VIR189" s="672"/>
      <c r="VIS189" s="672"/>
      <c r="VIT189" s="673"/>
      <c r="VIU189" s="671"/>
      <c r="VIV189" s="672"/>
      <c r="VIW189" s="672"/>
      <c r="VIX189" s="672"/>
      <c r="VIY189" s="672"/>
      <c r="VIZ189" s="673"/>
      <c r="VJA189" s="671"/>
      <c r="VJB189" s="672"/>
      <c r="VJC189" s="672"/>
      <c r="VJD189" s="672"/>
      <c r="VJE189" s="672"/>
      <c r="VJF189" s="673"/>
      <c r="VJG189" s="671"/>
      <c r="VJH189" s="672"/>
      <c r="VJI189" s="672"/>
      <c r="VJJ189" s="672"/>
      <c r="VJK189" s="672"/>
      <c r="VJL189" s="673"/>
      <c r="VJM189" s="671"/>
      <c r="VJN189" s="672"/>
      <c r="VJO189" s="672"/>
      <c r="VJP189" s="672"/>
      <c r="VJQ189" s="672"/>
      <c r="VJR189" s="673"/>
      <c r="VJS189" s="671"/>
      <c r="VJT189" s="672"/>
      <c r="VJU189" s="672"/>
      <c r="VJV189" s="672"/>
      <c r="VJW189" s="672"/>
      <c r="VJX189" s="673"/>
      <c r="VJY189" s="671"/>
      <c r="VJZ189" s="672"/>
      <c r="VKA189" s="672"/>
      <c r="VKB189" s="672"/>
      <c r="VKC189" s="672"/>
      <c r="VKD189" s="673"/>
      <c r="VKE189" s="671"/>
      <c r="VKF189" s="672"/>
      <c r="VKG189" s="672"/>
      <c r="VKH189" s="672"/>
      <c r="VKI189" s="672"/>
      <c r="VKJ189" s="673"/>
      <c r="VKK189" s="671"/>
      <c r="VKL189" s="672"/>
      <c r="VKM189" s="672"/>
      <c r="VKN189" s="672"/>
      <c r="VKO189" s="672"/>
      <c r="VKP189" s="673"/>
      <c r="VKQ189" s="671"/>
      <c r="VKR189" s="672"/>
      <c r="VKS189" s="672"/>
      <c r="VKT189" s="672"/>
      <c r="VKU189" s="672"/>
      <c r="VKV189" s="673"/>
      <c r="VKW189" s="671"/>
      <c r="VKX189" s="672"/>
      <c r="VKY189" s="672"/>
      <c r="VKZ189" s="672"/>
      <c r="VLA189" s="672"/>
      <c r="VLB189" s="673"/>
      <c r="VLC189" s="671"/>
      <c r="VLD189" s="672"/>
      <c r="VLE189" s="672"/>
      <c r="VLF189" s="672"/>
      <c r="VLG189" s="672"/>
      <c r="VLH189" s="673"/>
      <c r="VLI189" s="671"/>
      <c r="VLJ189" s="672"/>
      <c r="VLK189" s="672"/>
      <c r="VLL189" s="672"/>
      <c r="VLM189" s="672"/>
      <c r="VLN189" s="673"/>
      <c r="VLO189" s="671"/>
      <c r="VLP189" s="672"/>
      <c r="VLQ189" s="672"/>
      <c r="VLR189" s="672"/>
      <c r="VLS189" s="672"/>
      <c r="VLT189" s="673"/>
      <c r="VLU189" s="671"/>
      <c r="VLV189" s="672"/>
      <c r="VLW189" s="672"/>
      <c r="VLX189" s="672"/>
      <c r="VLY189" s="672"/>
      <c r="VLZ189" s="673"/>
      <c r="VMA189" s="671"/>
      <c r="VMB189" s="672"/>
      <c r="VMC189" s="672"/>
      <c r="VMD189" s="672"/>
      <c r="VME189" s="672"/>
      <c r="VMF189" s="673"/>
      <c r="VMG189" s="671"/>
      <c r="VMH189" s="672"/>
      <c r="VMI189" s="672"/>
      <c r="VMJ189" s="672"/>
      <c r="VMK189" s="672"/>
      <c r="VML189" s="673"/>
      <c r="VMM189" s="671"/>
      <c r="VMN189" s="672"/>
      <c r="VMO189" s="672"/>
      <c r="VMP189" s="672"/>
      <c r="VMQ189" s="672"/>
      <c r="VMR189" s="673"/>
      <c r="VMS189" s="671"/>
      <c r="VMT189" s="672"/>
      <c r="VMU189" s="672"/>
      <c r="VMV189" s="672"/>
      <c r="VMW189" s="672"/>
      <c r="VMX189" s="673"/>
      <c r="VMY189" s="671"/>
      <c r="VMZ189" s="672"/>
      <c r="VNA189" s="672"/>
      <c r="VNB189" s="672"/>
      <c r="VNC189" s="672"/>
      <c r="VND189" s="673"/>
      <c r="VNE189" s="671"/>
      <c r="VNF189" s="672"/>
      <c r="VNG189" s="672"/>
      <c r="VNH189" s="672"/>
      <c r="VNI189" s="672"/>
      <c r="VNJ189" s="673"/>
      <c r="VNK189" s="671"/>
      <c r="VNL189" s="672"/>
      <c r="VNM189" s="672"/>
      <c r="VNN189" s="672"/>
      <c r="VNO189" s="672"/>
      <c r="VNP189" s="673"/>
      <c r="VNQ189" s="671"/>
      <c r="VNR189" s="672"/>
      <c r="VNS189" s="672"/>
      <c r="VNT189" s="672"/>
      <c r="VNU189" s="672"/>
      <c r="VNV189" s="673"/>
      <c r="VNW189" s="671"/>
      <c r="VNX189" s="672"/>
      <c r="VNY189" s="672"/>
      <c r="VNZ189" s="672"/>
      <c r="VOA189" s="672"/>
      <c r="VOB189" s="673"/>
      <c r="VOC189" s="671"/>
      <c r="VOD189" s="672"/>
      <c r="VOE189" s="672"/>
      <c r="VOF189" s="672"/>
      <c r="VOG189" s="672"/>
      <c r="VOH189" s="673"/>
      <c r="VOI189" s="671"/>
      <c r="VOJ189" s="672"/>
      <c r="VOK189" s="672"/>
      <c r="VOL189" s="672"/>
      <c r="VOM189" s="672"/>
      <c r="VON189" s="673"/>
      <c r="VOO189" s="671"/>
      <c r="VOP189" s="672"/>
      <c r="VOQ189" s="672"/>
      <c r="VOR189" s="672"/>
      <c r="VOS189" s="672"/>
      <c r="VOT189" s="673"/>
      <c r="VOU189" s="671"/>
      <c r="VOV189" s="672"/>
      <c r="VOW189" s="672"/>
      <c r="VOX189" s="672"/>
      <c r="VOY189" s="672"/>
      <c r="VOZ189" s="673"/>
      <c r="VPA189" s="671"/>
      <c r="VPB189" s="672"/>
      <c r="VPC189" s="672"/>
      <c r="VPD189" s="672"/>
      <c r="VPE189" s="672"/>
      <c r="VPF189" s="673"/>
      <c r="VPG189" s="671"/>
      <c r="VPH189" s="672"/>
      <c r="VPI189" s="672"/>
      <c r="VPJ189" s="672"/>
      <c r="VPK189" s="672"/>
      <c r="VPL189" s="673"/>
      <c r="VPM189" s="671"/>
      <c r="VPN189" s="672"/>
      <c r="VPO189" s="672"/>
      <c r="VPP189" s="672"/>
      <c r="VPQ189" s="672"/>
      <c r="VPR189" s="673"/>
      <c r="VPS189" s="671"/>
      <c r="VPT189" s="672"/>
      <c r="VPU189" s="672"/>
      <c r="VPV189" s="672"/>
      <c r="VPW189" s="672"/>
      <c r="VPX189" s="673"/>
      <c r="VPY189" s="671"/>
      <c r="VPZ189" s="672"/>
      <c r="VQA189" s="672"/>
      <c r="VQB189" s="672"/>
      <c r="VQC189" s="672"/>
      <c r="VQD189" s="673"/>
      <c r="VQE189" s="671"/>
      <c r="VQF189" s="672"/>
      <c r="VQG189" s="672"/>
      <c r="VQH189" s="672"/>
      <c r="VQI189" s="672"/>
      <c r="VQJ189" s="673"/>
      <c r="VQK189" s="671"/>
      <c r="VQL189" s="672"/>
      <c r="VQM189" s="672"/>
      <c r="VQN189" s="672"/>
      <c r="VQO189" s="672"/>
      <c r="VQP189" s="673"/>
      <c r="VQQ189" s="671"/>
      <c r="VQR189" s="672"/>
      <c r="VQS189" s="672"/>
      <c r="VQT189" s="672"/>
      <c r="VQU189" s="672"/>
      <c r="VQV189" s="673"/>
      <c r="VQW189" s="671"/>
      <c r="VQX189" s="672"/>
      <c r="VQY189" s="672"/>
      <c r="VQZ189" s="672"/>
      <c r="VRA189" s="672"/>
      <c r="VRB189" s="673"/>
      <c r="VRC189" s="671"/>
      <c r="VRD189" s="672"/>
      <c r="VRE189" s="672"/>
      <c r="VRF189" s="672"/>
      <c r="VRG189" s="672"/>
      <c r="VRH189" s="673"/>
      <c r="VRI189" s="671"/>
      <c r="VRJ189" s="672"/>
      <c r="VRK189" s="672"/>
      <c r="VRL189" s="672"/>
      <c r="VRM189" s="672"/>
      <c r="VRN189" s="673"/>
      <c r="VRO189" s="671"/>
      <c r="VRP189" s="672"/>
      <c r="VRQ189" s="672"/>
      <c r="VRR189" s="672"/>
      <c r="VRS189" s="672"/>
      <c r="VRT189" s="673"/>
      <c r="VRU189" s="671"/>
      <c r="VRV189" s="672"/>
      <c r="VRW189" s="672"/>
      <c r="VRX189" s="672"/>
      <c r="VRY189" s="672"/>
      <c r="VRZ189" s="673"/>
      <c r="VSA189" s="671"/>
      <c r="VSB189" s="672"/>
      <c r="VSC189" s="672"/>
      <c r="VSD189" s="672"/>
      <c r="VSE189" s="672"/>
      <c r="VSF189" s="673"/>
      <c r="VSG189" s="671"/>
      <c r="VSH189" s="672"/>
      <c r="VSI189" s="672"/>
      <c r="VSJ189" s="672"/>
      <c r="VSK189" s="672"/>
      <c r="VSL189" s="673"/>
      <c r="VSM189" s="671"/>
      <c r="VSN189" s="672"/>
      <c r="VSO189" s="672"/>
      <c r="VSP189" s="672"/>
      <c r="VSQ189" s="672"/>
      <c r="VSR189" s="673"/>
      <c r="VSS189" s="671"/>
      <c r="VST189" s="672"/>
      <c r="VSU189" s="672"/>
      <c r="VSV189" s="672"/>
      <c r="VSW189" s="672"/>
      <c r="VSX189" s="673"/>
      <c r="VSY189" s="671"/>
      <c r="VSZ189" s="672"/>
      <c r="VTA189" s="672"/>
      <c r="VTB189" s="672"/>
      <c r="VTC189" s="672"/>
      <c r="VTD189" s="673"/>
      <c r="VTE189" s="671"/>
      <c r="VTF189" s="672"/>
      <c r="VTG189" s="672"/>
      <c r="VTH189" s="672"/>
      <c r="VTI189" s="672"/>
      <c r="VTJ189" s="673"/>
      <c r="VTK189" s="671"/>
      <c r="VTL189" s="672"/>
      <c r="VTM189" s="672"/>
      <c r="VTN189" s="672"/>
      <c r="VTO189" s="672"/>
      <c r="VTP189" s="673"/>
      <c r="VTQ189" s="671"/>
      <c r="VTR189" s="672"/>
      <c r="VTS189" s="672"/>
      <c r="VTT189" s="672"/>
      <c r="VTU189" s="672"/>
      <c r="VTV189" s="673"/>
      <c r="VTW189" s="671"/>
      <c r="VTX189" s="672"/>
      <c r="VTY189" s="672"/>
      <c r="VTZ189" s="672"/>
      <c r="VUA189" s="672"/>
      <c r="VUB189" s="673"/>
      <c r="VUC189" s="671"/>
      <c r="VUD189" s="672"/>
      <c r="VUE189" s="672"/>
      <c r="VUF189" s="672"/>
      <c r="VUG189" s="672"/>
      <c r="VUH189" s="673"/>
      <c r="VUI189" s="671"/>
      <c r="VUJ189" s="672"/>
      <c r="VUK189" s="672"/>
      <c r="VUL189" s="672"/>
      <c r="VUM189" s="672"/>
      <c r="VUN189" s="673"/>
      <c r="VUO189" s="671"/>
      <c r="VUP189" s="672"/>
      <c r="VUQ189" s="672"/>
      <c r="VUR189" s="672"/>
      <c r="VUS189" s="672"/>
      <c r="VUT189" s="673"/>
      <c r="VUU189" s="671"/>
      <c r="VUV189" s="672"/>
      <c r="VUW189" s="672"/>
      <c r="VUX189" s="672"/>
      <c r="VUY189" s="672"/>
      <c r="VUZ189" s="673"/>
      <c r="VVA189" s="671"/>
      <c r="VVB189" s="672"/>
      <c r="VVC189" s="672"/>
      <c r="VVD189" s="672"/>
      <c r="VVE189" s="672"/>
      <c r="VVF189" s="673"/>
      <c r="VVG189" s="671"/>
      <c r="VVH189" s="672"/>
      <c r="VVI189" s="672"/>
      <c r="VVJ189" s="672"/>
      <c r="VVK189" s="672"/>
      <c r="VVL189" s="673"/>
      <c r="VVM189" s="671"/>
      <c r="VVN189" s="672"/>
      <c r="VVO189" s="672"/>
      <c r="VVP189" s="672"/>
      <c r="VVQ189" s="672"/>
      <c r="VVR189" s="673"/>
      <c r="VVS189" s="671"/>
      <c r="VVT189" s="672"/>
      <c r="VVU189" s="672"/>
      <c r="VVV189" s="672"/>
      <c r="VVW189" s="672"/>
      <c r="VVX189" s="673"/>
      <c r="VVY189" s="671"/>
      <c r="VVZ189" s="672"/>
      <c r="VWA189" s="672"/>
      <c r="VWB189" s="672"/>
      <c r="VWC189" s="672"/>
      <c r="VWD189" s="673"/>
      <c r="VWE189" s="671"/>
      <c r="VWF189" s="672"/>
      <c r="VWG189" s="672"/>
      <c r="VWH189" s="672"/>
      <c r="VWI189" s="672"/>
      <c r="VWJ189" s="673"/>
      <c r="VWK189" s="671"/>
      <c r="VWL189" s="672"/>
      <c r="VWM189" s="672"/>
      <c r="VWN189" s="672"/>
      <c r="VWO189" s="672"/>
      <c r="VWP189" s="673"/>
      <c r="VWQ189" s="671"/>
      <c r="VWR189" s="672"/>
      <c r="VWS189" s="672"/>
      <c r="VWT189" s="672"/>
      <c r="VWU189" s="672"/>
      <c r="VWV189" s="673"/>
      <c r="VWW189" s="671"/>
      <c r="VWX189" s="672"/>
      <c r="VWY189" s="672"/>
      <c r="VWZ189" s="672"/>
      <c r="VXA189" s="672"/>
      <c r="VXB189" s="673"/>
      <c r="VXC189" s="671"/>
      <c r="VXD189" s="672"/>
      <c r="VXE189" s="672"/>
      <c r="VXF189" s="672"/>
      <c r="VXG189" s="672"/>
      <c r="VXH189" s="673"/>
      <c r="VXI189" s="671"/>
      <c r="VXJ189" s="672"/>
      <c r="VXK189" s="672"/>
      <c r="VXL189" s="672"/>
      <c r="VXM189" s="672"/>
      <c r="VXN189" s="673"/>
      <c r="VXO189" s="671"/>
      <c r="VXP189" s="672"/>
      <c r="VXQ189" s="672"/>
      <c r="VXR189" s="672"/>
      <c r="VXS189" s="672"/>
      <c r="VXT189" s="673"/>
      <c r="VXU189" s="671"/>
      <c r="VXV189" s="672"/>
      <c r="VXW189" s="672"/>
      <c r="VXX189" s="672"/>
      <c r="VXY189" s="672"/>
      <c r="VXZ189" s="673"/>
      <c r="VYA189" s="671"/>
      <c r="VYB189" s="672"/>
      <c r="VYC189" s="672"/>
      <c r="VYD189" s="672"/>
      <c r="VYE189" s="672"/>
      <c r="VYF189" s="673"/>
      <c r="VYG189" s="671"/>
      <c r="VYH189" s="672"/>
      <c r="VYI189" s="672"/>
      <c r="VYJ189" s="672"/>
      <c r="VYK189" s="672"/>
      <c r="VYL189" s="673"/>
      <c r="VYM189" s="671"/>
      <c r="VYN189" s="672"/>
      <c r="VYO189" s="672"/>
      <c r="VYP189" s="672"/>
      <c r="VYQ189" s="672"/>
      <c r="VYR189" s="673"/>
      <c r="VYS189" s="671"/>
      <c r="VYT189" s="672"/>
      <c r="VYU189" s="672"/>
      <c r="VYV189" s="672"/>
      <c r="VYW189" s="672"/>
      <c r="VYX189" s="673"/>
      <c r="VYY189" s="671"/>
      <c r="VYZ189" s="672"/>
      <c r="VZA189" s="672"/>
      <c r="VZB189" s="672"/>
      <c r="VZC189" s="672"/>
      <c r="VZD189" s="673"/>
      <c r="VZE189" s="671"/>
      <c r="VZF189" s="672"/>
      <c r="VZG189" s="672"/>
      <c r="VZH189" s="672"/>
      <c r="VZI189" s="672"/>
      <c r="VZJ189" s="673"/>
      <c r="VZK189" s="671"/>
      <c r="VZL189" s="672"/>
      <c r="VZM189" s="672"/>
      <c r="VZN189" s="672"/>
      <c r="VZO189" s="672"/>
      <c r="VZP189" s="673"/>
      <c r="VZQ189" s="671"/>
      <c r="VZR189" s="672"/>
      <c r="VZS189" s="672"/>
      <c r="VZT189" s="672"/>
      <c r="VZU189" s="672"/>
      <c r="VZV189" s="673"/>
      <c r="VZW189" s="671"/>
      <c r="VZX189" s="672"/>
      <c r="VZY189" s="672"/>
      <c r="VZZ189" s="672"/>
      <c r="WAA189" s="672"/>
      <c r="WAB189" s="673"/>
      <c r="WAC189" s="671"/>
      <c r="WAD189" s="672"/>
      <c r="WAE189" s="672"/>
      <c r="WAF189" s="672"/>
      <c r="WAG189" s="672"/>
      <c r="WAH189" s="673"/>
      <c r="WAI189" s="671"/>
      <c r="WAJ189" s="672"/>
      <c r="WAK189" s="672"/>
      <c r="WAL189" s="672"/>
      <c r="WAM189" s="672"/>
      <c r="WAN189" s="673"/>
      <c r="WAO189" s="671"/>
      <c r="WAP189" s="672"/>
      <c r="WAQ189" s="672"/>
      <c r="WAR189" s="672"/>
      <c r="WAS189" s="672"/>
      <c r="WAT189" s="673"/>
      <c r="WAU189" s="671"/>
      <c r="WAV189" s="672"/>
      <c r="WAW189" s="672"/>
      <c r="WAX189" s="672"/>
      <c r="WAY189" s="672"/>
      <c r="WAZ189" s="673"/>
      <c r="WBA189" s="671"/>
      <c r="WBB189" s="672"/>
      <c r="WBC189" s="672"/>
      <c r="WBD189" s="672"/>
      <c r="WBE189" s="672"/>
      <c r="WBF189" s="673"/>
      <c r="WBG189" s="671"/>
      <c r="WBH189" s="672"/>
      <c r="WBI189" s="672"/>
      <c r="WBJ189" s="672"/>
      <c r="WBK189" s="672"/>
      <c r="WBL189" s="673"/>
      <c r="WBM189" s="671"/>
      <c r="WBN189" s="672"/>
      <c r="WBO189" s="672"/>
      <c r="WBP189" s="672"/>
      <c r="WBQ189" s="672"/>
      <c r="WBR189" s="673"/>
      <c r="WBS189" s="671"/>
      <c r="WBT189" s="672"/>
      <c r="WBU189" s="672"/>
      <c r="WBV189" s="672"/>
      <c r="WBW189" s="672"/>
      <c r="WBX189" s="673"/>
      <c r="WBY189" s="671"/>
      <c r="WBZ189" s="672"/>
      <c r="WCA189" s="672"/>
      <c r="WCB189" s="672"/>
      <c r="WCC189" s="672"/>
      <c r="WCD189" s="673"/>
      <c r="WCE189" s="671"/>
      <c r="WCF189" s="672"/>
      <c r="WCG189" s="672"/>
      <c r="WCH189" s="672"/>
      <c r="WCI189" s="672"/>
      <c r="WCJ189" s="673"/>
      <c r="WCK189" s="671"/>
      <c r="WCL189" s="672"/>
      <c r="WCM189" s="672"/>
      <c r="WCN189" s="672"/>
      <c r="WCO189" s="672"/>
      <c r="WCP189" s="673"/>
      <c r="WCQ189" s="671"/>
      <c r="WCR189" s="672"/>
      <c r="WCS189" s="672"/>
      <c r="WCT189" s="672"/>
      <c r="WCU189" s="672"/>
      <c r="WCV189" s="673"/>
      <c r="WCW189" s="671"/>
      <c r="WCX189" s="672"/>
      <c r="WCY189" s="672"/>
      <c r="WCZ189" s="672"/>
      <c r="WDA189" s="672"/>
      <c r="WDB189" s="673"/>
      <c r="WDC189" s="671"/>
      <c r="WDD189" s="672"/>
      <c r="WDE189" s="672"/>
      <c r="WDF189" s="672"/>
      <c r="WDG189" s="672"/>
      <c r="WDH189" s="673"/>
      <c r="WDI189" s="671"/>
      <c r="WDJ189" s="672"/>
      <c r="WDK189" s="672"/>
      <c r="WDL189" s="672"/>
      <c r="WDM189" s="672"/>
      <c r="WDN189" s="673"/>
      <c r="WDO189" s="671"/>
      <c r="WDP189" s="672"/>
      <c r="WDQ189" s="672"/>
      <c r="WDR189" s="672"/>
      <c r="WDS189" s="672"/>
      <c r="WDT189" s="673"/>
      <c r="WDU189" s="671"/>
      <c r="WDV189" s="672"/>
      <c r="WDW189" s="672"/>
      <c r="WDX189" s="672"/>
      <c r="WDY189" s="672"/>
      <c r="WDZ189" s="673"/>
      <c r="WEA189" s="671"/>
      <c r="WEB189" s="672"/>
      <c r="WEC189" s="672"/>
      <c r="WED189" s="672"/>
      <c r="WEE189" s="672"/>
      <c r="WEF189" s="673"/>
      <c r="WEG189" s="671"/>
      <c r="WEH189" s="672"/>
      <c r="WEI189" s="672"/>
      <c r="WEJ189" s="672"/>
      <c r="WEK189" s="672"/>
      <c r="WEL189" s="673"/>
      <c r="WEM189" s="671"/>
      <c r="WEN189" s="672"/>
      <c r="WEO189" s="672"/>
      <c r="WEP189" s="672"/>
      <c r="WEQ189" s="672"/>
      <c r="WER189" s="673"/>
      <c r="WES189" s="671"/>
      <c r="WET189" s="672"/>
      <c r="WEU189" s="672"/>
      <c r="WEV189" s="672"/>
      <c r="WEW189" s="672"/>
      <c r="WEX189" s="673"/>
      <c r="WEY189" s="671"/>
      <c r="WEZ189" s="672"/>
      <c r="WFA189" s="672"/>
      <c r="WFB189" s="672"/>
      <c r="WFC189" s="672"/>
      <c r="WFD189" s="673"/>
      <c r="WFE189" s="671"/>
      <c r="WFF189" s="672"/>
      <c r="WFG189" s="672"/>
      <c r="WFH189" s="672"/>
      <c r="WFI189" s="672"/>
      <c r="WFJ189" s="673"/>
      <c r="WFK189" s="671"/>
      <c r="WFL189" s="672"/>
      <c r="WFM189" s="672"/>
      <c r="WFN189" s="672"/>
      <c r="WFO189" s="672"/>
      <c r="WFP189" s="673"/>
      <c r="WFQ189" s="671"/>
      <c r="WFR189" s="672"/>
      <c r="WFS189" s="672"/>
      <c r="WFT189" s="672"/>
      <c r="WFU189" s="672"/>
      <c r="WFV189" s="673"/>
      <c r="WFW189" s="671"/>
      <c r="WFX189" s="672"/>
      <c r="WFY189" s="672"/>
      <c r="WFZ189" s="672"/>
      <c r="WGA189" s="672"/>
      <c r="WGB189" s="673"/>
      <c r="WGC189" s="671"/>
      <c r="WGD189" s="672"/>
      <c r="WGE189" s="672"/>
      <c r="WGF189" s="672"/>
      <c r="WGG189" s="672"/>
      <c r="WGH189" s="673"/>
      <c r="WGI189" s="671"/>
      <c r="WGJ189" s="672"/>
      <c r="WGK189" s="672"/>
      <c r="WGL189" s="672"/>
      <c r="WGM189" s="672"/>
      <c r="WGN189" s="673"/>
      <c r="WGO189" s="671"/>
      <c r="WGP189" s="672"/>
      <c r="WGQ189" s="672"/>
      <c r="WGR189" s="672"/>
      <c r="WGS189" s="672"/>
      <c r="WGT189" s="673"/>
      <c r="WGU189" s="671"/>
      <c r="WGV189" s="672"/>
      <c r="WGW189" s="672"/>
      <c r="WGX189" s="672"/>
      <c r="WGY189" s="672"/>
      <c r="WGZ189" s="673"/>
      <c r="WHA189" s="671"/>
      <c r="WHB189" s="672"/>
      <c r="WHC189" s="672"/>
      <c r="WHD189" s="672"/>
      <c r="WHE189" s="672"/>
      <c r="WHF189" s="673"/>
      <c r="WHG189" s="671"/>
      <c r="WHH189" s="672"/>
      <c r="WHI189" s="672"/>
      <c r="WHJ189" s="672"/>
      <c r="WHK189" s="672"/>
      <c r="WHL189" s="673"/>
      <c r="WHM189" s="671"/>
      <c r="WHN189" s="672"/>
      <c r="WHO189" s="672"/>
      <c r="WHP189" s="672"/>
      <c r="WHQ189" s="672"/>
      <c r="WHR189" s="673"/>
      <c r="WHS189" s="671"/>
      <c r="WHT189" s="672"/>
      <c r="WHU189" s="672"/>
      <c r="WHV189" s="672"/>
      <c r="WHW189" s="672"/>
      <c r="WHX189" s="673"/>
      <c r="WHY189" s="671"/>
      <c r="WHZ189" s="672"/>
      <c r="WIA189" s="672"/>
      <c r="WIB189" s="672"/>
      <c r="WIC189" s="672"/>
      <c r="WID189" s="673"/>
      <c r="WIE189" s="671"/>
      <c r="WIF189" s="672"/>
      <c r="WIG189" s="672"/>
      <c r="WIH189" s="672"/>
      <c r="WII189" s="672"/>
      <c r="WIJ189" s="673"/>
      <c r="WIK189" s="671"/>
      <c r="WIL189" s="672"/>
      <c r="WIM189" s="672"/>
      <c r="WIN189" s="672"/>
      <c r="WIO189" s="672"/>
      <c r="WIP189" s="673"/>
      <c r="WIQ189" s="671"/>
      <c r="WIR189" s="672"/>
      <c r="WIS189" s="672"/>
      <c r="WIT189" s="672"/>
      <c r="WIU189" s="672"/>
      <c r="WIV189" s="673"/>
      <c r="WIW189" s="671"/>
      <c r="WIX189" s="672"/>
      <c r="WIY189" s="672"/>
      <c r="WIZ189" s="672"/>
      <c r="WJA189" s="672"/>
      <c r="WJB189" s="673"/>
      <c r="WJC189" s="671"/>
      <c r="WJD189" s="672"/>
      <c r="WJE189" s="672"/>
      <c r="WJF189" s="672"/>
      <c r="WJG189" s="672"/>
      <c r="WJH189" s="673"/>
      <c r="WJI189" s="671"/>
      <c r="WJJ189" s="672"/>
      <c r="WJK189" s="672"/>
      <c r="WJL189" s="672"/>
      <c r="WJM189" s="672"/>
      <c r="WJN189" s="673"/>
      <c r="WJO189" s="671"/>
      <c r="WJP189" s="672"/>
      <c r="WJQ189" s="672"/>
      <c r="WJR189" s="672"/>
      <c r="WJS189" s="672"/>
      <c r="WJT189" s="673"/>
      <c r="WJU189" s="671"/>
      <c r="WJV189" s="672"/>
      <c r="WJW189" s="672"/>
      <c r="WJX189" s="672"/>
      <c r="WJY189" s="672"/>
      <c r="WJZ189" s="673"/>
      <c r="WKA189" s="671"/>
      <c r="WKB189" s="672"/>
      <c r="WKC189" s="672"/>
      <c r="WKD189" s="672"/>
      <c r="WKE189" s="672"/>
      <c r="WKF189" s="673"/>
      <c r="WKG189" s="671"/>
      <c r="WKH189" s="672"/>
      <c r="WKI189" s="672"/>
      <c r="WKJ189" s="672"/>
      <c r="WKK189" s="672"/>
      <c r="WKL189" s="673"/>
      <c r="WKM189" s="671"/>
      <c r="WKN189" s="672"/>
      <c r="WKO189" s="672"/>
      <c r="WKP189" s="672"/>
      <c r="WKQ189" s="672"/>
      <c r="WKR189" s="673"/>
      <c r="WKS189" s="671"/>
      <c r="WKT189" s="672"/>
      <c r="WKU189" s="672"/>
      <c r="WKV189" s="672"/>
      <c r="WKW189" s="672"/>
      <c r="WKX189" s="673"/>
      <c r="WKY189" s="671"/>
      <c r="WKZ189" s="672"/>
      <c r="WLA189" s="672"/>
      <c r="WLB189" s="672"/>
      <c r="WLC189" s="672"/>
      <c r="WLD189" s="673"/>
      <c r="WLE189" s="671"/>
      <c r="WLF189" s="672"/>
      <c r="WLG189" s="672"/>
      <c r="WLH189" s="672"/>
      <c r="WLI189" s="672"/>
      <c r="WLJ189" s="673"/>
      <c r="WLK189" s="671"/>
      <c r="WLL189" s="672"/>
      <c r="WLM189" s="672"/>
      <c r="WLN189" s="672"/>
      <c r="WLO189" s="672"/>
      <c r="WLP189" s="673"/>
      <c r="WLQ189" s="671"/>
      <c r="WLR189" s="672"/>
      <c r="WLS189" s="672"/>
      <c r="WLT189" s="672"/>
      <c r="WLU189" s="672"/>
      <c r="WLV189" s="673"/>
      <c r="WLW189" s="671"/>
      <c r="WLX189" s="672"/>
      <c r="WLY189" s="672"/>
      <c r="WLZ189" s="672"/>
      <c r="WMA189" s="672"/>
      <c r="WMB189" s="673"/>
      <c r="WMC189" s="671"/>
      <c r="WMD189" s="672"/>
      <c r="WME189" s="672"/>
      <c r="WMF189" s="672"/>
      <c r="WMG189" s="672"/>
      <c r="WMH189" s="673"/>
      <c r="WMI189" s="671"/>
      <c r="WMJ189" s="672"/>
      <c r="WMK189" s="672"/>
      <c r="WML189" s="672"/>
      <c r="WMM189" s="672"/>
      <c r="WMN189" s="673"/>
      <c r="WMO189" s="671"/>
      <c r="WMP189" s="672"/>
      <c r="WMQ189" s="672"/>
      <c r="WMR189" s="672"/>
      <c r="WMS189" s="672"/>
      <c r="WMT189" s="673"/>
      <c r="WMU189" s="671"/>
      <c r="WMV189" s="672"/>
      <c r="WMW189" s="672"/>
      <c r="WMX189" s="672"/>
      <c r="WMY189" s="672"/>
      <c r="WMZ189" s="673"/>
      <c r="WNA189" s="671"/>
      <c r="WNB189" s="672"/>
      <c r="WNC189" s="672"/>
      <c r="WND189" s="672"/>
      <c r="WNE189" s="672"/>
      <c r="WNF189" s="673"/>
      <c r="WNG189" s="671"/>
      <c r="WNH189" s="672"/>
      <c r="WNI189" s="672"/>
      <c r="WNJ189" s="672"/>
      <c r="WNK189" s="672"/>
      <c r="WNL189" s="673"/>
      <c r="WNM189" s="671"/>
      <c r="WNN189" s="672"/>
      <c r="WNO189" s="672"/>
      <c r="WNP189" s="672"/>
      <c r="WNQ189" s="672"/>
      <c r="WNR189" s="673"/>
      <c r="WNS189" s="671"/>
      <c r="WNT189" s="672"/>
      <c r="WNU189" s="672"/>
      <c r="WNV189" s="672"/>
      <c r="WNW189" s="672"/>
      <c r="WNX189" s="673"/>
      <c r="WNY189" s="671"/>
      <c r="WNZ189" s="672"/>
      <c r="WOA189" s="672"/>
      <c r="WOB189" s="672"/>
      <c r="WOC189" s="672"/>
      <c r="WOD189" s="673"/>
      <c r="WOE189" s="671"/>
      <c r="WOF189" s="672"/>
      <c r="WOG189" s="672"/>
      <c r="WOH189" s="672"/>
      <c r="WOI189" s="672"/>
      <c r="WOJ189" s="673"/>
      <c r="WOK189" s="671"/>
      <c r="WOL189" s="672"/>
      <c r="WOM189" s="672"/>
      <c r="WON189" s="672"/>
      <c r="WOO189" s="672"/>
      <c r="WOP189" s="673"/>
      <c r="WOQ189" s="671"/>
      <c r="WOR189" s="672"/>
      <c r="WOS189" s="672"/>
      <c r="WOT189" s="672"/>
      <c r="WOU189" s="672"/>
      <c r="WOV189" s="673"/>
      <c r="WOW189" s="671"/>
      <c r="WOX189" s="672"/>
      <c r="WOY189" s="672"/>
      <c r="WOZ189" s="672"/>
      <c r="WPA189" s="672"/>
      <c r="WPB189" s="673"/>
      <c r="WPC189" s="671"/>
      <c r="WPD189" s="672"/>
      <c r="WPE189" s="672"/>
      <c r="WPF189" s="672"/>
      <c r="WPG189" s="672"/>
      <c r="WPH189" s="673"/>
      <c r="WPI189" s="671"/>
      <c r="WPJ189" s="672"/>
      <c r="WPK189" s="672"/>
      <c r="WPL189" s="672"/>
      <c r="WPM189" s="672"/>
      <c r="WPN189" s="673"/>
      <c r="WPO189" s="671"/>
      <c r="WPP189" s="672"/>
      <c r="WPQ189" s="672"/>
      <c r="WPR189" s="672"/>
      <c r="WPS189" s="672"/>
      <c r="WPT189" s="673"/>
      <c r="WPU189" s="671"/>
      <c r="WPV189" s="672"/>
      <c r="WPW189" s="672"/>
      <c r="WPX189" s="672"/>
      <c r="WPY189" s="672"/>
      <c r="WPZ189" s="673"/>
      <c r="WQA189" s="671"/>
      <c r="WQB189" s="672"/>
      <c r="WQC189" s="672"/>
      <c r="WQD189" s="672"/>
      <c r="WQE189" s="672"/>
      <c r="WQF189" s="673"/>
      <c r="WQG189" s="671"/>
      <c r="WQH189" s="672"/>
      <c r="WQI189" s="672"/>
      <c r="WQJ189" s="672"/>
      <c r="WQK189" s="672"/>
      <c r="WQL189" s="673"/>
      <c r="WQM189" s="671"/>
      <c r="WQN189" s="672"/>
      <c r="WQO189" s="672"/>
      <c r="WQP189" s="672"/>
      <c r="WQQ189" s="672"/>
      <c r="WQR189" s="673"/>
      <c r="WQS189" s="671"/>
      <c r="WQT189" s="672"/>
      <c r="WQU189" s="672"/>
      <c r="WQV189" s="672"/>
      <c r="WQW189" s="672"/>
      <c r="WQX189" s="673"/>
      <c r="WQY189" s="671"/>
      <c r="WQZ189" s="672"/>
      <c r="WRA189" s="672"/>
      <c r="WRB189" s="672"/>
      <c r="WRC189" s="672"/>
      <c r="WRD189" s="673"/>
      <c r="WRE189" s="671"/>
      <c r="WRF189" s="672"/>
      <c r="WRG189" s="672"/>
      <c r="WRH189" s="672"/>
      <c r="WRI189" s="672"/>
      <c r="WRJ189" s="673"/>
      <c r="WRK189" s="671"/>
      <c r="WRL189" s="672"/>
      <c r="WRM189" s="672"/>
      <c r="WRN189" s="672"/>
      <c r="WRO189" s="672"/>
      <c r="WRP189" s="673"/>
      <c r="WRQ189" s="671"/>
      <c r="WRR189" s="672"/>
      <c r="WRS189" s="672"/>
      <c r="WRT189" s="672"/>
      <c r="WRU189" s="672"/>
      <c r="WRV189" s="673"/>
      <c r="WRW189" s="671"/>
      <c r="WRX189" s="672"/>
      <c r="WRY189" s="672"/>
      <c r="WRZ189" s="672"/>
      <c r="WSA189" s="672"/>
      <c r="WSB189" s="673"/>
      <c r="WSC189" s="671"/>
      <c r="WSD189" s="672"/>
      <c r="WSE189" s="672"/>
      <c r="WSF189" s="672"/>
      <c r="WSG189" s="672"/>
      <c r="WSH189" s="673"/>
      <c r="WSI189" s="671"/>
      <c r="WSJ189" s="672"/>
      <c r="WSK189" s="672"/>
      <c r="WSL189" s="672"/>
      <c r="WSM189" s="672"/>
      <c r="WSN189" s="673"/>
      <c r="WSO189" s="671"/>
      <c r="WSP189" s="672"/>
      <c r="WSQ189" s="672"/>
      <c r="WSR189" s="672"/>
      <c r="WSS189" s="672"/>
      <c r="WST189" s="673"/>
      <c r="WSU189" s="671"/>
      <c r="WSV189" s="672"/>
      <c r="WSW189" s="672"/>
      <c r="WSX189" s="672"/>
      <c r="WSY189" s="672"/>
      <c r="WSZ189" s="673"/>
      <c r="WTA189" s="671"/>
      <c r="WTB189" s="672"/>
      <c r="WTC189" s="672"/>
      <c r="WTD189" s="672"/>
      <c r="WTE189" s="672"/>
      <c r="WTF189" s="673"/>
      <c r="WTG189" s="671"/>
      <c r="WTH189" s="672"/>
      <c r="WTI189" s="672"/>
      <c r="WTJ189" s="672"/>
      <c r="WTK189" s="672"/>
      <c r="WTL189" s="673"/>
      <c r="WTM189" s="671"/>
      <c r="WTN189" s="672"/>
      <c r="WTO189" s="672"/>
      <c r="WTP189" s="672"/>
      <c r="WTQ189" s="672"/>
      <c r="WTR189" s="673"/>
      <c r="WTS189" s="671"/>
      <c r="WTT189" s="672"/>
      <c r="WTU189" s="672"/>
      <c r="WTV189" s="672"/>
      <c r="WTW189" s="672"/>
      <c r="WTX189" s="673"/>
      <c r="WTY189" s="671"/>
      <c r="WTZ189" s="672"/>
      <c r="WUA189" s="672"/>
      <c r="WUB189" s="672"/>
      <c r="WUC189" s="672"/>
      <c r="WUD189" s="673"/>
      <c r="WUE189" s="671"/>
      <c r="WUF189" s="672"/>
      <c r="WUG189" s="672"/>
      <c r="WUH189" s="672"/>
      <c r="WUI189" s="672"/>
      <c r="WUJ189" s="673"/>
      <c r="WUK189" s="671"/>
      <c r="WUL189" s="672"/>
      <c r="WUM189" s="672"/>
      <c r="WUN189" s="672"/>
      <c r="WUO189" s="672"/>
      <c r="WUP189" s="673"/>
      <c r="WUQ189" s="671"/>
      <c r="WUR189" s="672"/>
      <c r="WUS189" s="672"/>
      <c r="WUT189" s="672"/>
      <c r="WUU189" s="672"/>
      <c r="WUV189" s="673"/>
      <c r="WUW189" s="671"/>
      <c r="WUX189" s="672"/>
      <c r="WUY189" s="672"/>
      <c r="WUZ189" s="672"/>
      <c r="WVA189" s="672"/>
      <c r="WVB189" s="673"/>
      <c r="WVC189" s="671"/>
      <c r="WVD189" s="672"/>
      <c r="WVE189" s="672"/>
      <c r="WVF189" s="672"/>
      <c r="WVG189" s="672"/>
      <c r="WVH189" s="673"/>
      <c r="WVI189" s="671"/>
      <c r="WVJ189" s="672"/>
      <c r="WVK189" s="672"/>
      <c r="WVL189" s="672"/>
      <c r="WVM189" s="672"/>
      <c r="WVN189" s="673"/>
      <c r="WVO189" s="671"/>
      <c r="WVP189" s="672"/>
      <c r="WVQ189" s="672"/>
      <c r="WVR189" s="672"/>
      <c r="WVS189" s="672"/>
      <c r="WVT189" s="673"/>
      <c r="WVU189" s="671"/>
      <c r="WVV189" s="672"/>
      <c r="WVW189" s="672"/>
      <c r="WVX189" s="672"/>
      <c r="WVY189" s="672"/>
      <c r="WVZ189" s="673"/>
      <c r="WWA189" s="671"/>
      <c r="WWB189" s="672"/>
      <c r="WWC189" s="672"/>
      <c r="WWD189" s="672"/>
      <c r="WWE189" s="672"/>
      <c r="WWF189" s="673"/>
      <c r="WWG189" s="671"/>
      <c r="WWH189" s="672"/>
      <c r="WWI189" s="672"/>
      <c r="WWJ189" s="672"/>
      <c r="WWK189" s="672"/>
      <c r="WWL189" s="673"/>
      <c r="WWM189" s="671"/>
      <c r="WWN189" s="672"/>
      <c r="WWO189" s="672"/>
      <c r="WWP189" s="672"/>
      <c r="WWQ189" s="672"/>
      <c r="WWR189" s="673"/>
      <c r="WWS189" s="671"/>
      <c r="WWT189" s="672"/>
      <c r="WWU189" s="672"/>
      <c r="WWV189" s="672"/>
      <c r="WWW189" s="672"/>
      <c r="WWX189" s="673"/>
      <c r="WWY189" s="671"/>
      <c r="WWZ189" s="672"/>
      <c r="WXA189" s="672"/>
      <c r="WXB189" s="672"/>
      <c r="WXC189" s="672"/>
      <c r="WXD189" s="673"/>
      <c r="WXE189" s="671"/>
      <c r="WXF189" s="672"/>
      <c r="WXG189" s="672"/>
      <c r="WXH189" s="672"/>
      <c r="WXI189" s="672"/>
      <c r="WXJ189" s="673"/>
      <c r="WXK189" s="671"/>
      <c r="WXL189" s="672"/>
      <c r="WXM189" s="672"/>
      <c r="WXN189" s="672"/>
      <c r="WXO189" s="672"/>
      <c r="WXP189" s="673"/>
      <c r="WXQ189" s="671"/>
      <c r="WXR189" s="672"/>
      <c r="WXS189" s="672"/>
      <c r="WXT189" s="672"/>
      <c r="WXU189" s="672"/>
      <c r="WXV189" s="673"/>
      <c r="WXW189" s="671"/>
      <c r="WXX189" s="672"/>
      <c r="WXY189" s="672"/>
      <c r="WXZ189" s="672"/>
      <c r="WYA189" s="672"/>
      <c r="WYB189" s="673"/>
      <c r="WYC189" s="671"/>
      <c r="WYD189" s="672"/>
      <c r="WYE189" s="672"/>
      <c r="WYF189" s="672"/>
      <c r="WYG189" s="672"/>
      <c r="WYH189" s="673"/>
      <c r="WYI189" s="671"/>
      <c r="WYJ189" s="672"/>
      <c r="WYK189" s="672"/>
      <c r="WYL189" s="672"/>
      <c r="WYM189" s="672"/>
      <c r="WYN189" s="673"/>
      <c r="WYO189" s="671"/>
      <c r="WYP189" s="672"/>
      <c r="WYQ189" s="672"/>
      <c r="WYR189" s="672"/>
      <c r="WYS189" s="672"/>
      <c r="WYT189" s="673"/>
      <c r="WYU189" s="671"/>
      <c r="WYV189" s="672"/>
      <c r="WYW189" s="672"/>
      <c r="WYX189" s="672"/>
      <c r="WYY189" s="672"/>
      <c r="WYZ189" s="673"/>
      <c r="WZA189" s="671"/>
      <c r="WZB189" s="672"/>
      <c r="WZC189" s="672"/>
      <c r="WZD189" s="672"/>
      <c r="WZE189" s="672"/>
      <c r="WZF189" s="673"/>
      <c r="WZG189" s="671"/>
      <c r="WZH189" s="672"/>
      <c r="WZI189" s="672"/>
      <c r="WZJ189" s="672"/>
      <c r="WZK189" s="672"/>
      <c r="WZL189" s="673"/>
      <c r="WZM189" s="671"/>
      <c r="WZN189" s="672"/>
      <c r="WZO189" s="672"/>
      <c r="WZP189" s="672"/>
      <c r="WZQ189" s="672"/>
      <c r="WZR189" s="673"/>
      <c r="WZS189" s="671"/>
      <c r="WZT189" s="672"/>
      <c r="WZU189" s="672"/>
      <c r="WZV189" s="672"/>
      <c r="WZW189" s="672"/>
      <c r="WZX189" s="673"/>
      <c r="WZY189" s="671"/>
      <c r="WZZ189" s="672"/>
      <c r="XAA189" s="672"/>
      <c r="XAB189" s="672"/>
      <c r="XAC189" s="672"/>
      <c r="XAD189" s="673"/>
      <c r="XAE189" s="671"/>
      <c r="XAF189" s="672"/>
      <c r="XAG189" s="672"/>
      <c r="XAH189" s="672"/>
      <c r="XAI189" s="672"/>
      <c r="XAJ189" s="673"/>
      <c r="XAK189" s="671"/>
      <c r="XAL189" s="672"/>
      <c r="XAM189" s="672"/>
      <c r="XAN189" s="672"/>
      <c r="XAO189" s="672"/>
      <c r="XAP189" s="673"/>
      <c r="XAQ189" s="671"/>
      <c r="XAR189" s="672"/>
      <c r="XAS189" s="672"/>
      <c r="XAT189" s="672"/>
      <c r="XAU189" s="672"/>
      <c r="XAV189" s="673"/>
      <c r="XAW189" s="671"/>
      <c r="XAX189" s="672"/>
      <c r="XAY189" s="672"/>
      <c r="XAZ189" s="672"/>
      <c r="XBA189" s="672"/>
      <c r="XBB189" s="673"/>
      <c r="XBC189" s="671"/>
      <c r="XBD189" s="672"/>
      <c r="XBE189" s="672"/>
      <c r="XBF189" s="672"/>
      <c r="XBG189" s="672"/>
      <c r="XBH189" s="673"/>
      <c r="XBI189" s="671"/>
      <c r="XBJ189" s="672"/>
      <c r="XBK189" s="672"/>
      <c r="XBL189" s="672"/>
      <c r="XBM189" s="672"/>
      <c r="XBN189" s="673"/>
      <c r="XBO189" s="671"/>
      <c r="XBP189" s="672"/>
      <c r="XBQ189" s="672"/>
      <c r="XBR189" s="672"/>
      <c r="XBS189" s="672"/>
      <c r="XBT189" s="673"/>
      <c r="XBU189" s="671"/>
      <c r="XBV189" s="672"/>
      <c r="XBW189" s="672"/>
      <c r="XBX189" s="672"/>
      <c r="XBY189" s="672"/>
      <c r="XBZ189" s="673"/>
      <c r="XCA189" s="671"/>
      <c r="XCB189" s="672"/>
      <c r="XCC189" s="672"/>
      <c r="XCD189" s="672"/>
      <c r="XCE189" s="672"/>
      <c r="XCF189" s="673"/>
      <c r="XCG189" s="671"/>
      <c r="XCH189" s="672"/>
      <c r="XCI189" s="672"/>
      <c r="XCJ189" s="672"/>
      <c r="XCK189" s="672"/>
      <c r="XCL189" s="673"/>
      <c r="XCM189" s="671"/>
      <c r="XCN189" s="672"/>
      <c r="XCO189" s="672"/>
      <c r="XCP189" s="672"/>
      <c r="XCQ189" s="672"/>
      <c r="XCR189" s="673"/>
      <c r="XCS189" s="671"/>
      <c r="XCT189" s="672"/>
      <c r="XCU189" s="672"/>
      <c r="XCV189" s="672"/>
      <c r="XCW189" s="672"/>
      <c r="XCX189" s="673"/>
      <c r="XCY189" s="671"/>
      <c r="XCZ189" s="672"/>
      <c r="XDA189" s="672"/>
      <c r="XDB189" s="672"/>
      <c r="XDC189" s="672"/>
      <c r="XDD189" s="673"/>
      <c r="XDE189" s="671"/>
      <c r="XDF189" s="672"/>
      <c r="XDG189" s="672"/>
      <c r="XDH189" s="672"/>
      <c r="XDI189" s="672"/>
      <c r="XDJ189" s="673"/>
      <c r="XDK189" s="671"/>
      <c r="XDL189" s="672"/>
      <c r="XDM189" s="672"/>
      <c r="XDN189" s="672"/>
      <c r="XDO189" s="672"/>
      <c r="XDP189" s="673"/>
      <c r="XDQ189" s="671"/>
      <c r="XDR189" s="672"/>
      <c r="XDS189" s="672"/>
      <c r="XDT189" s="672"/>
      <c r="XDU189" s="672"/>
      <c r="XDV189" s="673"/>
      <c r="XDW189" s="671"/>
      <c r="XDX189" s="672"/>
      <c r="XDY189" s="672"/>
      <c r="XDZ189" s="672"/>
      <c r="XEA189" s="672"/>
      <c r="XEB189" s="673"/>
      <c r="XEC189" s="671"/>
      <c r="XED189" s="672"/>
      <c r="XEE189" s="672"/>
      <c r="XEF189" s="672"/>
      <c r="XEG189" s="672"/>
      <c r="XEH189" s="673"/>
      <c r="XEI189" s="671"/>
      <c r="XEJ189" s="672"/>
      <c r="XEK189" s="672"/>
      <c r="XEL189" s="672"/>
      <c r="XEM189" s="672"/>
      <c r="XEN189" s="673"/>
      <c r="XEO189" s="671"/>
      <c r="XEP189" s="672"/>
      <c r="XEQ189" s="672"/>
      <c r="XER189" s="672"/>
      <c r="XES189" s="672"/>
      <c r="XET189" s="673"/>
      <c r="XEU189" s="671"/>
      <c r="XEV189" s="672"/>
      <c r="XEW189" s="672"/>
      <c r="XEX189" s="672"/>
      <c r="XEY189" s="672"/>
      <c r="XEZ189" s="673"/>
      <c r="XFA189" s="671"/>
      <c r="XFB189" s="672"/>
      <c r="XFC189" s="672"/>
      <c r="XFD189" s="672"/>
    </row>
    <row r="190" spans="1:16384" ht="18" x14ac:dyDescent="0.15">
      <c r="B190" s="738" t="s">
        <v>310</v>
      </c>
      <c r="C190" s="739"/>
      <c r="D190" s="739"/>
      <c r="E190" s="739"/>
      <c r="F190" s="739"/>
      <c r="G190" s="740"/>
    </row>
    <row r="191" spans="1:16384" s="7" customFormat="1" ht="21.75" customHeight="1" x14ac:dyDescent="0.15">
      <c r="B191" s="724" t="s">
        <v>384</v>
      </c>
      <c r="C191" s="725"/>
      <c r="D191" s="725"/>
      <c r="E191" s="725"/>
      <c r="F191" s="725"/>
      <c r="G191" s="726"/>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row>
    <row r="192" spans="1:16384" ht="18" customHeight="1" x14ac:dyDescent="0.15">
      <c r="B192" s="736" t="s">
        <v>736</v>
      </c>
      <c r="C192" s="737"/>
      <c r="D192" s="290"/>
      <c r="E192" s="737" t="s">
        <v>311</v>
      </c>
      <c r="F192" s="737"/>
      <c r="G192" s="752"/>
    </row>
    <row r="193" spans="2:70" s="2" customFormat="1" ht="18" x14ac:dyDescent="0.15">
      <c r="B193" s="753"/>
      <c r="C193" s="754"/>
      <c r="D193" s="755"/>
      <c r="E193" s="723"/>
      <c r="F193" s="723"/>
      <c r="G193" s="72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row>
    <row r="194" spans="2:70" s="2" customFormat="1" ht="18" x14ac:dyDescent="0.15">
      <c r="B194" s="753"/>
      <c r="C194" s="754"/>
      <c r="D194" s="755"/>
      <c r="E194" s="723"/>
      <c r="F194" s="723"/>
      <c r="G194" s="723"/>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row>
    <row r="195" spans="2:70" s="2" customFormat="1" ht="18" x14ac:dyDescent="0.15">
      <c r="B195" s="753"/>
      <c r="C195" s="754"/>
      <c r="D195" s="755"/>
      <c r="E195" s="723"/>
      <c r="F195" s="723"/>
      <c r="G195" s="723"/>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row>
    <row r="196" spans="2:70" s="2" customFormat="1" ht="18" x14ac:dyDescent="0.15">
      <c r="B196" s="753"/>
      <c r="C196" s="754"/>
      <c r="D196" s="755"/>
      <c r="E196" s="723"/>
      <c r="F196" s="723"/>
      <c r="G196" s="723"/>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row>
    <row r="197" spans="2:70" s="2" customFormat="1" ht="18" x14ac:dyDescent="0.15">
      <c r="B197" s="753"/>
      <c r="C197" s="754"/>
      <c r="D197" s="755"/>
      <c r="E197" s="723"/>
      <c r="F197" s="723"/>
      <c r="G197" s="723"/>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row>
    <row r="198" spans="2:70" s="2" customFormat="1" ht="18" x14ac:dyDescent="0.15">
      <c r="B198" s="753"/>
      <c r="C198" s="754"/>
      <c r="D198" s="755"/>
      <c r="E198" s="723"/>
      <c r="F198" s="723"/>
      <c r="G198" s="723"/>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row>
    <row r="199" spans="2:70" s="2" customFormat="1" ht="18" x14ac:dyDescent="0.15">
      <c r="B199" s="753"/>
      <c r="C199" s="754"/>
      <c r="D199" s="755"/>
      <c r="E199" s="723"/>
      <c r="F199" s="723"/>
      <c r="G199" s="723"/>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row>
    <row r="200" spans="2:70" s="2" customFormat="1" ht="18" x14ac:dyDescent="0.15">
      <c r="B200" s="753"/>
      <c r="C200" s="754"/>
      <c r="D200" s="755"/>
      <c r="E200" s="723"/>
      <c r="F200" s="723"/>
      <c r="G200" s="723"/>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row>
    <row r="201" spans="2:70" s="2" customFormat="1" ht="18" x14ac:dyDescent="0.15">
      <c r="B201" s="753"/>
      <c r="C201" s="754"/>
      <c r="D201" s="755"/>
      <c r="E201" s="723"/>
      <c r="F201" s="723"/>
      <c r="G201" s="723"/>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row>
    <row r="202" spans="2:70" s="2" customFormat="1" ht="18" x14ac:dyDescent="0.15">
      <c r="B202" s="753"/>
      <c r="C202" s="754"/>
      <c r="D202" s="755"/>
      <c r="E202" s="723"/>
      <c r="F202" s="723"/>
      <c r="G202" s="723"/>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row>
    <row r="203" spans="2:70" s="2" customFormat="1" ht="18" x14ac:dyDescent="0.15">
      <c r="B203" s="753"/>
      <c r="C203" s="754"/>
      <c r="D203" s="755"/>
      <c r="E203" s="723"/>
      <c r="F203" s="723"/>
      <c r="G203" s="723"/>
      <c r="H203" s="54"/>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row>
    <row r="204" spans="2:70" s="58" customFormat="1" ht="18" x14ac:dyDescent="0.15">
      <c r="B204" s="753"/>
      <c r="C204" s="754"/>
      <c r="D204" s="755"/>
      <c r="E204" s="723"/>
      <c r="F204" s="723"/>
      <c r="G204" s="723"/>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row>
    <row r="205" spans="2:70" s="2" customFormat="1" ht="18" x14ac:dyDescent="0.15">
      <c r="B205" s="753"/>
      <c r="C205" s="754"/>
      <c r="D205" s="755"/>
      <c r="E205" s="723"/>
      <c r="F205" s="723"/>
      <c r="G205" s="723"/>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row>
    <row r="206" spans="2:70" s="2" customFormat="1" ht="18" x14ac:dyDescent="0.15">
      <c r="B206" s="753"/>
      <c r="C206" s="754"/>
      <c r="D206" s="755"/>
      <c r="E206" s="723"/>
      <c r="F206" s="723"/>
      <c r="G206" s="723"/>
      <c r="H206" s="54"/>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row>
    <row r="207" spans="2:70" s="2" customFormat="1" ht="18" x14ac:dyDescent="0.15">
      <c r="B207" s="753"/>
      <c r="C207" s="754"/>
      <c r="D207" s="755"/>
      <c r="E207" s="723"/>
      <c r="F207" s="723"/>
      <c r="G207" s="723"/>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row>
    <row r="208" spans="2:70" s="2" customFormat="1" ht="18" x14ac:dyDescent="0.15">
      <c r="B208" s="753"/>
      <c r="C208" s="754"/>
      <c r="D208" s="755"/>
      <c r="E208" s="723"/>
      <c r="F208" s="723"/>
      <c r="G208" s="723"/>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row>
    <row r="209" spans="2:70" s="59" customFormat="1" ht="18" x14ac:dyDescent="0.15">
      <c r="B209" s="753"/>
      <c r="C209" s="754"/>
      <c r="D209" s="755"/>
      <c r="E209" s="723"/>
      <c r="F209" s="723"/>
      <c r="G209" s="723"/>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row>
    <row r="210" spans="2:70" s="2" customFormat="1" ht="18" x14ac:dyDescent="0.15">
      <c r="B210" s="753"/>
      <c r="C210" s="754"/>
      <c r="D210" s="755"/>
      <c r="E210" s="723"/>
      <c r="F210" s="723"/>
      <c r="G210" s="723"/>
      <c r="H210" s="54"/>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row>
    <row r="211" spans="2:70" s="2" customFormat="1" ht="18" x14ac:dyDescent="0.15">
      <c r="B211" s="753"/>
      <c r="C211" s="754"/>
      <c r="D211" s="755"/>
      <c r="E211" s="723"/>
      <c r="F211" s="723"/>
      <c r="G211" s="723"/>
      <c r="H211" s="54"/>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row>
    <row r="212" spans="2:70" s="2" customFormat="1" ht="18" x14ac:dyDescent="0.15">
      <c r="B212" s="753"/>
      <c r="C212" s="754"/>
      <c r="D212" s="755"/>
      <c r="E212" s="723"/>
      <c r="F212" s="723"/>
      <c r="G212" s="723"/>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row>
    <row r="213" spans="2:70" ht="38.25" customHeight="1" x14ac:dyDescent="0.15">
      <c r="B213" s="714" t="s">
        <v>312</v>
      </c>
      <c r="C213" s="715"/>
      <c r="D213" s="716"/>
      <c r="E213" s="716"/>
      <c r="F213" s="716"/>
      <c r="G213" s="717"/>
    </row>
    <row r="214" spans="2:70" hidden="1" x14ac:dyDescent="0.15">
      <c r="B214" s="745"/>
      <c r="C214" s="745"/>
      <c r="D214" s="745"/>
      <c r="E214" s="745"/>
      <c r="F214" s="745"/>
      <c r="G214" s="745"/>
    </row>
    <row r="215" spans="2:70" ht="24.75" customHeight="1" x14ac:dyDescent="0.15">
      <c r="B215" s="750"/>
      <c r="C215" s="750"/>
      <c r="D215" s="750"/>
      <c r="E215" s="279"/>
      <c r="F215" s="751" t="s">
        <v>746</v>
      </c>
      <c r="G215" s="751"/>
    </row>
    <row r="216" spans="2:70" ht="19.5" customHeight="1" x14ac:dyDescent="0.15">
      <c r="B216" s="746" t="s">
        <v>313</v>
      </c>
      <c r="C216" s="746"/>
      <c r="D216" s="746"/>
      <c r="E216" s="279"/>
      <c r="F216" s="751"/>
      <c r="G216" s="751"/>
    </row>
    <row r="217" spans="2:70" x14ac:dyDescent="0.15">
      <c r="B217" s="277"/>
      <c r="C217" s="277"/>
      <c r="D217" s="277"/>
      <c r="E217" s="277"/>
      <c r="F217" s="751"/>
      <c r="G217" s="751"/>
    </row>
    <row r="218" spans="2:70" ht="18" x14ac:dyDescent="0.2">
      <c r="B218" s="280" t="s">
        <v>4</v>
      </c>
      <c r="C218" s="280"/>
      <c r="D218" s="280"/>
      <c r="E218" s="280"/>
      <c r="F218" s="280"/>
      <c r="G218" s="280"/>
    </row>
    <row r="219" spans="2:70" ht="30" customHeight="1" x14ac:dyDescent="0.15">
      <c r="B219" s="743">
        <f>'Cover Page'!H19</f>
        <v>0</v>
      </c>
      <c r="C219" s="744"/>
      <c r="D219" s="289"/>
      <c r="E219" s="281"/>
      <c r="F219" s="282"/>
      <c r="G219" s="283"/>
    </row>
    <row r="220" spans="2:70" ht="30" customHeight="1" x14ac:dyDescent="0.2">
      <c r="B220" s="741" t="s">
        <v>314</v>
      </c>
      <c r="C220" s="742"/>
      <c r="D220" s="284" t="s">
        <v>315</v>
      </c>
      <c r="E220" s="284" t="s">
        <v>316</v>
      </c>
      <c r="F220" s="285"/>
      <c r="G220" s="286"/>
    </row>
    <row r="221" spans="2:70" ht="33.75" customHeight="1" x14ac:dyDescent="0.15">
      <c r="B221" s="288"/>
      <c r="C221" s="747" t="s">
        <v>362</v>
      </c>
      <c r="D221" s="748"/>
      <c r="E221" s="287"/>
      <c r="F221" s="287"/>
      <c r="G221" s="287"/>
    </row>
    <row r="222" spans="2:70" ht="23.25" customHeight="1" x14ac:dyDescent="0.15">
      <c r="B222" s="745"/>
      <c r="C222" s="745"/>
      <c r="D222" s="745"/>
      <c r="E222" s="745"/>
      <c r="F222" s="745"/>
      <c r="G222" s="745"/>
    </row>
    <row r="223" spans="2:70" ht="18" x14ac:dyDescent="0.2">
      <c r="B223" s="749" t="s">
        <v>5</v>
      </c>
      <c r="C223" s="749"/>
      <c r="D223" s="749"/>
      <c r="E223" s="749"/>
      <c r="F223" s="749"/>
      <c r="G223" s="749"/>
    </row>
    <row r="224" spans="2:70" ht="30" customHeight="1" x14ac:dyDescent="0.15">
      <c r="B224" s="743">
        <f>'Cover Page'!H21</f>
        <v>0</v>
      </c>
      <c r="C224" s="744"/>
      <c r="D224" s="289"/>
      <c r="E224" s="278"/>
      <c r="F224" s="282"/>
      <c r="G224" s="283"/>
    </row>
    <row r="225" spans="2:7" ht="30" customHeight="1" x14ac:dyDescent="0.2">
      <c r="B225" s="741" t="s">
        <v>314</v>
      </c>
      <c r="C225" s="742"/>
      <c r="D225" s="284" t="s">
        <v>315</v>
      </c>
      <c r="E225" s="284" t="s">
        <v>316</v>
      </c>
      <c r="F225" s="285"/>
      <c r="G225" s="286"/>
    </row>
    <row r="226" spans="2:7" ht="38.25" customHeight="1" x14ac:dyDescent="0.15">
      <c r="B226" s="288"/>
      <c r="C226" s="747" t="s">
        <v>362</v>
      </c>
      <c r="D226" s="748"/>
      <c r="E226" s="287"/>
      <c r="F226" s="287"/>
      <c r="G226" s="287"/>
    </row>
    <row r="227" spans="2:7" x14ac:dyDescent="0.15">
      <c r="B227" s="233"/>
      <c r="C227" s="233"/>
      <c r="D227" s="233"/>
      <c r="E227" s="233"/>
      <c r="F227" s="233"/>
      <c r="G227" s="233"/>
    </row>
    <row r="228" spans="2:7" x14ac:dyDescent="0.15">
      <c r="B228" s="233"/>
      <c r="C228" s="233"/>
      <c r="D228" s="233"/>
      <c r="E228" s="233"/>
      <c r="F228" s="233"/>
      <c r="G228" s="233"/>
    </row>
    <row r="229" spans="2:7" ht="18" x14ac:dyDescent="0.2">
      <c r="B229" s="749" t="s">
        <v>375</v>
      </c>
      <c r="C229" s="749"/>
      <c r="D229" s="749"/>
      <c r="E229" s="749"/>
      <c r="F229" s="749"/>
      <c r="G229" s="749"/>
    </row>
    <row r="230" spans="2:7" ht="30" customHeight="1" x14ac:dyDescent="0.15">
      <c r="B230" s="743" t="str">
        <f>IF('Cover Page'!H23&lt;&gt;"",'Cover Page'!H23,"N/A")</f>
        <v>N/A</v>
      </c>
      <c r="C230" s="744"/>
      <c r="D230" s="289"/>
      <c r="E230" s="278"/>
      <c r="F230" s="282"/>
      <c r="G230" s="283"/>
    </row>
    <row r="231" spans="2:7" ht="30" customHeight="1" x14ac:dyDescent="0.2">
      <c r="B231" s="741" t="s">
        <v>314</v>
      </c>
      <c r="C231" s="742"/>
      <c r="D231" s="284" t="s">
        <v>315</v>
      </c>
      <c r="E231" s="284" t="s">
        <v>316</v>
      </c>
      <c r="F231" s="285"/>
      <c r="G231" s="286"/>
    </row>
    <row r="232" spans="2:7" ht="39" customHeight="1" x14ac:dyDescent="0.15">
      <c r="B232" s="288"/>
      <c r="C232" s="747" t="s">
        <v>362</v>
      </c>
      <c r="D232" s="748"/>
      <c r="E232" s="287"/>
      <c r="F232" s="287"/>
      <c r="G232" s="287"/>
    </row>
    <row r="233" spans="2:7" x14ac:dyDescent="0.15">
      <c r="B233" s="233"/>
      <c r="C233" s="233"/>
      <c r="D233" s="233"/>
      <c r="E233" s="233"/>
      <c r="F233" s="233"/>
      <c r="G233" s="233"/>
    </row>
    <row r="234" spans="2:7" x14ac:dyDescent="0.15">
      <c r="B234" s="233"/>
      <c r="C234" s="233"/>
      <c r="D234" s="233"/>
      <c r="E234" s="233"/>
      <c r="F234" s="233"/>
      <c r="G234" s="233"/>
    </row>
    <row r="235" spans="2:7" ht="18" x14ac:dyDescent="0.2">
      <c r="B235" s="749" t="s">
        <v>375</v>
      </c>
      <c r="C235" s="749"/>
      <c r="D235" s="749"/>
      <c r="E235" s="749"/>
      <c r="F235" s="749"/>
      <c r="G235" s="749"/>
    </row>
    <row r="236" spans="2:7" ht="30" customHeight="1" x14ac:dyDescent="0.15">
      <c r="B236" s="743" t="str">
        <f>IF('Cover Page'!H25&lt;&gt;"",'Cover Page'!H25,"N/A")</f>
        <v>N/A</v>
      </c>
      <c r="C236" s="744"/>
      <c r="D236" s="289"/>
      <c r="E236" s="278"/>
      <c r="F236" s="282"/>
      <c r="G236" s="283"/>
    </row>
    <row r="237" spans="2:7" ht="30" customHeight="1" x14ac:dyDescent="0.2">
      <c r="B237" s="741" t="s">
        <v>314</v>
      </c>
      <c r="C237" s="742"/>
      <c r="D237" s="284" t="s">
        <v>315</v>
      </c>
      <c r="E237" s="284" t="s">
        <v>316</v>
      </c>
      <c r="F237" s="285"/>
      <c r="G237" s="286"/>
    </row>
    <row r="238" spans="2:7" ht="44.25" customHeight="1" x14ac:dyDescent="0.15">
      <c r="B238" s="288"/>
      <c r="C238" s="747" t="s">
        <v>362</v>
      </c>
      <c r="D238" s="748"/>
      <c r="E238" s="287"/>
      <c r="F238" s="287"/>
      <c r="G238" s="287"/>
    </row>
    <row r="239" spans="2:7" x14ac:dyDescent="0.15">
      <c r="B239" s="233"/>
      <c r="C239" s="233"/>
      <c r="D239" s="233"/>
      <c r="E239" s="233"/>
      <c r="F239" s="233"/>
      <c r="G239" s="233"/>
    </row>
    <row r="240" spans="2:7" x14ac:dyDescent="0.15">
      <c r="B240" s="233"/>
      <c r="C240" s="233"/>
      <c r="D240" s="233"/>
      <c r="E240" s="233"/>
      <c r="F240" s="233"/>
      <c r="G240" s="233"/>
    </row>
    <row r="241" spans="2:7" x14ac:dyDescent="0.15">
      <c r="B241" s="233"/>
      <c r="C241" s="233"/>
      <c r="D241" s="233"/>
      <c r="E241" s="233"/>
      <c r="F241" s="233"/>
      <c r="G241" s="233"/>
    </row>
    <row r="242" spans="2:7" x14ac:dyDescent="0.15">
      <c r="B242" s="233"/>
      <c r="C242" s="233"/>
      <c r="D242" s="233"/>
      <c r="E242" s="233"/>
      <c r="F242" s="233"/>
      <c r="G242" s="233"/>
    </row>
    <row r="243" spans="2:7" x14ac:dyDescent="0.15">
      <c r="B243" s="233"/>
      <c r="C243" s="233"/>
      <c r="D243" s="233"/>
      <c r="E243" s="233"/>
      <c r="F243" s="233"/>
      <c r="G243" s="233"/>
    </row>
    <row r="244" spans="2:7" x14ac:dyDescent="0.15">
      <c r="B244" s="233"/>
      <c r="C244" s="233"/>
      <c r="D244" s="233"/>
      <c r="E244" s="233"/>
      <c r="F244" s="233"/>
      <c r="G244" s="233"/>
    </row>
    <row r="245" spans="2:7" x14ac:dyDescent="0.15">
      <c r="B245" s="233"/>
      <c r="C245" s="233"/>
      <c r="D245" s="233"/>
      <c r="E245" s="233"/>
      <c r="F245" s="233"/>
      <c r="G245" s="233"/>
    </row>
    <row r="246" spans="2:7" x14ac:dyDescent="0.15">
      <c r="B246" s="233"/>
      <c r="C246" s="233"/>
      <c r="D246" s="233"/>
      <c r="E246" s="233"/>
      <c r="F246" s="233"/>
      <c r="G246" s="233"/>
    </row>
    <row r="247" spans="2:7" x14ac:dyDescent="0.15">
      <c r="B247" s="233"/>
      <c r="C247" s="233"/>
      <c r="D247" s="233"/>
      <c r="E247" s="233"/>
      <c r="F247" s="233"/>
      <c r="G247" s="233"/>
    </row>
    <row r="248" spans="2:7" x14ac:dyDescent="0.15">
      <c r="B248" s="233"/>
      <c r="C248" s="233"/>
      <c r="D248" s="233"/>
      <c r="E248" s="233"/>
      <c r="F248" s="233"/>
      <c r="G248" s="233"/>
    </row>
    <row r="249" spans="2:7" x14ac:dyDescent="0.15">
      <c r="B249" s="233"/>
      <c r="C249" s="233"/>
      <c r="D249" s="233"/>
      <c r="E249" s="233"/>
      <c r="F249" s="233"/>
      <c r="G249" s="233"/>
    </row>
    <row r="250" spans="2:7" x14ac:dyDescent="0.15">
      <c r="B250" s="233"/>
      <c r="C250" s="233"/>
      <c r="D250" s="233"/>
      <c r="E250" s="233"/>
      <c r="F250" s="233"/>
      <c r="G250" s="233"/>
    </row>
    <row r="251" spans="2:7" x14ac:dyDescent="0.15">
      <c r="B251" s="233"/>
      <c r="C251" s="233"/>
      <c r="D251" s="233"/>
      <c r="E251" s="233"/>
      <c r="F251" s="233"/>
      <c r="G251" s="233"/>
    </row>
    <row r="252" spans="2:7" x14ac:dyDescent="0.15">
      <c r="B252" s="233"/>
      <c r="C252" s="233"/>
      <c r="D252" s="233"/>
      <c r="E252" s="233"/>
      <c r="F252" s="233"/>
      <c r="G252" s="233"/>
    </row>
    <row r="253" spans="2:7" x14ac:dyDescent="0.15">
      <c r="B253" s="233"/>
      <c r="C253" s="233"/>
      <c r="D253" s="233"/>
      <c r="E253" s="233"/>
      <c r="F253" s="233"/>
      <c r="G253" s="233"/>
    </row>
    <row r="254" spans="2:7" x14ac:dyDescent="0.15">
      <c r="B254" s="233"/>
      <c r="C254" s="233"/>
      <c r="D254" s="233"/>
      <c r="E254" s="233"/>
      <c r="F254" s="233"/>
      <c r="G254" s="233"/>
    </row>
    <row r="255" spans="2:7" x14ac:dyDescent="0.15">
      <c r="B255" s="233"/>
      <c r="C255" s="233"/>
      <c r="D255" s="233"/>
      <c r="E255" s="233"/>
      <c r="F255" s="233"/>
      <c r="G255" s="233"/>
    </row>
    <row r="256" spans="2:7" x14ac:dyDescent="0.15">
      <c r="B256" s="233"/>
      <c r="C256" s="233"/>
      <c r="D256" s="233"/>
      <c r="E256" s="233"/>
      <c r="F256" s="233"/>
      <c r="G256" s="233"/>
    </row>
    <row r="257" spans="2:7" x14ac:dyDescent="0.15">
      <c r="B257" s="233"/>
      <c r="C257" s="233"/>
      <c r="D257" s="233"/>
      <c r="E257" s="233"/>
      <c r="F257" s="233"/>
      <c r="G257" s="233"/>
    </row>
    <row r="258" spans="2:7" x14ac:dyDescent="0.15">
      <c r="B258" s="233"/>
      <c r="C258" s="233"/>
      <c r="D258" s="233"/>
      <c r="E258" s="233"/>
      <c r="F258" s="233"/>
      <c r="G258" s="233"/>
    </row>
    <row r="259" spans="2:7" x14ac:dyDescent="0.15">
      <c r="B259" s="233"/>
      <c r="C259" s="233"/>
      <c r="D259" s="233"/>
      <c r="E259" s="233"/>
      <c r="F259" s="233"/>
      <c r="G259" s="233"/>
    </row>
    <row r="260" spans="2:7" x14ac:dyDescent="0.15">
      <c r="B260" s="233"/>
      <c r="C260" s="233"/>
      <c r="D260" s="233"/>
      <c r="E260" s="233"/>
      <c r="F260" s="233"/>
      <c r="G260" s="233"/>
    </row>
    <row r="261" spans="2:7" x14ac:dyDescent="0.15">
      <c r="B261" s="233"/>
      <c r="C261" s="233"/>
      <c r="D261" s="233"/>
      <c r="E261" s="233"/>
      <c r="F261" s="233"/>
      <c r="G261" s="233"/>
    </row>
    <row r="262" spans="2:7" x14ac:dyDescent="0.15">
      <c r="B262" s="233"/>
      <c r="C262" s="233"/>
      <c r="D262" s="233"/>
      <c r="E262" s="233"/>
      <c r="F262" s="233"/>
      <c r="G262" s="233"/>
    </row>
    <row r="263" spans="2:7" x14ac:dyDescent="0.15">
      <c r="B263" s="233"/>
      <c r="C263" s="233"/>
      <c r="D263" s="233"/>
      <c r="E263" s="233"/>
      <c r="F263" s="233"/>
      <c r="G263" s="233"/>
    </row>
    <row r="264" spans="2:7" x14ac:dyDescent="0.15">
      <c r="B264" s="233"/>
      <c r="C264" s="233"/>
      <c r="D264" s="233"/>
      <c r="E264" s="233"/>
      <c r="F264" s="233"/>
      <c r="G264" s="233"/>
    </row>
    <row r="265" spans="2:7" x14ac:dyDescent="0.15">
      <c r="B265" s="233"/>
      <c r="C265" s="233"/>
      <c r="D265" s="233"/>
      <c r="E265" s="233"/>
      <c r="F265" s="233"/>
      <c r="G265" s="233"/>
    </row>
    <row r="266" spans="2:7" x14ac:dyDescent="0.15">
      <c r="B266" s="233"/>
      <c r="C266" s="233"/>
      <c r="D266" s="233"/>
      <c r="E266" s="233"/>
      <c r="F266" s="233"/>
      <c r="G266" s="233"/>
    </row>
    <row r="267" spans="2:7" x14ac:dyDescent="0.15">
      <c r="B267" s="233"/>
      <c r="C267" s="233"/>
      <c r="D267" s="233"/>
      <c r="E267" s="233"/>
      <c r="F267" s="233"/>
      <c r="G267" s="233"/>
    </row>
    <row r="268" spans="2:7" x14ac:dyDescent="0.15">
      <c r="B268" s="233"/>
      <c r="C268" s="233"/>
      <c r="D268" s="233"/>
      <c r="E268" s="233"/>
      <c r="F268" s="233"/>
      <c r="G268" s="233"/>
    </row>
    <row r="269" spans="2:7" x14ac:dyDescent="0.15">
      <c r="B269" s="233"/>
      <c r="C269" s="233"/>
      <c r="D269" s="233"/>
      <c r="E269" s="233"/>
      <c r="F269" s="233"/>
      <c r="G269" s="233"/>
    </row>
    <row r="270" spans="2:7" x14ac:dyDescent="0.15">
      <c r="B270" s="233"/>
      <c r="C270" s="233"/>
      <c r="D270" s="233"/>
      <c r="E270" s="233"/>
      <c r="F270" s="233"/>
      <c r="G270" s="233"/>
    </row>
    <row r="271" spans="2:7" x14ac:dyDescent="0.15">
      <c r="B271" s="233"/>
      <c r="C271" s="233"/>
      <c r="D271" s="233"/>
      <c r="E271" s="233"/>
      <c r="F271" s="233"/>
      <c r="G271" s="233"/>
    </row>
    <row r="272" spans="2:7" x14ac:dyDescent="0.15">
      <c r="B272" s="233"/>
      <c r="C272" s="233"/>
      <c r="D272" s="233"/>
      <c r="E272" s="233"/>
      <c r="F272" s="233"/>
      <c r="G272" s="233"/>
    </row>
    <row r="273" spans="2:7" x14ac:dyDescent="0.15">
      <c r="B273" s="233"/>
      <c r="C273" s="233"/>
      <c r="D273" s="233"/>
      <c r="E273" s="233"/>
      <c r="F273" s="233"/>
      <c r="G273" s="233"/>
    </row>
    <row r="274" spans="2:7" x14ac:dyDescent="0.15">
      <c r="B274" s="233"/>
      <c r="C274" s="233"/>
      <c r="D274" s="233"/>
      <c r="E274" s="233"/>
      <c r="F274" s="233"/>
      <c r="G274" s="233"/>
    </row>
    <row r="275" spans="2:7" x14ac:dyDescent="0.15">
      <c r="B275" s="233"/>
      <c r="C275" s="233"/>
      <c r="D275" s="233"/>
      <c r="E275" s="233"/>
      <c r="F275" s="233"/>
      <c r="G275" s="233"/>
    </row>
    <row r="276" spans="2:7" x14ac:dyDescent="0.15">
      <c r="B276" s="233"/>
      <c r="C276" s="233"/>
      <c r="D276" s="233"/>
      <c r="E276" s="233"/>
      <c r="F276" s="233"/>
      <c r="G276" s="233"/>
    </row>
    <row r="277" spans="2:7" x14ac:dyDescent="0.15">
      <c r="B277" s="233"/>
      <c r="C277" s="233"/>
      <c r="D277" s="233"/>
      <c r="E277" s="233"/>
      <c r="F277" s="233"/>
      <c r="G277" s="233"/>
    </row>
    <row r="278" spans="2:7" x14ac:dyDescent="0.15">
      <c r="B278" s="233"/>
      <c r="C278" s="233"/>
      <c r="D278" s="233"/>
      <c r="E278" s="233"/>
      <c r="F278" s="233"/>
      <c r="G278" s="233"/>
    </row>
    <row r="279" spans="2:7" x14ac:dyDescent="0.15">
      <c r="B279" s="233"/>
      <c r="C279" s="233"/>
      <c r="D279" s="233"/>
      <c r="E279" s="233"/>
      <c r="F279" s="233"/>
      <c r="G279" s="233"/>
    </row>
    <row r="280" spans="2:7" x14ac:dyDescent="0.15">
      <c r="B280" s="233"/>
      <c r="C280" s="233"/>
      <c r="D280" s="233"/>
      <c r="E280" s="233"/>
      <c r="F280" s="233"/>
      <c r="G280" s="233"/>
    </row>
    <row r="281" spans="2:7" x14ac:dyDescent="0.15">
      <c r="B281" s="233"/>
      <c r="C281" s="233"/>
      <c r="D281" s="233"/>
      <c r="E281" s="233"/>
      <c r="F281" s="233"/>
      <c r="G281" s="233"/>
    </row>
    <row r="282" spans="2:7" x14ac:dyDescent="0.15">
      <c r="B282" s="233"/>
      <c r="C282" s="233"/>
      <c r="D282" s="233"/>
      <c r="E282" s="233"/>
      <c r="F282" s="233"/>
      <c r="G282" s="233"/>
    </row>
    <row r="283" spans="2:7" x14ac:dyDescent="0.15">
      <c r="B283" s="233"/>
      <c r="C283" s="233"/>
      <c r="D283" s="233"/>
      <c r="E283" s="233"/>
      <c r="F283" s="233"/>
      <c r="G283" s="233"/>
    </row>
    <row r="284" spans="2:7" x14ac:dyDescent="0.15">
      <c r="B284" s="233"/>
      <c r="C284" s="233"/>
      <c r="D284" s="233"/>
      <c r="E284" s="233"/>
      <c r="F284" s="233"/>
      <c r="G284" s="233"/>
    </row>
    <row r="285" spans="2:7" x14ac:dyDescent="0.15">
      <c r="B285" s="233"/>
      <c r="C285" s="233"/>
      <c r="D285" s="233"/>
      <c r="E285" s="233"/>
      <c r="F285" s="233"/>
      <c r="G285" s="233"/>
    </row>
    <row r="286" spans="2:7" x14ac:dyDescent="0.15">
      <c r="B286" s="233"/>
      <c r="C286" s="233"/>
      <c r="D286" s="233"/>
      <c r="E286" s="233"/>
      <c r="F286" s="233"/>
      <c r="G286" s="233"/>
    </row>
    <row r="287" spans="2:7" x14ac:dyDescent="0.15">
      <c r="B287" s="233"/>
      <c r="C287" s="233"/>
      <c r="D287" s="233"/>
      <c r="E287" s="233"/>
      <c r="F287" s="233"/>
      <c r="G287" s="233"/>
    </row>
    <row r="288" spans="2:7" x14ac:dyDescent="0.15">
      <c r="B288" s="233"/>
      <c r="C288" s="233"/>
      <c r="D288" s="233"/>
      <c r="E288" s="233"/>
      <c r="F288" s="233"/>
      <c r="G288" s="233"/>
    </row>
    <row r="289" spans="2:7" x14ac:dyDescent="0.15">
      <c r="B289" s="233"/>
      <c r="C289" s="233"/>
      <c r="D289" s="233"/>
      <c r="E289" s="233"/>
      <c r="F289" s="233"/>
      <c r="G289" s="233"/>
    </row>
    <row r="290" spans="2:7" x14ac:dyDescent="0.15">
      <c r="B290" s="233"/>
      <c r="C290" s="233"/>
      <c r="D290" s="233"/>
      <c r="E290" s="233"/>
      <c r="F290" s="233"/>
      <c r="G290" s="233"/>
    </row>
    <row r="291" spans="2:7" x14ac:dyDescent="0.15">
      <c r="B291" s="233"/>
      <c r="C291" s="233"/>
      <c r="D291" s="233"/>
      <c r="E291" s="233"/>
      <c r="F291" s="233"/>
      <c r="G291" s="233"/>
    </row>
    <row r="292" spans="2:7" x14ac:dyDescent="0.15">
      <c r="B292" s="233"/>
      <c r="C292" s="233"/>
      <c r="D292" s="233"/>
      <c r="E292" s="233"/>
      <c r="F292" s="233"/>
      <c r="G292" s="233"/>
    </row>
    <row r="293" spans="2:7" x14ac:dyDescent="0.15">
      <c r="B293" s="233"/>
      <c r="C293" s="233"/>
      <c r="D293" s="233"/>
      <c r="E293" s="233"/>
      <c r="F293" s="233"/>
      <c r="G293" s="233"/>
    </row>
    <row r="294" spans="2:7" x14ac:dyDescent="0.15">
      <c r="B294" s="233"/>
      <c r="C294" s="233"/>
      <c r="D294" s="233"/>
      <c r="E294" s="233"/>
      <c r="F294" s="233"/>
      <c r="G294" s="233"/>
    </row>
    <row r="295" spans="2:7" x14ac:dyDescent="0.15">
      <c r="B295" s="233"/>
      <c r="C295" s="233"/>
      <c r="D295" s="233"/>
      <c r="E295" s="233"/>
      <c r="F295" s="233"/>
      <c r="G295" s="233"/>
    </row>
  </sheetData>
  <sheetProtection algorithmName="SHA-512" hashValue="Bn2Rw8iGpHwztpIBFahdO1eeC8OWGcKIzyGUQ8acuTdteBrhFytvT25fVFdUbornlv2/MwJ55+pIR9vw0x/Q7A==" saltValue="EsKYb0XuRXDqol6BXXF8hA==" spinCount="100000" sheet="1" formatRows="0" deleteRows="0" selectLockedCells="1"/>
  <protectedRanges>
    <protectedRange sqref="A65:XFD69 A136:XFD138 A156:XFD159 A167:XFD170 A29:XFD39 A61:XFD63" name="Range1"/>
  </protectedRanges>
  <customSheetViews>
    <customSheetView guid="{6FDBC1BF-99FD-492F-9A38-B1FC9531BD14}" showGridLines="0" fitToPage="1" topLeftCell="A216">
      <selection activeCell="D40" sqref="D40:F40"/>
      <rowBreaks count="5" manualBreakCount="5">
        <brk id="8" max="6" man="1"/>
        <brk id="24" max="6" man="1"/>
        <brk id="160" max="6" man="1"/>
        <brk id="177" max="6" man="1"/>
        <brk id="202" max="6" man="1"/>
      </rowBreaks>
      <colBreaks count="1" manualBreakCount="1">
        <brk id="7" max="1048575" man="1"/>
      </colBreaks>
      <pageMargins left="0.45" right="0.45" top="0.5" bottom="0.5" header="0.3" footer="0.3"/>
      <pageSetup scale="87" fitToHeight="0" orientation="landscape" horizontalDpi="1200" verticalDpi="1200" r:id="rId1"/>
    </customSheetView>
    <customSheetView guid="{C17C9B4A-0866-4AA0-BC6D-B2274E9D30D3}" showGridLines="0" fitToPage="1" topLeftCell="A216">
      <selection activeCell="D40" sqref="D40:F40"/>
      <rowBreaks count="5" manualBreakCount="5">
        <brk id="8" max="6" man="1"/>
        <brk id="24" max="6" man="1"/>
        <brk id="160" max="6" man="1"/>
        <brk id="177" max="6" man="1"/>
        <brk id="202" max="6" man="1"/>
      </rowBreaks>
      <colBreaks count="1" manualBreakCount="1">
        <brk id="7" max="1048575" man="1"/>
      </colBreaks>
      <pageMargins left="0.45" right="0.45" top="0.5" bottom="0.5" header="0.3" footer="0.3"/>
      <pageSetup scale="87" fitToHeight="0" orientation="landscape" horizontalDpi="1200" verticalDpi="1200" r:id="rId2"/>
    </customSheetView>
  </customSheetViews>
  <mergeCells count="3132">
    <mergeCell ref="B201:D201"/>
    <mergeCell ref="B211:D211"/>
    <mergeCell ref="B212:D212"/>
    <mergeCell ref="B202:D202"/>
    <mergeCell ref="B203:D203"/>
    <mergeCell ref="B204:D204"/>
    <mergeCell ref="B205:D205"/>
    <mergeCell ref="B206:D206"/>
    <mergeCell ref="B207:D207"/>
    <mergeCell ref="B208:D208"/>
    <mergeCell ref="B209:D209"/>
    <mergeCell ref="B210:D210"/>
    <mergeCell ref="B153:C153"/>
    <mergeCell ref="D153:F153"/>
    <mergeCell ref="B166:C166"/>
    <mergeCell ref="D166:F166"/>
    <mergeCell ref="D158:F158"/>
    <mergeCell ref="B159:C159"/>
    <mergeCell ref="D159:F159"/>
    <mergeCell ref="B149:C149"/>
    <mergeCell ref="D149:F149"/>
    <mergeCell ref="B150:C150"/>
    <mergeCell ref="D150:F150"/>
    <mergeCell ref="B151:C151"/>
    <mergeCell ref="D151:F151"/>
    <mergeCell ref="B152:C152"/>
    <mergeCell ref="D152:F152"/>
    <mergeCell ref="B154:C154"/>
    <mergeCell ref="D154:F154"/>
    <mergeCell ref="B165:C165"/>
    <mergeCell ref="D165:F165"/>
    <mergeCell ref="D162:F162"/>
    <mergeCell ref="B163:C163"/>
    <mergeCell ref="D163:F163"/>
    <mergeCell ref="B164:C164"/>
    <mergeCell ref="D164:F164"/>
    <mergeCell ref="B155:C155"/>
    <mergeCell ref="D155:F155"/>
    <mergeCell ref="B156:C156"/>
    <mergeCell ref="D156:F156"/>
    <mergeCell ref="B157:C157"/>
    <mergeCell ref="D157:F157"/>
    <mergeCell ref="B158:C158"/>
    <mergeCell ref="E205:G205"/>
    <mergeCell ref="E206:G206"/>
    <mergeCell ref="E207:G207"/>
    <mergeCell ref="B160:C160"/>
    <mergeCell ref="D160:F160"/>
    <mergeCell ref="B167:C167"/>
    <mergeCell ref="D167:F167"/>
    <mergeCell ref="B161:C161"/>
    <mergeCell ref="D161:F161"/>
    <mergeCell ref="B162:C162"/>
    <mergeCell ref="E192:G192"/>
    <mergeCell ref="E196:G196"/>
    <mergeCell ref="E197:G197"/>
    <mergeCell ref="E198:G198"/>
    <mergeCell ref="E199:G199"/>
    <mergeCell ref="E200:G200"/>
    <mergeCell ref="E201:G201"/>
    <mergeCell ref="E202:G202"/>
    <mergeCell ref="E203:G203"/>
    <mergeCell ref="E204:G204"/>
    <mergeCell ref="C174:G174"/>
    <mergeCell ref="C175:G175"/>
    <mergeCell ref="B168:C168"/>
    <mergeCell ref="D168:F168"/>
    <mergeCell ref="B193:D193"/>
    <mergeCell ref="B194:D194"/>
    <mergeCell ref="B195:D195"/>
    <mergeCell ref="B196:D196"/>
    <mergeCell ref="B197:D197"/>
    <mergeCell ref="B198:D198"/>
    <mergeCell ref="B199:D199"/>
    <mergeCell ref="B200:D200"/>
    <mergeCell ref="B225:C225"/>
    <mergeCell ref="B224:C224"/>
    <mergeCell ref="B222:G222"/>
    <mergeCell ref="B216:D216"/>
    <mergeCell ref="E212:G212"/>
    <mergeCell ref="C238:D238"/>
    <mergeCell ref="B214:G214"/>
    <mergeCell ref="B223:G223"/>
    <mergeCell ref="B219:C219"/>
    <mergeCell ref="B215:D215"/>
    <mergeCell ref="B213:G213"/>
    <mergeCell ref="C226:D226"/>
    <mergeCell ref="C221:D221"/>
    <mergeCell ref="B220:C220"/>
    <mergeCell ref="F215:G217"/>
    <mergeCell ref="B229:G229"/>
    <mergeCell ref="B230:C230"/>
    <mergeCell ref="B231:C231"/>
    <mergeCell ref="C232:D232"/>
    <mergeCell ref="B235:G235"/>
    <mergeCell ref="B236:C236"/>
    <mergeCell ref="B237:C237"/>
    <mergeCell ref="B169:C169"/>
    <mergeCell ref="D169:F169"/>
    <mergeCell ref="B170:C170"/>
    <mergeCell ref="D170:F170"/>
    <mergeCell ref="B171:G171"/>
    <mergeCell ref="C184:G184"/>
    <mergeCell ref="C181:G181"/>
    <mergeCell ref="B192:C192"/>
    <mergeCell ref="C185:G185"/>
    <mergeCell ref="B190:G190"/>
    <mergeCell ref="B188:G188"/>
    <mergeCell ref="C173:G173"/>
    <mergeCell ref="C176:G176"/>
    <mergeCell ref="C179:G179"/>
    <mergeCell ref="C180:G180"/>
    <mergeCell ref="C177:G177"/>
    <mergeCell ref="C178:G178"/>
    <mergeCell ref="B134:C134"/>
    <mergeCell ref="D134:F134"/>
    <mergeCell ref="B135:C135"/>
    <mergeCell ref="D135:F135"/>
    <mergeCell ref="B136:C136"/>
    <mergeCell ref="D136:F136"/>
    <mergeCell ref="B137:C137"/>
    <mergeCell ref="D137:F137"/>
    <mergeCell ref="B138:C138"/>
    <mergeCell ref="D138:F138"/>
    <mergeCell ref="D146:F146"/>
    <mergeCell ref="B147:C147"/>
    <mergeCell ref="D147:F147"/>
    <mergeCell ref="B148:C148"/>
    <mergeCell ref="D148:F148"/>
    <mergeCell ref="B139:C139"/>
    <mergeCell ref="D139:F139"/>
    <mergeCell ref="B140:C140"/>
    <mergeCell ref="D140:F140"/>
    <mergeCell ref="B141:C141"/>
    <mergeCell ref="D141:F141"/>
    <mergeCell ref="B142:C142"/>
    <mergeCell ref="D142:F142"/>
    <mergeCell ref="B143:C143"/>
    <mergeCell ref="D143:F143"/>
    <mergeCell ref="B144:C144"/>
    <mergeCell ref="D144:F144"/>
    <mergeCell ref="B145:C145"/>
    <mergeCell ref="D145:F145"/>
    <mergeCell ref="B146:C146"/>
    <mergeCell ref="B129:C129"/>
    <mergeCell ref="D129:F129"/>
    <mergeCell ref="B131:C131"/>
    <mergeCell ref="D131:F131"/>
    <mergeCell ref="B132:C132"/>
    <mergeCell ref="D132:F132"/>
    <mergeCell ref="B133:C133"/>
    <mergeCell ref="D133:F133"/>
    <mergeCell ref="B112:C112"/>
    <mergeCell ref="D112:F112"/>
    <mergeCell ref="B114:C114"/>
    <mergeCell ref="D114:F114"/>
    <mergeCell ref="B116:C116"/>
    <mergeCell ref="D116:F116"/>
    <mergeCell ref="B117:C117"/>
    <mergeCell ref="D117:F117"/>
    <mergeCell ref="B128:C128"/>
    <mergeCell ref="D128:F128"/>
    <mergeCell ref="B127:C127"/>
    <mergeCell ref="D127:F127"/>
    <mergeCell ref="B119:C119"/>
    <mergeCell ref="D119:F119"/>
    <mergeCell ref="B124:C124"/>
    <mergeCell ref="D124:F124"/>
    <mergeCell ref="B130:C130"/>
    <mergeCell ref="D130:F130"/>
    <mergeCell ref="B118:C118"/>
    <mergeCell ref="D118:F118"/>
    <mergeCell ref="B120:C120"/>
    <mergeCell ref="D120:F120"/>
    <mergeCell ref="B125:C125"/>
    <mergeCell ref="D125:F125"/>
    <mergeCell ref="B126:C126"/>
    <mergeCell ref="D126:F126"/>
    <mergeCell ref="B99:C99"/>
    <mergeCell ref="D99:F99"/>
    <mergeCell ref="B94:C94"/>
    <mergeCell ref="D94:F94"/>
    <mergeCell ref="B95:C95"/>
    <mergeCell ref="D95:F95"/>
    <mergeCell ref="B96:C96"/>
    <mergeCell ref="D96:F96"/>
    <mergeCell ref="B97:C97"/>
    <mergeCell ref="D97:F97"/>
    <mergeCell ref="B98:C98"/>
    <mergeCell ref="D98:F98"/>
    <mergeCell ref="B100:C100"/>
    <mergeCell ref="D100:F100"/>
    <mergeCell ref="B101:C101"/>
    <mergeCell ref="D101:F101"/>
    <mergeCell ref="B102:C102"/>
    <mergeCell ref="D102:F102"/>
    <mergeCell ref="B104:C104"/>
    <mergeCell ref="D104:F104"/>
    <mergeCell ref="B113:C113"/>
    <mergeCell ref="D113:F113"/>
    <mergeCell ref="B103:C103"/>
    <mergeCell ref="D103:F103"/>
    <mergeCell ref="B122:C122"/>
    <mergeCell ref="D122:F122"/>
    <mergeCell ref="D91:F91"/>
    <mergeCell ref="B92:C92"/>
    <mergeCell ref="D92:F92"/>
    <mergeCell ref="B93:C93"/>
    <mergeCell ref="D93:F93"/>
    <mergeCell ref="B121:C121"/>
    <mergeCell ref="D121:F121"/>
    <mergeCell ref="B123:C123"/>
    <mergeCell ref="D123:F123"/>
    <mergeCell ref="B105:C105"/>
    <mergeCell ref="D105:F105"/>
    <mergeCell ref="B106:C106"/>
    <mergeCell ref="D106:F106"/>
    <mergeCell ref="B107:C107"/>
    <mergeCell ref="D107:F107"/>
    <mergeCell ref="B108:C108"/>
    <mergeCell ref="D108:F108"/>
    <mergeCell ref="B109:C109"/>
    <mergeCell ref="D109:F109"/>
    <mergeCell ref="B110:C110"/>
    <mergeCell ref="D110:F110"/>
    <mergeCell ref="B111:C111"/>
    <mergeCell ref="D111:F111"/>
    <mergeCell ref="B115:C115"/>
    <mergeCell ref="D115:F115"/>
    <mergeCell ref="B42:C42"/>
    <mergeCell ref="B43:C43"/>
    <mergeCell ref="B44:C44"/>
    <mergeCell ref="B51:C51"/>
    <mergeCell ref="B84:C84"/>
    <mergeCell ref="D84:F84"/>
    <mergeCell ref="B85:C85"/>
    <mergeCell ref="D85:F85"/>
    <mergeCell ref="B86:C86"/>
    <mergeCell ref="D86:F86"/>
    <mergeCell ref="B67:C67"/>
    <mergeCell ref="D67:F67"/>
    <mergeCell ref="B82:C82"/>
    <mergeCell ref="D82:F82"/>
    <mergeCell ref="B79:C79"/>
    <mergeCell ref="D79:F79"/>
    <mergeCell ref="B80:C80"/>
    <mergeCell ref="D80:F80"/>
    <mergeCell ref="B78:C78"/>
    <mergeCell ref="B69:C69"/>
    <mergeCell ref="D69:F69"/>
    <mergeCell ref="B70:C70"/>
    <mergeCell ref="D70:F70"/>
    <mergeCell ref="B71:C71"/>
    <mergeCell ref="B77:C77"/>
    <mergeCell ref="D77:F77"/>
    <mergeCell ref="E210:G210"/>
    <mergeCell ref="E211:G211"/>
    <mergeCell ref="B191:G191"/>
    <mergeCell ref="C186:G186"/>
    <mergeCell ref="C187:G187"/>
    <mergeCell ref="E193:G193"/>
    <mergeCell ref="E194:G194"/>
    <mergeCell ref="E195:G195"/>
    <mergeCell ref="C182:G182"/>
    <mergeCell ref="C183:G183"/>
    <mergeCell ref="E208:G208"/>
    <mergeCell ref="E209:G209"/>
    <mergeCell ref="D42:F42"/>
    <mergeCell ref="D43:F43"/>
    <mergeCell ref="D44:F44"/>
    <mergeCell ref="B46:C46"/>
    <mergeCell ref="B68:C68"/>
    <mergeCell ref="D68:F68"/>
    <mergeCell ref="B59:C59"/>
    <mergeCell ref="D52:F52"/>
    <mergeCell ref="B52:C52"/>
    <mergeCell ref="D61:F61"/>
    <mergeCell ref="B62:C62"/>
    <mergeCell ref="D62:F62"/>
    <mergeCell ref="D59:F59"/>
    <mergeCell ref="D60:F60"/>
    <mergeCell ref="D53:F53"/>
    <mergeCell ref="D57:F57"/>
    <mergeCell ref="B64:C64"/>
    <mergeCell ref="D64:F64"/>
    <mergeCell ref="D45:F45"/>
    <mergeCell ref="D46:F46"/>
    <mergeCell ref="D3:G3"/>
    <mergeCell ref="B4:G4"/>
    <mergeCell ref="B5:G5"/>
    <mergeCell ref="B10:G10"/>
    <mergeCell ref="B26:G26"/>
    <mergeCell ref="B6:G6"/>
    <mergeCell ref="B8:G8"/>
    <mergeCell ref="B9:G9"/>
    <mergeCell ref="B28:C28"/>
    <mergeCell ref="D28:F28"/>
    <mergeCell ref="C21:G21"/>
    <mergeCell ref="C22:G22"/>
    <mergeCell ref="C23:G23"/>
    <mergeCell ref="C24:G24"/>
    <mergeCell ref="C25:G25"/>
    <mergeCell ref="C17:G17"/>
    <mergeCell ref="C18:G18"/>
    <mergeCell ref="B3:C3"/>
    <mergeCell ref="C12:G12"/>
    <mergeCell ref="C13:G13"/>
    <mergeCell ref="C14:G14"/>
    <mergeCell ref="C15:G15"/>
    <mergeCell ref="C16:G16"/>
    <mergeCell ref="C11:G11"/>
    <mergeCell ref="B7:G7"/>
    <mergeCell ref="D40:F40"/>
    <mergeCell ref="D41:F41"/>
    <mergeCell ref="D38:F38"/>
    <mergeCell ref="C19:G19"/>
    <mergeCell ref="C20:G20"/>
    <mergeCell ref="D35:F35"/>
    <mergeCell ref="B27:G27"/>
    <mergeCell ref="D33:F33"/>
    <mergeCell ref="B29:C29"/>
    <mergeCell ref="D29:F29"/>
    <mergeCell ref="B30:C30"/>
    <mergeCell ref="D30:F30"/>
    <mergeCell ref="B31:C31"/>
    <mergeCell ref="D31:F31"/>
    <mergeCell ref="B37:C37"/>
    <mergeCell ref="D37:F37"/>
    <mergeCell ref="D78:F78"/>
    <mergeCell ref="B65:C65"/>
    <mergeCell ref="D65:F65"/>
    <mergeCell ref="B66:C66"/>
    <mergeCell ref="D66:F66"/>
    <mergeCell ref="B172:G172"/>
    <mergeCell ref="B81:C81"/>
    <mergeCell ref="D81:F81"/>
    <mergeCell ref="B63:C63"/>
    <mergeCell ref="D63:F63"/>
    <mergeCell ref="B72:C72"/>
    <mergeCell ref="D72:F72"/>
    <mergeCell ref="B73:C73"/>
    <mergeCell ref="D73:F73"/>
    <mergeCell ref="D71:F71"/>
    <mergeCell ref="B74:C74"/>
    <mergeCell ref="D74:F74"/>
    <mergeCell ref="B75:C75"/>
    <mergeCell ref="D75:F75"/>
    <mergeCell ref="B76:C76"/>
    <mergeCell ref="D76:F76"/>
    <mergeCell ref="B83:C83"/>
    <mergeCell ref="D83:F83"/>
    <mergeCell ref="B87:C87"/>
    <mergeCell ref="D87:F87"/>
    <mergeCell ref="B88:C88"/>
    <mergeCell ref="D88:F88"/>
    <mergeCell ref="B89:C89"/>
    <mergeCell ref="D89:F89"/>
    <mergeCell ref="B90:C90"/>
    <mergeCell ref="D90:F90"/>
    <mergeCell ref="B91:C91"/>
    <mergeCell ref="D54:F54"/>
    <mergeCell ref="B55:C55"/>
    <mergeCell ref="D55:F55"/>
    <mergeCell ref="D47:F47"/>
    <mergeCell ref="D48:F48"/>
    <mergeCell ref="B60:C60"/>
    <mergeCell ref="B53:C53"/>
    <mergeCell ref="B57:C57"/>
    <mergeCell ref="B47:C47"/>
    <mergeCell ref="B48:C48"/>
    <mergeCell ref="B49:C49"/>
    <mergeCell ref="B50:C50"/>
    <mergeCell ref="B45:C45"/>
    <mergeCell ref="D51:F51"/>
    <mergeCell ref="B58:C58"/>
    <mergeCell ref="D58:F58"/>
    <mergeCell ref="B61:C61"/>
    <mergeCell ref="B2:G2"/>
    <mergeCell ref="A189:F189"/>
    <mergeCell ref="G189:L189"/>
    <mergeCell ref="M189:R189"/>
    <mergeCell ref="S189:X189"/>
    <mergeCell ref="Y189:AD189"/>
    <mergeCell ref="AE189:AJ189"/>
    <mergeCell ref="AK189:AP189"/>
    <mergeCell ref="AQ189:AV189"/>
    <mergeCell ref="H28:K28"/>
    <mergeCell ref="L28:O28"/>
    <mergeCell ref="H27:O27"/>
    <mergeCell ref="H29:K29"/>
    <mergeCell ref="B35:C35"/>
    <mergeCell ref="B38:C38"/>
    <mergeCell ref="B39:C39"/>
    <mergeCell ref="B40:C40"/>
    <mergeCell ref="B41:C41"/>
    <mergeCell ref="B32:C32"/>
    <mergeCell ref="D32:F32"/>
    <mergeCell ref="B33:C33"/>
    <mergeCell ref="B34:C34"/>
    <mergeCell ref="D34:F34"/>
    <mergeCell ref="D39:F39"/>
    <mergeCell ref="B36:C36"/>
    <mergeCell ref="D36:F36"/>
    <mergeCell ref="H45:K60"/>
    <mergeCell ref="D49:F49"/>
    <mergeCell ref="D50:F50"/>
    <mergeCell ref="B56:C56"/>
    <mergeCell ref="D56:F56"/>
    <mergeCell ref="B54:C54"/>
    <mergeCell ref="CY189:DD189"/>
    <mergeCell ref="DE189:DJ189"/>
    <mergeCell ref="DK189:DP189"/>
    <mergeCell ref="DQ189:DV189"/>
    <mergeCell ref="DW189:EB189"/>
    <mergeCell ref="EC189:EH189"/>
    <mergeCell ref="EI189:EN189"/>
    <mergeCell ref="EO189:ET189"/>
    <mergeCell ref="EU189:EZ189"/>
    <mergeCell ref="AW189:BB189"/>
    <mergeCell ref="BC189:BH189"/>
    <mergeCell ref="BI189:BN189"/>
    <mergeCell ref="BO189:BT189"/>
    <mergeCell ref="BU189:BZ189"/>
    <mergeCell ref="CA189:CF189"/>
    <mergeCell ref="CG189:CL189"/>
    <mergeCell ref="CM189:CR189"/>
    <mergeCell ref="CS189:CX189"/>
    <mergeCell ref="HC189:HH189"/>
    <mergeCell ref="HI189:HN189"/>
    <mergeCell ref="HO189:HT189"/>
    <mergeCell ref="HU189:HZ189"/>
    <mergeCell ref="IA189:IF189"/>
    <mergeCell ref="IG189:IL189"/>
    <mergeCell ref="IM189:IR189"/>
    <mergeCell ref="IS189:IX189"/>
    <mergeCell ref="IY189:JD189"/>
    <mergeCell ref="FA189:FF189"/>
    <mergeCell ref="FG189:FL189"/>
    <mergeCell ref="FM189:FR189"/>
    <mergeCell ref="FS189:FX189"/>
    <mergeCell ref="FY189:GD189"/>
    <mergeCell ref="GE189:GJ189"/>
    <mergeCell ref="GK189:GP189"/>
    <mergeCell ref="GQ189:GV189"/>
    <mergeCell ref="GW189:HB189"/>
    <mergeCell ref="LG189:LL189"/>
    <mergeCell ref="LM189:LR189"/>
    <mergeCell ref="LS189:LX189"/>
    <mergeCell ref="LY189:MD189"/>
    <mergeCell ref="ME189:MJ189"/>
    <mergeCell ref="MK189:MP189"/>
    <mergeCell ref="MQ189:MV189"/>
    <mergeCell ref="MW189:NB189"/>
    <mergeCell ref="NC189:NH189"/>
    <mergeCell ref="JE189:JJ189"/>
    <mergeCell ref="JK189:JP189"/>
    <mergeCell ref="JQ189:JV189"/>
    <mergeCell ref="JW189:KB189"/>
    <mergeCell ref="KC189:KH189"/>
    <mergeCell ref="KI189:KN189"/>
    <mergeCell ref="KO189:KT189"/>
    <mergeCell ref="KU189:KZ189"/>
    <mergeCell ref="LA189:LF189"/>
    <mergeCell ref="PK189:PP189"/>
    <mergeCell ref="PQ189:PV189"/>
    <mergeCell ref="PW189:QB189"/>
    <mergeCell ref="QC189:QH189"/>
    <mergeCell ref="QI189:QN189"/>
    <mergeCell ref="QO189:QT189"/>
    <mergeCell ref="QU189:QZ189"/>
    <mergeCell ref="RA189:RF189"/>
    <mergeCell ref="RG189:RL189"/>
    <mergeCell ref="NI189:NN189"/>
    <mergeCell ref="NO189:NT189"/>
    <mergeCell ref="NU189:NZ189"/>
    <mergeCell ref="OA189:OF189"/>
    <mergeCell ref="OG189:OL189"/>
    <mergeCell ref="OM189:OR189"/>
    <mergeCell ref="OS189:OX189"/>
    <mergeCell ref="OY189:PD189"/>
    <mergeCell ref="PE189:PJ189"/>
    <mergeCell ref="TO189:TT189"/>
    <mergeCell ref="TU189:TZ189"/>
    <mergeCell ref="UA189:UF189"/>
    <mergeCell ref="UG189:UL189"/>
    <mergeCell ref="UM189:UR189"/>
    <mergeCell ref="US189:UX189"/>
    <mergeCell ref="UY189:VD189"/>
    <mergeCell ref="VE189:VJ189"/>
    <mergeCell ref="VK189:VP189"/>
    <mergeCell ref="RM189:RR189"/>
    <mergeCell ref="RS189:RX189"/>
    <mergeCell ref="RY189:SD189"/>
    <mergeCell ref="SE189:SJ189"/>
    <mergeCell ref="SK189:SP189"/>
    <mergeCell ref="SQ189:SV189"/>
    <mergeCell ref="SW189:TB189"/>
    <mergeCell ref="TC189:TH189"/>
    <mergeCell ref="TI189:TN189"/>
    <mergeCell ref="XS189:XX189"/>
    <mergeCell ref="XY189:YD189"/>
    <mergeCell ref="YE189:YJ189"/>
    <mergeCell ref="YK189:YP189"/>
    <mergeCell ref="YQ189:YV189"/>
    <mergeCell ref="YW189:ZB189"/>
    <mergeCell ref="ZC189:ZH189"/>
    <mergeCell ref="ZI189:ZN189"/>
    <mergeCell ref="ZO189:ZT189"/>
    <mergeCell ref="VQ189:VV189"/>
    <mergeCell ref="VW189:WB189"/>
    <mergeCell ref="WC189:WH189"/>
    <mergeCell ref="WI189:WN189"/>
    <mergeCell ref="WO189:WT189"/>
    <mergeCell ref="WU189:WZ189"/>
    <mergeCell ref="XA189:XF189"/>
    <mergeCell ref="XG189:XL189"/>
    <mergeCell ref="XM189:XR189"/>
    <mergeCell ref="ABW189:ACB189"/>
    <mergeCell ref="ACC189:ACH189"/>
    <mergeCell ref="ACI189:ACN189"/>
    <mergeCell ref="ACO189:ACT189"/>
    <mergeCell ref="ACU189:ACZ189"/>
    <mergeCell ref="ADA189:ADF189"/>
    <mergeCell ref="ADG189:ADL189"/>
    <mergeCell ref="ADM189:ADR189"/>
    <mergeCell ref="ADS189:ADX189"/>
    <mergeCell ref="ZU189:ZZ189"/>
    <mergeCell ref="AAA189:AAF189"/>
    <mergeCell ref="AAG189:AAL189"/>
    <mergeCell ref="AAM189:AAR189"/>
    <mergeCell ref="AAS189:AAX189"/>
    <mergeCell ref="AAY189:ABD189"/>
    <mergeCell ref="ABE189:ABJ189"/>
    <mergeCell ref="ABK189:ABP189"/>
    <mergeCell ref="ABQ189:ABV189"/>
    <mergeCell ref="AGA189:AGF189"/>
    <mergeCell ref="AGG189:AGL189"/>
    <mergeCell ref="AGM189:AGR189"/>
    <mergeCell ref="AGS189:AGX189"/>
    <mergeCell ref="AGY189:AHD189"/>
    <mergeCell ref="AHE189:AHJ189"/>
    <mergeCell ref="AHK189:AHP189"/>
    <mergeCell ref="AHQ189:AHV189"/>
    <mergeCell ref="AHW189:AIB189"/>
    <mergeCell ref="ADY189:AED189"/>
    <mergeCell ref="AEE189:AEJ189"/>
    <mergeCell ref="AEK189:AEP189"/>
    <mergeCell ref="AEQ189:AEV189"/>
    <mergeCell ref="AEW189:AFB189"/>
    <mergeCell ref="AFC189:AFH189"/>
    <mergeCell ref="AFI189:AFN189"/>
    <mergeCell ref="AFO189:AFT189"/>
    <mergeCell ref="AFU189:AFZ189"/>
    <mergeCell ref="AKE189:AKJ189"/>
    <mergeCell ref="AKK189:AKP189"/>
    <mergeCell ref="AKQ189:AKV189"/>
    <mergeCell ref="AKW189:ALB189"/>
    <mergeCell ref="ALC189:ALH189"/>
    <mergeCell ref="ALI189:ALN189"/>
    <mergeCell ref="ALO189:ALT189"/>
    <mergeCell ref="ALU189:ALZ189"/>
    <mergeCell ref="AMA189:AMF189"/>
    <mergeCell ref="AIC189:AIH189"/>
    <mergeCell ref="AII189:AIN189"/>
    <mergeCell ref="AIO189:AIT189"/>
    <mergeCell ref="AIU189:AIZ189"/>
    <mergeCell ref="AJA189:AJF189"/>
    <mergeCell ref="AJG189:AJL189"/>
    <mergeCell ref="AJM189:AJR189"/>
    <mergeCell ref="AJS189:AJX189"/>
    <mergeCell ref="AJY189:AKD189"/>
    <mergeCell ref="AOI189:AON189"/>
    <mergeCell ref="AOO189:AOT189"/>
    <mergeCell ref="AOU189:AOZ189"/>
    <mergeCell ref="APA189:APF189"/>
    <mergeCell ref="APG189:APL189"/>
    <mergeCell ref="APM189:APR189"/>
    <mergeCell ref="APS189:APX189"/>
    <mergeCell ref="APY189:AQD189"/>
    <mergeCell ref="AQE189:AQJ189"/>
    <mergeCell ref="AMG189:AML189"/>
    <mergeCell ref="AMM189:AMR189"/>
    <mergeCell ref="AMS189:AMX189"/>
    <mergeCell ref="AMY189:AND189"/>
    <mergeCell ref="ANE189:ANJ189"/>
    <mergeCell ref="ANK189:ANP189"/>
    <mergeCell ref="ANQ189:ANV189"/>
    <mergeCell ref="ANW189:AOB189"/>
    <mergeCell ref="AOC189:AOH189"/>
    <mergeCell ref="ASM189:ASR189"/>
    <mergeCell ref="ASS189:ASX189"/>
    <mergeCell ref="ASY189:ATD189"/>
    <mergeCell ref="ATE189:ATJ189"/>
    <mergeCell ref="ATK189:ATP189"/>
    <mergeCell ref="ATQ189:ATV189"/>
    <mergeCell ref="ATW189:AUB189"/>
    <mergeCell ref="AUC189:AUH189"/>
    <mergeCell ref="AUI189:AUN189"/>
    <mergeCell ref="AQK189:AQP189"/>
    <mergeCell ref="AQQ189:AQV189"/>
    <mergeCell ref="AQW189:ARB189"/>
    <mergeCell ref="ARC189:ARH189"/>
    <mergeCell ref="ARI189:ARN189"/>
    <mergeCell ref="ARO189:ART189"/>
    <mergeCell ref="ARU189:ARZ189"/>
    <mergeCell ref="ASA189:ASF189"/>
    <mergeCell ref="ASG189:ASL189"/>
    <mergeCell ref="AWQ189:AWV189"/>
    <mergeCell ref="AWW189:AXB189"/>
    <mergeCell ref="AXC189:AXH189"/>
    <mergeCell ref="AXI189:AXN189"/>
    <mergeCell ref="AXO189:AXT189"/>
    <mergeCell ref="AXU189:AXZ189"/>
    <mergeCell ref="AYA189:AYF189"/>
    <mergeCell ref="AYG189:AYL189"/>
    <mergeCell ref="AYM189:AYR189"/>
    <mergeCell ref="AUO189:AUT189"/>
    <mergeCell ref="AUU189:AUZ189"/>
    <mergeCell ref="AVA189:AVF189"/>
    <mergeCell ref="AVG189:AVL189"/>
    <mergeCell ref="AVM189:AVR189"/>
    <mergeCell ref="AVS189:AVX189"/>
    <mergeCell ref="AVY189:AWD189"/>
    <mergeCell ref="AWE189:AWJ189"/>
    <mergeCell ref="AWK189:AWP189"/>
    <mergeCell ref="BAU189:BAZ189"/>
    <mergeCell ref="BBA189:BBF189"/>
    <mergeCell ref="BBG189:BBL189"/>
    <mergeCell ref="BBM189:BBR189"/>
    <mergeCell ref="BBS189:BBX189"/>
    <mergeCell ref="BBY189:BCD189"/>
    <mergeCell ref="BCE189:BCJ189"/>
    <mergeCell ref="BCK189:BCP189"/>
    <mergeCell ref="BCQ189:BCV189"/>
    <mergeCell ref="AYS189:AYX189"/>
    <mergeCell ref="AYY189:AZD189"/>
    <mergeCell ref="AZE189:AZJ189"/>
    <mergeCell ref="AZK189:AZP189"/>
    <mergeCell ref="AZQ189:AZV189"/>
    <mergeCell ref="AZW189:BAB189"/>
    <mergeCell ref="BAC189:BAH189"/>
    <mergeCell ref="BAI189:BAN189"/>
    <mergeCell ref="BAO189:BAT189"/>
    <mergeCell ref="BEY189:BFD189"/>
    <mergeCell ref="BFE189:BFJ189"/>
    <mergeCell ref="BFK189:BFP189"/>
    <mergeCell ref="BFQ189:BFV189"/>
    <mergeCell ref="BFW189:BGB189"/>
    <mergeCell ref="BGC189:BGH189"/>
    <mergeCell ref="BGI189:BGN189"/>
    <mergeCell ref="BGO189:BGT189"/>
    <mergeCell ref="BGU189:BGZ189"/>
    <mergeCell ref="BCW189:BDB189"/>
    <mergeCell ref="BDC189:BDH189"/>
    <mergeCell ref="BDI189:BDN189"/>
    <mergeCell ref="BDO189:BDT189"/>
    <mergeCell ref="BDU189:BDZ189"/>
    <mergeCell ref="BEA189:BEF189"/>
    <mergeCell ref="BEG189:BEL189"/>
    <mergeCell ref="BEM189:BER189"/>
    <mergeCell ref="BES189:BEX189"/>
    <mergeCell ref="BJC189:BJH189"/>
    <mergeCell ref="BJI189:BJN189"/>
    <mergeCell ref="BJO189:BJT189"/>
    <mergeCell ref="BJU189:BJZ189"/>
    <mergeCell ref="BKA189:BKF189"/>
    <mergeCell ref="BKG189:BKL189"/>
    <mergeCell ref="BKM189:BKR189"/>
    <mergeCell ref="BKS189:BKX189"/>
    <mergeCell ref="BKY189:BLD189"/>
    <mergeCell ref="BHA189:BHF189"/>
    <mergeCell ref="BHG189:BHL189"/>
    <mergeCell ref="BHM189:BHR189"/>
    <mergeCell ref="BHS189:BHX189"/>
    <mergeCell ref="BHY189:BID189"/>
    <mergeCell ref="BIE189:BIJ189"/>
    <mergeCell ref="BIK189:BIP189"/>
    <mergeCell ref="BIQ189:BIV189"/>
    <mergeCell ref="BIW189:BJB189"/>
    <mergeCell ref="BNG189:BNL189"/>
    <mergeCell ref="BNM189:BNR189"/>
    <mergeCell ref="BNS189:BNX189"/>
    <mergeCell ref="BNY189:BOD189"/>
    <mergeCell ref="BOE189:BOJ189"/>
    <mergeCell ref="BOK189:BOP189"/>
    <mergeCell ref="BOQ189:BOV189"/>
    <mergeCell ref="BOW189:BPB189"/>
    <mergeCell ref="BPC189:BPH189"/>
    <mergeCell ref="BLE189:BLJ189"/>
    <mergeCell ref="BLK189:BLP189"/>
    <mergeCell ref="BLQ189:BLV189"/>
    <mergeCell ref="BLW189:BMB189"/>
    <mergeCell ref="BMC189:BMH189"/>
    <mergeCell ref="BMI189:BMN189"/>
    <mergeCell ref="BMO189:BMT189"/>
    <mergeCell ref="BMU189:BMZ189"/>
    <mergeCell ref="BNA189:BNF189"/>
    <mergeCell ref="BRK189:BRP189"/>
    <mergeCell ref="BRQ189:BRV189"/>
    <mergeCell ref="BRW189:BSB189"/>
    <mergeCell ref="BSC189:BSH189"/>
    <mergeCell ref="BSI189:BSN189"/>
    <mergeCell ref="BSO189:BST189"/>
    <mergeCell ref="BSU189:BSZ189"/>
    <mergeCell ref="BTA189:BTF189"/>
    <mergeCell ref="BTG189:BTL189"/>
    <mergeCell ref="BPI189:BPN189"/>
    <mergeCell ref="BPO189:BPT189"/>
    <mergeCell ref="BPU189:BPZ189"/>
    <mergeCell ref="BQA189:BQF189"/>
    <mergeCell ref="BQG189:BQL189"/>
    <mergeCell ref="BQM189:BQR189"/>
    <mergeCell ref="BQS189:BQX189"/>
    <mergeCell ref="BQY189:BRD189"/>
    <mergeCell ref="BRE189:BRJ189"/>
    <mergeCell ref="BVO189:BVT189"/>
    <mergeCell ref="BVU189:BVZ189"/>
    <mergeCell ref="BWA189:BWF189"/>
    <mergeCell ref="BWG189:BWL189"/>
    <mergeCell ref="BWM189:BWR189"/>
    <mergeCell ref="BWS189:BWX189"/>
    <mergeCell ref="BWY189:BXD189"/>
    <mergeCell ref="BXE189:BXJ189"/>
    <mergeCell ref="BXK189:BXP189"/>
    <mergeCell ref="BTM189:BTR189"/>
    <mergeCell ref="BTS189:BTX189"/>
    <mergeCell ref="BTY189:BUD189"/>
    <mergeCell ref="BUE189:BUJ189"/>
    <mergeCell ref="BUK189:BUP189"/>
    <mergeCell ref="BUQ189:BUV189"/>
    <mergeCell ref="BUW189:BVB189"/>
    <mergeCell ref="BVC189:BVH189"/>
    <mergeCell ref="BVI189:BVN189"/>
    <mergeCell ref="BZS189:BZX189"/>
    <mergeCell ref="BZY189:CAD189"/>
    <mergeCell ref="CAE189:CAJ189"/>
    <mergeCell ref="CAK189:CAP189"/>
    <mergeCell ref="CAQ189:CAV189"/>
    <mergeCell ref="CAW189:CBB189"/>
    <mergeCell ref="CBC189:CBH189"/>
    <mergeCell ref="CBI189:CBN189"/>
    <mergeCell ref="CBO189:CBT189"/>
    <mergeCell ref="BXQ189:BXV189"/>
    <mergeCell ref="BXW189:BYB189"/>
    <mergeCell ref="BYC189:BYH189"/>
    <mergeCell ref="BYI189:BYN189"/>
    <mergeCell ref="BYO189:BYT189"/>
    <mergeCell ref="BYU189:BYZ189"/>
    <mergeCell ref="BZA189:BZF189"/>
    <mergeCell ref="BZG189:BZL189"/>
    <mergeCell ref="BZM189:BZR189"/>
    <mergeCell ref="CDW189:CEB189"/>
    <mergeCell ref="CEC189:CEH189"/>
    <mergeCell ref="CEI189:CEN189"/>
    <mergeCell ref="CEO189:CET189"/>
    <mergeCell ref="CEU189:CEZ189"/>
    <mergeCell ref="CFA189:CFF189"/>
    <mergeCell ref="CFG189:CFL189"/>
    <mergeCell ref="CFM189:CFR189"/>
    <mergeCell ref="CFS189:CFX189"/>
    <mergeCell ref="CBU189:CBZ189"/>
    <mergeCell ref="CCA189:CCF189"/>
    <mergeCell ref="CCG189:CCL189"/>
    <mergeCell ref="CCM189:CCR189"/>
    <mergeCell ref="CCS189:CCX189"/>
    <mergeCell ref="CCY189:CDD189"/>
    <mergeCell ref="CDE189:CDJ189"/>
    <mergeCell ref="CDK189:CDP189"/>
    <mergeCell ref="CDQ189:CDV189"/>
    <mergeCell ref="CIA189:CIF189"/>
    <mergeCell ref="CIG189:CIL189"/>
    <mergeCell ref="CIM189:CIR189"/>
    <mergeCell ref="CIS189:CIX189"/>
    <mergeCell ref="CIY189:CJD189"/>
    <mergeCell ref="CJE189:CJJ189"/>
    <mergeCell ref="CJK189:CJP189"/>
    <mergeCell ref="CJQ189:CJV189"/>
    <mergeCell ref="CJW189:CKB189"/>
    <mergeCell ref="CFY189:CGD189"/>
    <mergeCell ref="CGE189:CGJ189"/>
    <mergeCell ref="CGK189:CGP189"/>
    <mergeCell ref="CGQ189:CGV189"/>
    <mergeCell ref="CGW189:CHB189"/>
    <mergeCell ref="CHC189:CHH189"/>
    <mergeCell ref="CHI189:CHN189"/>
    <mergeCell ref="CHO189:CHT189"/>
    <mergeCell ref="CHU189:CHZ189"/>
    <mergeCell ref="CME189:CMJ189"/>
    <mergeCell ref="CMK189:CMP189"/>
    <mergeCell ref="CMQ189:CMV189"/>
    <mergeCell ref="CMW189:CNB189"/>
    <mergeCell ref="CNC189:CNH189"/>
    <mergeCell ref="CNI189:CNN189"/>
    <mergeCell ref="CNO189:CNT189"/>
    <mergeCell ref="CNU189:CNZ189"/>
    <mergeCell ref="COA189:COF189"/>
    <mergeCell ref="CKC189:CKH189"/>
    <mergeCell ref="CKI189:CKN189"/>
    <mergeCell ref="CKO189:CKT189"/>
    <mergeCell ref="CKU189:CKZ189"/>
    <mergeCell ref="CLA189:CLF189"/>
    <mergeCell ref="CLG189:CLL189"/>
    <mergeCell ref="CLM189:CLR189"/>
    <mergeCell ref="CLS189:CLX189"/>
    <mergeCell ref="CLY189:CMD189"/>
    <mergeCell ref="CQI189:CQN189"/>
    <mergeCell ref="CQO189:CQT189"/>
    <mergeCell ref="CQU189:CQZ189"/>
    <mergeCell ref="CRA189:CRF189"/>
    <mergeCell ref="CRG189:CRL189"/>
    <mergeCell ref="CRM189:CRR189"/>
    <mergeCell ref="CRS189:CRX189"/>
    <mergeCell ref="CRY189:CSD189"/>
    <mergeCell ref="CSE189:CSJ189"/>
    <mergeCell ref="COG189:COL189"/>
    <mergeCell ref="COM189:COR189"/>
    <mergeCell ref="COS189:COX189"/>
    <mergeCell ref="COY189:CPD189"/>
    <mergeCell ref="CPE189:CPJ189"/>
    <mergeCell ref="CPK189:CPP189"/>
    <mergeCell ref="CPQ189:CPV189"/>
    <mergeCell ref="CPW189:CQB189"/>
    <mergeCell ref="CQC189:CQH189"/>
    <mergeCell ref="CUM189:CUR189"/>
    <mergeCell ref="CUS189:CUX189"/>
    <mergeCell ref="CUY189:CVD189"/>
    <mergeCell ref="CVE189:CVJ189"/>
    <mergeCell ref="CVK189:CVP189"/>
    <mergeCell ref="CVQ189:CVV189"/>
    <mergeCell ref="CVW189:CWB189"/>
    <mergeCell ref="CWC189:CWH189"/>
    <mergeCell ref="CWI189:CWN189"/>
    <mergeCell ref="CSK189:CSP189"/>
    <mergeCell ref="CSQ189:CSV189"/>
    <mergeCell ref="CSW189:CTB189"/>
    <mergeCell ref="CTC189:CTH189"/>
    <mergeCell ref="CTI189:CTN189"/>
    <mergeCell ref="CTO189:CTT189"/>
    <mergeCell ref="CTU189:CTZ189"/>
    <mergeCell ref="CUA189:CUF189"/>
    <mergeCell ref="CUG189:CUL189"/>
    <mergeCell ref="CYQ189:CYV189"/>
    <mergeCell ref="CYW189:CZB189"/>
    <mergeCell ref="CZC189:CZH189"/>
    <mergeCell ref="CZI189:CZN189"/>
    <mergeCell ref="CZO189:CZT189"/>
    <mergeCell ref="CZU189:CZZ189"/>
    <mergeCell ref="DAA189:DAF189"/>
    <mergeCell ref="DAG189:DAL189"/>
    <mergeCell ref="DAM189:DAR189"/>
    <mergeCell ref="CWO189:CWT189"/>
    <mergeCell ref="CWU189:CWZ189"/>
    <mergeCell ref="CXA189:CXF189"/>
    <mergeCell ref="CXG189:CXL189"/>
    <mergeCell ref="CXM189:CXR189"/>
    <mergeCell ref="CXS189:CXX189"/>
    <mergeCell ref="CXY189:CYD189"/>
    <mergeCell ref="CYE189:CYJ189"/>
    <mergeCell ref="CYK189:CYP189"/>
    <mergeCell ref="DCU189:DCZ189"/>
    <mergeCell ref="DDA189:DDF189"/>
    <mergeCell ref="DDG189:DDL189"/>
    <mergeCell ref="DDM189:DDR189"/>
    <mergeCell ref="DDS189:DDX189"/>
    <mergeCell ref="DDY189:DED189"/>
    <mergeCell ref="DEE189:DEJ189"/>
    <mergeCell ref="DEK189:DEP189"/>
    <mergeCell ref="DEQ189:DEV189"/>
    <mergeCell ref="DAS189:DAX189"/>
    <mergeCell ref="DAY189:DBD189"/>
    <mergeCell ref="DBE189:DBJ189"/>
    <mergeCell ref="DBK189:DBP189"/>
    <mergeCell ref="DBQ189:DBV189"/>
    <mergeCell ref="DBW189:DCB189"/>
    <mergeCell ref="DCC189:DCH189"/>
    <mergeCell ref="DCI189:DCN189"/>
    <mergeCell ref="DCO189:DCT189"/>
    <mergeCell ref="DGY189:DHD189"/>
    <mergeCell ref="DHE189:DHJ189"/>
    <mergeCell ref="DHK189:DHP189"/>
    <mergeCell ref="DHQ189:DHV189"/>
    <mergeCell ref="DHW189:DIB189"/>
    <mergeCell ref="DIC189:DIH189"/>
    <mergeCell ref="DII189:DIN189"/>
    <mergeCell ref="DIO189:DIT189"/>
    <mergeCell ref="DIU189:DIZ189"/>
    <mergeCell ref="DEW189:DFB189"/>
    <mergeCell ref="DFC189:DFH189"/>
    <mergeCell ref="DFI189:DFN189"/>
    <mergeCell ref="DFO189:DFT189"/>
    <mergeCell ref="DFU189:DFZ189"/>
    <mergeCell ref="DGA189:DGF189"/>
    <mergeCell ref="DGG189:DGL189"/>
    <mergeCell ref="DGM189:DGR189"/>
    <mergeCell ref="DGS189:DGX189"/>
    <mergeCell ref="DLC189:DLH189"/>
    <mergeCell ref="DLI189:DLN189"/>
    <mergeCell ref="DLO189:DLT189"/>
    <mergeCell ref="DLU189:DLZ189"/>
    <mergeCell ref="DMA189:DMF189"/>
    <mergeCell ref="DMG189:DML189"/>
    <mergeCell ref="DMM189:DMR189"/>
    <mergeCell ref="DMS189:DMX189"/>
    <mergeCell ref="DMY189:DND189"/>
    <mergeCell ref="DJA189:DJF189"/>
    <mergeCell ref="DJG189:DJL189"/>
    <mergeCell ref="DJM189:DJR189"/>
    <mergeCell ref="DJS189:DJX189"/>
    <mergeCell ref="DJY189:DKD189"/>
    <mergeCell ref="DKE189:DKJ189"/>
    <mergeCell ref="DKK189:DKP189"/>
    <mergeCell ref="DKQ189:DKV189"/>
    <mergeCell ref="DKW189:DLB189"/>
    <mergeCell ref="DPG189:DPL189"/>
    <mergeCell ref="DPM189:DPR189"/>
    <mergeCell ref="DPS189:DPX189"/>
    <mergeCell ref="DPY189:DQD189"/>
    <mergeCell ref="DQE189:DQJ189"/>
    <mergeCell ref="DQK189:DQP189"/>
    <mergeCell ref="DQQ189:DQV189"/>
    <mergeCell ref="DQW189:DRB189"/>
    <mergeCell ref="DRC189:DRH189"/>
    <mergeCell ref="DNE189:DNJ189"/>
    <mergeCell ref="DNK189:DNP189"/>
    <mergeCell ref="DNQ189:DNV189"/>
    <mergeCell ref="DNW189:DOB189"/>
    <mergeCell ref="DOC189:DOH189"/>
    <mergeCell ref="DOI189:DON189"/>
    <mergeCell ref="DOO189:DOT189"/>
    <mergeCell ref="DOU189:DOZ189"/>
    <mergeCell ref="DPA189:DPF189"/>
    <mergeCell ref="DTK189:DTP189"/>
    <mergeCell ref="DTQ189:DTV189"/>
    <mergeCell ref="DTW189:DUB189"/>
    <mergeCell ref="DUC189:DUH189"/>
    <mergeCell ref="DUI189:DUN189"/>
    <mergeCell ref="DUO189:DUT189"/>
    <mergeCell ref="DUU189:DUZ189"/>
    <mergeCell ref="DVA189:DVF189"/>
    <mergeCell ref="DVG189:DVL189"/>
    <mergeCell ref="DRI189:DRN189"/>
    <mergeCell ref="DRO189:DRT189"/>
    <mergeCell ref="DRU189:DRZ189"/>
    <mergeCell ref="DSA189:DSF189"/>
    <mergeCell ref="DSG189:DSL189"/>
    <mergeCell ref="DSM189:DSR189"/>
    <mergeCell ref="DSS189:DSX189"/>
    <mergeCell ref="DSY189:DTD189"/>
    <mergeCell ref="DTE189:DTJ189"/>
    <mergeCell ref="DXO189:DXT189"/>
    <mergeCell ref="DXU189:DXZ189"/>
    <mergeCell ref="DYA189:DYF189"/>
    <mergeCell ref="DYG189:DYL189"/>
    <mergeCell ref="DYM189:DYR189"/>
    <mergeCell ref="DYS189:DYX189"/>
    <mergeCell ref="DYY189:DZD189"/>
    <mergeCell ref="DZE189:DZJ189"/>
    <mergeCell ref="DZK189:DZP189"/>
    <mergeCell ref="DVM189:DVR189"/>
    <mergeCell ref="DVS189:DVX189"/>
    <mergeCell ref="DVY189:DWD189"/>
    <mergeCell ref="DWE189:DWJ189"/>
    <mergeCell ref="DWK189:DWP189"/>
    <mergeCell ref="DWQ189:DWV189"/>
    <mergeCell ref="DWW189:DXB189"/>
    <mergeCell ref="DXC189:DXH189"/>
    <mergeCell ref="DXI189:DXN189"/>
    <mergeCell ref="EBS189:EBX189"/>
    <mergeCell ref="EBY189:ECD189"/>
    <mergeCell ref="ECE189:ECJ189"/>
    <mergeCell ref="ECK189:ECP189"/>
    <mergeCell ref="ECQ189:ECV189"/>
    <mergeCell ref="ECW189:EDB189"/>
    <mergeCell ref="EDC189:EDH189"/>
    <mergeCell ref="EDI189:EDN189"/>
    <mergeCell ref="EDO189:EDT189"/>
    <mergeCell ref="DZQ189:DZV189"/>
    <mergeCell ref="DZW189:EAB189"/>
    <mergeCell ref="EAC189:EAH189"/>
    <mergeCell ref="EAI189:EAN189"/>
    <mergeCell ref="EAO189:EAT189"/>
    <mergeCell ref="EAU189:EAZ189"/>
    <mergeCell ref="EBA189:EBF189"/>
    <mergeCell ref="EBG189:EBL189"/>
    <mergeCell ref="EBM189:EBR189"/>
    <mergeCell ref="EFW189:EGB189"/>
    <mergeCell ref="EGC189:EGH189"/>
    <mergeCell ref="EGI189:EGN189"/>
    <mergeCell ref="EGO189:EGT189"/>
    <mergeCell ref="EGU189:EGZ189"/>
    <mergeCell ref="EHA189:EHF189"/>
    <mergeCell ref="EHG189:EHL189"/>
    <mergeCell ref="EHM189:EHR189"/>
    <mergeCell ref="EHS189:EHX189"/>
    <mergeCell ref="EDU189:EDZ189"/>
    <mergeCell ref="EEA189:EEF189"/>
    <mergeCell ref="EEG189:EEL189"/>
    <mergeCell ref="EEM189:EER189"/>
    <mergeCell ref="EES189:EEX189"/>
    <mergeCell ref="EEY189:EFD189"/>
    <mergeCell ref="EFE189:EFJ189"/>
    <mergeCell ref="EFK189:EFP189"/>
    <mergeCell ref="EFQ189:EFV189"/>
    <mergeCell ref="EKA189:EKF189"/>
    <mergeCell ref="EKG189:EKL189"/>
    <mergeCell ref="EKM189:EKR189"/>
    <mergeCell ref="EKS189:EKX189"/>
    <mergeCell ref="EKY189:ELD189"/>
    <mergeCell ref="ELE189:ELJ189"/>
    <mergeCell ref="ELK189:ELP189"/>
    <mergeCell ref="ELQ189:ELV189"/>
    <mergeCell ref="ELW189:EMB189"/>
    <mergeCell ref="EHY189:EID189"/>
    <mergeCell ref="EIE189:EIJ189"/>
    <mergeCell ref="EIK189:EIP189"/>
    <mergeCell ref="EIQ189:EIV189"/>
    <mergeCell ref="EIW189:EJB189"/>
    <mergeCell ref="EJC189:EJH189"/>
    <mergeCell ref="EJI189:EJN189"/>
    <mergeCell ref="EJO189:EJT189"/>
    <mergeCell ref="EJU189:EJZ189"/>
    <mergeCell ref="EOE189:EOJ189"/>
    <mergeCell ref="EOK189:EOP189"/>
    <mergeCell ref="EOQ189:EOV189"/>
    <mergeCell ref="EOW189:EPB189"/>
    <mergeCell ref="EPC189:EPH189"/>
    <mergeCell ref="EPI189:EPN189"/>
    <mergeCell ref="EPO189:EPT189"/>
    <mergeCell ref="EPU189:EPZ189"/>
    <mergeCell ref="EQA189:EQF189"/>
    <mergeCell ref="EMC189:EMH189"/>
    <mergeCell ref="EMI189:EMN189"/>
    <mergeCell ref="EMO189:EMT189"/>
    <mergeCell ref="EMU189:EMZ189"/>
    <mergeCell ref="ENA189:ENF189"/>
    <mergeCell ref="ENG189:ENL189"/>
    <mergeCell ref="ENM189:ENR189"/>
    <mergeCell ref="ENS189:ENX189"/>
    <mergeCell ref="ENY189:EOD189"/>
    <mergeCell ref="ESI189:ESN189"/>
    <mergeCell ref="ESO189:EST189"/>
    <mergeCell ref="ESU189:ESZ189"/>
    <mergeCell ref="ETA189:ETF189"/>
    <mergeCell ref="ETG189:ETL189"/>
    <mergeCell ref="ETM189:ETR189"/>
    <mergeCell ref="ETS189:ETX189"/>
    <mergeCell ref="ETY189:EUD189"/>
    <mergeCell ref="EUE189:EUJ189"/>
    <mergeCell ref="EQG189:EQL189"/>
    <mergeCell ref="EQM189:EQR189"/>
    <mergeCell ref="EQS189:EQX189"/>
    <mergeCell ref="EQY189:ERD189"/>
    <mergeCell ref="ERE189:ERJ189"/>
    <mergeCell ref="ERK189:ERP189"/>
    <mergeCell ref="ERQ189:ERV189"/>
    <mergeCell ref="ERW189:ESB189"/>
    <mergeCell ref="ESC189:ESH189"/>
    <mergeCell ref="EWM189:EWR189"/>
    <mergeCell ref="EWS189:EWX189"/>
    <mergeCell ref="EWY189:EXD189"/>
    <mergeCell ref="EXE189:EXJ189"/>
    <mergeCell ref="EXK189:EXP189"/>
    <mergeCell ref="EXQ189:EXV189"/>
    <mergeCell ref="EXW189:EYB189"/>
    <mergeCell ref="EYC189:EYH189"/>
    <mergeCell ref="EYI189:EYN189"/>
    <mergeCell ref="EUK189:EUP189"/>
    <mergeCell ref="EUQ189:EUV189"/>
    <mergeCell ref="EUW189:EVB189"/>
    <mergeCell ref="EVC189:EVH189"/>
    <mergeCell ref="EVI189:EVN189"/>
    <mergeCell ref="EVO189:EVT189"/>
    <mergeCell ref="EVU189:EVZ189"/>
    <mergeCell ref="EWA189:EWF189"/>
    <mergeCell ref="EWG189:EWL189"/>
    <mergeCell ref="FAQ189:FAV189"/>
    <mergeCell ref="FAW189:FBB189"/>
    <mergeCell ref="FBC189:FBH189"/>
    <mergeCell ref="FBI189:FBN189"/>
    <mergeCell ref="FBO189:FBT189"/>
    <mergeCell ref="FBU189:FBZ189"/>
    <mergeCell ref="FCA189:FCF189"/>
    <mergeCell ref="FCG189:FCL189"/>
    <mergeCell ref="FCM189:FCR189"/>
    <mergeCell ref="EYO189:EYT189"/>
    <mergeCell ref="EYU189:EYZ189"/>
    <mergeCell ref="EZA189:EZF189"/>
    <mergeCell ref="EZG189:EZL189"/>
    <mergeCell ref="EZM189:EZR189"/>
    <mergeCell ref="EZS189:EZX189"/>
    <mergeCell ref="EZY189:FAD189"/>
    <mergeCell ref="FAE189:FAJ189"/>
    <mergeCell ref="FAK189:FAP189"/>
    <mergeCell ref="FEU189:FEZ189"/>
    <mergeCell ref="FFA189:FFF189"/>
    <mergeCell ref="FFG189:FFL189"/>
    <mergeCell ref="FFM189:FFR189"/>
    <mergeCell ref="FFS189:FFX189"/>
    <mergeCell ref="FFY189:FGD189"/>
    <mergeCell ref="FGE189:FGJ189"/>
    <mergeCell ref="FGK189:FGP189"/>
    <mergeCell ref="FGQ189:FGV189"/>
    <mergeCell ref="FCS189:FCX189"/>
    <mergeCell ref="FCY189:FDD189"/>
    <mergeCell ref="FDE189:FDJ189"/>
    <mergeCell ref="FDK189:FDP189"/>
    <mergeCell ref="FDQ189:FDV189"/>
    <mergeCell ref="FDW189:FEB189"/>
    <mergeCell ref="FEC189:FEH189"/>
    <mergeCell ref="FEI189:FEN189"/>
    <mergeCell ref="FEO189:FET189"/>
    <mergeCell ref="FIY189:FJD189"/>
    <mergeCell ref="FJE189:FJJ189"/>
    <mergeCell ref="FJK189:FJP189"/>
    <mergeCell ref="FJQ189:FJV189"/>
    <mergeCell ref="FJW189:FKB189"/>
    <mergeCell ref="FKC189:FKH189"/>
    <mergeCell ref="FKI189:FKN189"/>
    <mergeCell ref="FKO189:FKT189"/>
    <mergeCell ref="FKU189:FKZ189"/>
    <mergeCell ref="FGW189:FHB189"/>
    <mergeCell ref="FHC189:FHH189"/>
    <mergeCell ref="FHI189:FHN189"/>
    <mergeCell ref="FHO189:FHT189"/>
    <mergeCell ref="FHU189:FHZ189"/>
    <mergeCell ref="FIA189:FIF189"/>
    <mergeCell ref="FIG189:FIL189"/>
    <mergeCell ref="FIM189:FIR189"/>
    <mergeCell ref="FIS189:FIX189"/>
    <mergeCell ref="FNC189:FNH189"/>
    <mergeCell ref="FNI189:FNN189"/>
    <mergeCell ref="FNO189:FNT189"/>
    <mergeCell ref="FNU189:FNZ189"/>
    <mergeCell ref="FOA189:FOF189"/>
    <mergeCell ref="FOG189:FOL189"/>
    <mergeCell ref="FOM189:FOR189"/>
    <mergeCell ref="FOS189:FOX189"/>
    <mergeCell ref="FOY189:FPD189"/>
    <mergeCell ref="FLA189:FLF189"/>
    <mergeCell ref="FLG189:FLL189"/>
    <mergeCell ref="FLM189:FLR189"/>
    <mergeCell ref="FLS189:FLX189"/>
    <mergeCell ref="FLY189:FMD189"/>
    <mergeCell ref="FME189:FMJ189"/>
    <mergeCell ref="FMK189:FMP189"/>
    <mergeCell ref="FMQ189:FMV189"/>
    <mergeCell ref="FMW189:FNB189"/>
    <mergeCell ref="FRG189:FRL189"/>
    <mergeCell ref="FRM189:FRR189"/>
    <mergeCell ref="FRS189:FRX189"/>
    <mergeCell ref="FRY189:FSD189"/>
    <mergeCell ref="FSE189:FSJ189"/>
    <mergeCell ref="FSK189:FSP189"/>
    <mergeCell ref="FSQ189:FSV189"/>
    <mergeCell ref="FSW189:FTB189"/>
    <mergeCell ref="FTC189:FTH189"/>
    <mergeCell ref="FPE189:FPJ189"/>
    <mergeCell ref="FPK189:FPP189"/>
    <mergeCell ref="FPQ189:FPV189"/>
    <mergeCell ref="FPW189:FQB189"/>
    <mergeCell ref="FQC189:FQH189"/>
    <mergeCell ref="FQI189:FQN189"/>
    <mergeCell ref="FQO189:FQT189"/>
    <mergeCell ref="FQU189:FQZ189"/>
    <mergeCell ref="FRA189:FRF189"/>
    <mergeCell ref="FVK189:FVP189"/>
    <mergeCell ref="FVQ189:FVV189"/>
    <mergeCell ref="FVW189:FWB189"/>
    <mergeCell ref="FWC189:FWH189"/>
    <mergeCell ref="FWI189:FWN189"/>
    <mergeCell ref="FWO189:FWT189"/>
    <mergeCell ref="FWU189:FWZ189"/>
    <mergeCell ref="FXA189:FXF189"/>
    <mergeCell ref="FXG189:FXL189"/>
    <mergeCell ref="FTI189:FTN189"/>
    <mergeCell ref="FTO189:FTT189"/>
    <mergeCell ref="FTU189:FTZ189"/>
    <mergeCell ref="FUA189:FUF189"/>
    <mergeCell ref="FUG189:FUL189"/>
    <mergeCell ref="FUM189:FUR189"/>
    <mergeCell ref="FUS189:FUX189"/>
    <mergeCell ref="FUY189:FVD189"/>
    <mergeCell ref="FVE189:FVJ189"/>
    <mergeCell ref="FZO189:FZT189"/>
    <mergeCell ref="FZU189:FZZ189"/>
    <mergeCell ref="GAA189:GAF189"/>
    <mergeCell ref="GAG189:GAL189"/>
    <mergeCell ref="GAM189:GAR189"/>
    <mergeCell ref="GAS189:GAX189"/>
    <mergeCell ref="GAY189:GBD189"/>
    <mergeCell ref="GBE189:GBJ189"/>
    <mergeCell ref="GBK189:GBP189"/>
    <mergeCell ref="FXM189:FXR189"/>
    <mergeCell ref="FXS189:FXX189"/>
    <mergeCell ref="FXY189:FYD189"/>
    <mergeCell ref="FYE189:FYJ189"/>
    <mergeCell ref="FYK189:FYP189"/>
    <mergeCell ref="FYQ189:FYV189"/>
    <mergeCell ref="FYW189:FZB189"/>
    <mergeCell ref="FZC189:FZH189"/>
    <mergeCell ref="FZI189:FZN189"/>
    <mergeCell ref="GDS189:GDX189"/>
    <mergeCell ref="GDY189:GED189"/>
    <mergeCell ref="GEE189:GEJ189"/>
    <mergeCell ref="GEK189:GEP189"/>
    <mergeCell ref="GEQ189:GEV189"/>
    <mergeCell ref="GEW189:GFB189"/>
    <mergeCell ref="GFC189:GFH189"/>
    <mergeCell ref="GFI189:GFN189"/>
    <mergeCell ref="GFO189:GFT189"/>
    <mergeCell ref="GBQ189:GBV189"/>
    <mergeCell ref="GBW189:GCB189"/>
    <mergeCell ref="GCC189:GCH189"/>
    <mergeCell ref="GCI189:GCN189"/>
    <mergeCell ref="GCO189:GCT189"/>
    <mergeCell ref="GCU189:GCZ189"/>
    <mergeCell ref="GDA189:GDF189"/>
    <mergeCell ref="GDG189:GDL189"/>
    <mergeCell ref="GDM189:GDR189"/>
    <mergeCell ref="GHW189:GIB189"/>
    <mergeCell ref="GIC189:GIH189"/>
    <mergeCell ref="GII189:GIN189"/>
    <mergeCell ref="GIO189:GIT189"/>
    <mergeCell ref="GIU189:GIZ189"/>
    <mergeCell ref="GJA189:GJF189"/>
    <mergeCell ref="GJG189:GJL189"/>
    <mergeCell ref="GJM189:GJR189"/>
    <mergeCell ref="GJS189:GJX189"/>
    <mergeCell ref="GFU189:GFZ189"/>
    <mergeCell ref="GGA189:GGF189"/>
    <mergeCell ref="GGG189:GGL189"/>
    <mergeCell ref="GGM189:GGR189"/>
    <mergeCell ref="GGS189:GGX189"/>
    <mergeCell ref="GGY189:GHD189"/>
    <mergeCell ref="GHE189:GHJ189"/>
    <mergeCell ref="GHK189:GHP189"/>
    <mergeCell ref="GHQ189:GHV189"/>
    <mergeCell ref="GMA189:GMF189"/>
    <mergeCell ref="GMG189:GML189"/>
    <mergeCell ref="GMM189:GMR189"/>
    <mergeCell ref="GMS189:GMX189"/>
    <mergeCell ref="GMY189:GND189"/>
    <mergeCell ref="GNE189:GNJ189"/>
    <mergeCell ref="GNK189:GNP189"/>
    <mergeCell ref="GNQ189:GNV189"/>
    <mergeCell ref="GNW189:GOB189"/>
    <mergeCell ref="GJY189:GKD189"/>
    <mergeCell ref="GKE189:GKJ189"/>
    <mergeCell ref="GKK189:GKP189"/>
    <mergeCell ref="GKQ189:GKV189"/>
    <mergeCell ref="GKW189:GLB189"/>
    <mergeCell ref="GLC189:GLH189"/>
    <mergeCell ref="GLI189:GLN189"/>
    <mergeCell ref="GLO189:GLT189"/>
    <mergeCell ref="GLU189:GLZ189"/>
    <mergeCell ref="GQE189:GQJ189"/>
    <mergeCell ref="GQK189:GQP189"/>
    <mergeCell ref="GQQ189:GQV189"/>
    <mergeCell ref="GQW189:GRB189"/>
    <mergeCell ref="GRC189:GRH189"/>
    <mergeCell ref="GRI189:GRN189"/>
    <mergeCell ref="GRO189:GRT189"/>
    <mergeCell ref="GRU189:GRZ189"/>
    <mergeCell ref="GSA189:GSF189"/>
    <mergeCell ref="GOC189:GOH189"/>
    <mergeCell ref="GOI189:GON189"/>
    <mergeCell ref="GOO189:GOT189"/>
    <mergeCell ref="GOU189:GOZ189"/>
    <mergeCell ref="GPA189:GPF189"/>
    <mergeCell ref="GPG189:GPL189"/>
    <mergeCell ref="GPM189:GPR189"/>
    <mergeCell ref="GPS189:GPX189"/>
    <mergeCell ref="GPY189:GQD189"/>
    <mergeCell ref="GUI189:GUN189"/>
    <mergeCell ref="GUO189:GUT189"/>
    <mergeCell ref="GUU189:GUZ189"/>
    <mergeCell ref="GVA189:GVF189"/>
    <mergeCell ref="GVG189:GVL189"/>
    <mergeCell ref="GVM189:GVR189"/>
    <mergeCell ref="GVS189:GVX189"/>
    <mergeCell ref="GVY189:GWD189"/>
    <mergeCell ref="GWE189:GWJ189"/>
    <mergeCell ref="GSG189:GSL189"/>
    <mergeCell ref="GSM189:GSR189"/>
    <mergeCell ref="GSS189:GSX189"/>
    <mergeCell ref="GSY189:GTD189"/>
    <mergeCell ref="GTE189:GTJ189"/>
    <mergeCell ref="GTK189:GTP189"/>
    <mergeCell ref="GTQ189:GTV189"/>
    <mergeCell ref="GTW189:GUB189"/>
    <mergeCell ref="GUC189:GUH189"/>
    <mergeCell ref="GYM189:GYR189"/>
    <mergeCell ref="GYS189:GYX189"/>
    <mergeCell ref="GYY189:GZD189"/>
    <mergeCell ref="GZE189:GZJ189"/>
    <mergeCell ref="GZK189:GZP189"/>
    <mergeCell ref="GZQ189:GZV189"/>
    <mergeCell ref="GZW189:HAB189"/>
    <mergeCell ref="HAC189:HAH189"/>
    <mergeCell ref="HAI189:HAN189"/>
    <mergeCell ref="GWK189:GWP189"/>
    <mergeCell ref="GWQ189:GWV189"/>
    <mergeCell ref="GWW189:GXB189"/>
    <mergeCell ref="GXC189:GXH189"/>
    <mergeCell ref="GXI189:GXN189"/>
    <mergeCell ref="GXO189:GXT189"/>
    <mergeCell ref="GXU189:GXZ189"/>
    <mergeCell ref="GYA189:GYF189"/>
    <mergeCell ref="GYG189:GYL189"/>
    <mergeCell ref="HCQ189:HCV189"/>
    <mergeCell ref="HCW189:HDB189"/>
    <mergeCell ref="HDC189:HDH189"/>
    <mergeCell ref="HDI189:HDN189"/>
    <mergeCell ref="HDO189:HDT189"/>
    <mergeCell ref="HDU189:HDZ189"/>
    <mergeCell ref="HEA189:HEF189"/>
    <mergeCell ref="HEG189:HEL189"/>
    <mergeCell ref="HEM189:HER189"/>
    <mergeCell ref="HAO189:HAT189"/>
    <mergeCell ref="HAU189:HAZ189"/>
    <mergeCell ref="HBA189:HBF189"/>
    <mergeCell ref="HBG189:HBL189"/>
    <mergeCell ref="HBM189:HBR189"/>
    <mergeCell ref="HBS189:HBX189"/>
    <mergeCell ref="HBY189:HCD189"/>
    <mergeCell ref="HCE189:HCJ189"/>
    <mergeCell ref="HCK189:HCP189"/>
    <mergeCell ref="HGU189:HGZ189"/>
    <mergeCell ref="HHA189:HHF189"/>
    <mergeCell ref="HHG189:HHL189"/>
    <mergeCell ref="HHM189:HHR189"/>
    <mergeCell ref="HHS189:HHX189"/>
    <mergeCell ref="HHY189:HID189"/>
    <mergeCell ref="HIE189:HIJ189"/>
    <mergeCell ref="HIK189:HIP189"/>
    <mergeCell ref="HIQ189:HIV189"/>
    <mergeCell ref="HES189:HEX189"/>
    <mergeCell ref="HEY189:HFD189"/>
    <mergeCell ref="HFE189:HFJ189"/>
    <mergeCell ref="HFK189:HFP189"/>
    <mergeCell ref="HFQ189:HFV189"/>
    <mergeCell ref="HFW189:HGB189"/>
    <mergeCell ref="HGC189:HGH189"/>
    <mergeCell ref="HGI189:HGN189"/>
    <mergeCell ref="HGO189:HGT189"/>
    <mergeCell ref="HKY189:HLD189"/>
    <mergeCell ref="HLE189:HLJ189"/>
    <mergeCell ref="HLK189:HLP189"/>
    <mergeCell ref="HLQ189:HLV189"/>
    <mergeCell ref="HLW189:HMB189"/>
    <mergeCell ref="HMC189:HMH189"/>
    <mergeCell ref="HMI189:HMN189"/>
    <mergeCell ref="HMO189:HMT189"/>
    <mergeCell ref="HMU189:HMZ189"/>
    <mergeCell ref="HIW189:HJB189"/>
    <mergeCell ref="HJC189:HJH189"/>
    <mergeCell ref="HJI189:HJN189"/>
    <mergeCell ref="HJO189:HJT189"/>
    <mergeCell ref="HJU189:HJZ189"/>
    <mergeCell ref="HKA189:HKF189"/>
    <mergeCell ref="HKG189:HKL189"/>
    <mergeCell ref="HKM189:HKR189"/>
    <mergeCell ref="HKS189:HKX189"/>
    <mergeCell ref="HPC189:HPH189"/>
    <mergeCell ref="HPI189:HPN189"/>
    <mergeCell ref="HPO189:HPT189"/>
    <mergeCell ref="HPU189:HPZ189"/>
    <mergeCell ref="HQA189:HQF189"/>
    <mergeCell ref="HQG189:HQL189"/>
    <mergeCell ref="HQM189:HQR189"/>
    <mergeCell ref="HQS189:HQX189"/>
    <mergeCell ref="HQY189:HRD189"/>
    <mergeCell ref="HNA189:HNF189"/>
    <mergeCell ref="HNG189:HNL189"/>
    <mergeCell ref="HNM189:HNR189"/>
    <mergeCell ref="HNS189:HNX189"/>
    <mergeCell ref="HNY189:HOD189"/>
    <mergeCell ref="HOE189:HOJ189"/>
    <mergeCell ref="HOK189:HOP189"/>
    <mergeCell ref="HOQ189:HOV189"/>
    <mergeCell ref="HOW189:HPB189"/>
    <mergeCell ref="HTG189:HTL189"/>
    <mergeCell ref="HTM189:HTR189"/>
    <mergeCell ref="HTS189:HTX189"/>
    <mergeCell ref="HTY189:HUD189"/>
    <mergeCell ref="HUE189:HUJ189"/>
    <mergeCell ref="HUK189:HUP189"/>
    <mergeCell ref="HUQ189:HUV189"/>
    <mergeCell ref="HUW189:HVB189"/>
    <mergeCell ref="HVC189:HVH189"/>
    <mergeCell ref="HRE189:HRJ189"/>
    <mergeCell ref="HRK189:HRP189"/>
    <mergeCell ref="HRQ189:HRV189"/>
    <mergeCell ref="HRW189:HSB189"/>
    <mergeCell ref="HSC189:HSH189"/>
    <mergeCell ref="HSI189:HSN189"/>
    <mergeCell ref="HSO189:HST189"/>
    <mergeCell ref="HSU189:HSZ189"/>
    <mergeCell ref="HTA189:HTF189"/>
    <mergeCell ref="HXK189:HXP189"/>
    <mergeCell ref="HXQ189:HXV189"/>
    <mergeCell ref="HXW189:HYB189"/>
    <mergeCell ref="HYC189:HYH189"/>
    <mergeCell ref="HYI189:HYN189"/>
    <mergeCell ref="HYO189:HYT189"/>
    <mergeCell ref="HYU189:HYZ189"/>
    <mergeCell ref="HZA189:HZF189"/>
    <mergeCell ref="HZG189:HZL189"/>
    <mergeCell ref="HVI189:HVN189"/>
    <mergeCell ref="HVO189:HVT189"/>
    <mergeCell ref="HVU189:HVZ189"/>
    <mergeCell ref="HWA189:HWF189"/>
    <mergeCell ref="HWG189:HWL189"/>
    <mergeCell ref="HWM189:HWR189"/>
    <mergeCell ref="HWS189:HWX189"/>
    <mergeCell ref="HWY189:HXD189"/>
    <mergeCell ref="HXE189:HXJ189"/>
    <mergeCell ref="IBO189:IBT189"/>
    <mergeCell ref="IBU189:IBZ189"/>
    <mergeCell ref="ICA189:ICF189"/>
    <mergeCell ref="ICG189:ICL189"/>
    <mergeCell ref="ICM189:ICR189"/>
    <mergeCell ref="ICS189:ICX189"/>
    <mergeCell ref="ICY189:IDD189"/>
    <mergeCell ref="IDE189:IDJ189"/>
    <mergeCell ref="IDK189:IDP189"/>
    <mergeCell ref="HZM189:HZR189"/>
    <mergeCell ref="HZS189:HZX189"/>
    <mergeCell ref="HZY189:IAD189"/>
    <mergeCell ref="IAE189:IAJ189"/>
    <mergeCell ref="IAK189:IAP189"/>
    <mergeCell ref="IAQ189:IAV189"/>
    <mergeCell ref="IAW189:IBB189"/>
    <mergeCell ref="IBC189:IBH189"/>
    <mergeCell ref="IBI189:IBN189"/>
    <mergeCell ref="IFS189:IFX189"/>
    <mergeCell ref="IFY189:IGD189"/>
    <mergeCell ref="IGE189:IGJ189"/>
    <mergeCell ref="IGK189:IGP189"/>
    <mergeCell ref="IGQ189:IGV189"/>
    <mergeCell ref="IGW189:IHB189"/>
    <mergeCell ref="IHC189:IHH189"/>
    <mergeCell ref="IHI189:IHN189"/>
    <mergeCell ref="IHO189:IHT189"/>
    <mergeCell ref="IDQ189:IDV189"/>
    <mergeCell ref="IDW189:IEB189"/>
    <mergeCell ref="IEC189:IEH189"/>
    <mergeCell ref="IEI189:IEN189"/>
    <mergeCell ref="IEO189:IET189"/>
    <mergeCell ref="IEU189:IEZ189"/>
    <mergeCell ref="IFA189:IFF189"/>
    <mergeCell ref="IFG189:IFL189"/>
    <mergeCell ref="IFM189:IFR189"/>
    <mergeCell ref="IJW189:IKB189"/>
    <mergeCell ref="IKC189:IKH189"/>
    <mergeCell ref="IKI189:IKN189"/>
    <mergeCell ref="IKO189:IKT189"/>
    <mergeCell ref="IKU189:IKZ189"/>
    <mergeCell ref="ILA189:ILF189"/>
    <mergeCell ref="ILG189:ILL189"/>
    <mergeCell ref="ILM189:ILR189"/>
    <mergeCell ref="ILS189:ILX189"/>
    <mergeCell ref="IHU189:IHZ189"/>
    <mergeCell ref="IIA189:IIF189"/>
    <mergeCell ref="IIG189:IIL189"/>
    <mergeCell ref="IIM189:IIR189"/>
    <mergeCell ref="IIS189:IIX189"/>
    <mergeCell ref="IIY189:IJD189"/>
    <mergeCell ref="IJE189:IJJ189"/>
    <mergeCell ref="IJK189:IJP189"/>
    <mergeCell ref="IJQ189:IJV189"/>
    <mergeCell ref="IOA189:IOF189"/>
    <mergeCell ref="IOG189:IOL189"/>
    <mergeCell ref="IOM189:IOR189"/>
    <mergeCell ref="IOS189:IOX189"/>
    <mergeCell ref="IOY189:IPD189"/>
    <mergeCell ref="IPE189:IPJ189"/>
    <mergeCell ref="IPK189:IPP189"/>
    <mergeCell ref="IPQ189:IPV189"/>
    <mergeCell ref="IPW189:IQB189"/>
    <mergeCell ref="ILY189:IMD189"/>
    <mergeCell ref="IME189:IMJ189"/>
    <mergeCell ref="IMK189:IMP189"/>
    <mergeCell ref="IMQ189:IMV189"/>
    <mergeCell ref="IMW189:INB189"/>
    <mergeCell ref="INC189:INH189"/>
    <mergeCell ref="INI189:INN189"/>
    <mergeCell ref="INO189:INT189"/>
    <mergeCell ref="INU189:INZ189"/>
    <mergeCell ref="ISE189:ISJ189"/>
    <mergeCell ref="ISK189:ISP189"/>
    <mergeCell ref="ISQ189:ISV189"/>
    <mergeCell ref="ISW189:ITB189"/>
    <mergeCell ref="ITC189:ITH189"/>
    <mergeCell ref="ITI189:ITN189"/>
    <mergeCell ref="ITO189:ITT189"/>
    <mergeCell ref="ITU189:ITZ189"/>
    <mergeCell ref="IUA189:IUF189"/>
    <mergeCell ref="IQC189:IQH189"/>
    <mergeCell ref="IQI189:IQN189"/>
    <mergeCell ref="IQO189:IQT189"/>
    <mergeCell ref="IQU189:IQZ189"/>
    <mergeCell ref="IRA189:IRF189"/>
    <mergeCell ref="IRG189:IRL189"/>
    <mergeCell ref="IRM189:IRR189"/>
    <mergeCell ref="IRS189:IRX189"/>
    <mergeCell ref="IRY189:ISD189"/>
    <mergeCell ref="IWI189:IWN189"/>
    <mergeCell ref="IWO189:IWT189"/>
    <mergeCell ref="IWU189:IWZ189"/>
    <mergeCell ref="IXA189:IXF189"/>
    <mergeCell ref="IXG189:IXL189"/>
    <mergeCell ref="IXM189:IXR189"/>
    <mergeCell ref="IXS189:IXX189"/>
    <mergeCell ref="IXY189:IYD189"/>
    <mergeCell ref="IYE189:IYJ189"/>
    <mergeCell ref="IUG189:IUL189"/>
    <mergeCell ref="IUM189:IUR189"/>
    <mergeCell ref="IUS189:IUX189"/>
    <mergeCell ref="IUY189:IVD189"/>
    <mergeCell ref="IVE189:IVJ189"/>
    <mergeCell ref="IVK189:IVP189"/>
    <mergeCell ref="IVQ189:IVV189"/>
    <mergeCell ref="IVW189:IWB189"/>
    <mergeCell ref="IWC189:IWH189"/>
    <mergeCell ref="JAM189:JAR189"/>
    <mergeCell ref="JAS189:JAX189"/>
    <mergeCell ref="JAY189:JBD189"/>
    <mergeCell ref="JBE189:JBJ189"/>
    <mergeCell ref="JBK189:JBP189"/>
    <mergeCell ref="JBQ189:JBV189"/>
    <mergeCell ref="JBW189:JCB189"/>
    <mergeCell ref="JCC189:JCH189"/>
    <mergeCell ref="JCI189:JCN189"/>
    <mergeCell ref="IYK189:IYP189"/>
    <mergeCell ref="IYQ189:IYV189"/>
    <mergeCell ref="IYW189:IZB189"/>
    <mergeCell ref="IZC189:IZH189"/>
    <mergeCell ref="IZI189:IZN189"/>
    <mergeCell ref="IZO189:IZT189"/>
    <mergeCell ref="IZU189:IZZ189"/>
    <mergeCell ref="JAA189:JAF189"/>
    <mergeCell ref="JAG189:JAL189"/>
    <mergeCell ref="JEQ189:JEV189"/>
    <mergeCell ref="JEW189:JFB189"/>
    <mergeCell ref="JFC189:JFH189"/>
    <mergeCell ref="JFI189:JFN189"/>
    <mergeCell ref="JFO189:JFT189"/>
    <mergeCell ref="JFU189:JFZ189"/>
    <mergeCell ref="JGA189:JGF189"/>
    <mergeCell ref="JGG189:JGL189"/>
    <mergeCell ref="JGM189:JGR189"/>
    <mergeCell ref="JCO189:JCT189"/>
    <mergeCell ref="JCU189:JCZ189"/>
    <mergeCell ref="JDA189:JDF189"/>
    <mergeCell ref="JDG189:JDL189"/>
    <mergeCell ref="JDM189:JDR189"/>
    <mergeCell ref="JDS189:JDX189"/>
    <mergeCell ref="JDY189:JED189"/>
    <mergeCell ref="JEE189:JEJ189"/>
    <mergeCell ref="JEK189:JEP189"/>
    <mergeCell ref="JIU189:JIZ189"/>
    <mergeCell ref="JJA189:JJF189"/>
    <mergeCell ref="JJG189:JJL189"/>
    <mergeCell ref="JJM189:JJR189"/>
    <mergeCell ref="JJS189:JJX189"/>
    <mergeCell ref="JJY189:JKD189"/>
    <mergeCell ref="JKE189:JKJ189"/>
    <mergeCell ref="JKK189:JKP189"/>
    <mergeCell ref="JKQ189:JKV189"/>
    <mergeCell ref="JGS189:JGX189"/>
    <mergeCell ref="JGY189:JHD189"/>
    <mergeCell ref="JHE189:JHJ189"/>
    <mergeCell ref="JHK189:JHP189"/>
    <mergeCell ref="JHQ189:JHV189"/>
    <mergeCell ref="JHW189:JIB189"/>
    <mergeCell ref="JIC189:JIH189"/>
    <mergeCell ref="JII189:JIN189"/>
    <mergeCell ref="JIO189:JIT189"/>
    <mergeCell ref="JMY189:JND189"/>
    <mergeCell ref="JNE189:JNJ189"/>
    <mergeCell ref="JNK189:JNP189"/>
    <mergeCell ref="JNQ189:JNV189"/>
    <mergeCell ref="JNW189:JOB189"/>
    <mergeCell ref="JOC189:JOH189"/>
    <mergeCell ref="JOI189:JON189"/>
    <mergeCell ref="JOO189:JOT189"/>
    <mergeCell ref="JOU189:JOZ189"/>
    <mergeCell ref="JKW189:JLB189"/>
    <mergeCell ref="JLC189:JLH189"/>
    <mergeCell ref="JLI189:JLN189"/>
    <mergeCell ref="JLO189:JLT189"/>
    <mergeCell ref="JLU189:JLZ189"/>
    <mergeCell ref="JMA189:JMF189"/>
    <mergeCell ref="JMG189:JML189"/>
    <mergeCell ref="JMM189:JMR189"/>
    <mergeCell ref="JMS189:JMX189"/>
    <mergeCell ref="JRC189:JRH189"/>
    <mergeCell ref="JRI189:JRN189"/>
    <mergeCell ref="JRO189:JRT189"/>
    <mergeCell ref="JRU189:JRZ189"/>
    <mergeCell ref="JSA189:JSF189"/>
    <mergeCell ref="JSG189:JSL189"/>
    <mergeCell ref="JSM189:JSR189"/>
    <mergeCell ref="JSS189:JSX189"/>
    <mergeCell ref="JSY189:JTD189"/>
    <mergeCell ref="JPA189:JPF189"/>
    <mergeCell ref="JPG189:JPL189"/>
    <mergeCell ref="JPM189:JPR189"/>
    <mergeCell ref="JPS189:JPX189"/>
    <mergeCell ref="JPY189:JQD189"/>
    <mergeCell ref="JQE189:JQJ189"/>
    <mergeCell ref="JQK189:JQP189"/>
    <mergeCell ref="JQQ189:JQV189"/>
    <mergeCell ref="JQW189:JRB189"/>
    <mergeCell ref="JVG189:JVL189"/>
    <mergeCell ref="JVM189:JVR189"/>
    <mergeCell ref="JVS189:JVX189"/>
    <mergeCell ref="JVY189:JWD189"/>
    <mergeCell ref="JWE189:JWJ189"/>
    <mergeCell ref="JWK189:JWP189"/>
    <mergeCell ref="JWQ189:JWV189"/>
    <mergeCell ref="JWW189:JXB189"/>
    <mergeCell ref="JXC189:JXH189"/>
    <mergeCell ref="JTE189:JTJ189"/>
    <mergeCell ref="JTK189:JTP189"/>
    <mergeCell ref="JTQ189:JTV189"/>
    <mergeCell ref="JTW189:JUB189"/>
    <mergeCell ref="JUC189:JUH189"/>
    <mergeCell ref="JUI189:JUN189"/>
    <mergeCell ref="JUO189:JUT189"/>
    <mergeCell ref="JUU189:JUZ189"/>
    <mergeCell ref="JVA189:JVF189"/>
    <mergeCell ref="JZK189:JZP189"/>
    <mergeCell ref="JZQ189:JZV189"/>
    <mergeCell ref="JZW189:KAB189"/>
    <mergeCell ref="KAC189:KAH189"/>
    <mergeCell ref="KAI189:KAN189"/>
    <mergeCell ref="KAO189:KAT189"/>
    <mergeCell ref="KAU189:KAZ189"/>
    <mergeCell ref="KBA189:KBF189"/>
    <mergeCell ref="KBG189:KBL189"/>
    <mergeCell ref="JXI189:JXN189"/>
    <mergeCell ref="JXO189:JXT189"/>
    <mergeCell ref="JXU189:JXZ189"/>
    <mergeCell ref="JYA189:JYF189"/>
    <mergeCell ref="JYG189:JYL189"/>
    <mergeCell ref="JYM189:JYR189"/>
    <mergeCell ref="JYS189:JYX189"/>
    <mergeCell ref="JYY189:JZD189"/>
    <mergeCell ref="JZE189:JZJ189"/>
    <mergeCell ref="KDO189:KDT189"/>
    <mergeCell ref="KDU189:KDZ189"/>
    <mergeCell ref="KEA189:KEF189"/>
    <mergeCell ref="KEG189:KEL189"/>
    <mergeCell ref="KEM189:KER189"/>
    <mergeCell ref="KES189:KEX189"/>
    <mergeCell ref="KEY189:KFD189"/>
    <mergeCell ref="KFE189:KFJ189"/>
    <mergeCell ref="KFK189:KFP189"/>
    <mergeCell ref="KBM189:KBR189"/>
    <mergeCell ref="KBS189:KBX189"/>
    <mergeCell ref="KBY189:KCD189"/>
    <mergeCell ref="KCE189:KCJ189"/>
    <mergeCell ref="KCK189:KCP189"/>
    <mergeCell ref="KCQ189:KCV189"/>
    <mergeCell ref="KCW189:KDB189"/>
    <mergeCell ref="KDC189:KDH189"/>
    <mergeCell ref="KDI189:KDN189"/>
    <mergeCell ref="KHS189:KHX189"/>
    <mergeCell ref="KHY189:KID189"/>
    <mergeCell ref="KIE189:KIJ189"/>
    <mergeCell ref="KIK189:KIP189"/>
    <mergeCell ref="KIQ189:KIV189"/>
    <mergeCell ref="KIW189:KJB189"/>
    <mergeCell ref="KJC189:KJH189"/>
    <mergeCell ref="KJI189:KJN189"/>
    <mergeCell ref="KJO189:KJT189"/>
    <mergeCell ref="KFQ189:KFV189"/>
    <mergeCell ref="KFW189:KGB189"/>
    <mergeCell ref="KGC189:KGH189"/>
    <mergeCell ref="KGI189:KGN189"/>
    <mergeCell ref="KGO189:KGT189"/>
    <mergeCell ref="KGU189:KGZ189"/>
    <mergeCell ref="KHA189:KHF189"/>
    <mergeCell ref="KHG189:KHL189"/>
    <mergeCell ref="KHM189:KHR189"/>
    <mergeCell ref="KLW189:KMB189"/>
    <mergeCell ref="KMC189:KMH189"/>
    <mergeCell ref="KMI189:KMN189"/>
    <mergeCell ref="KMO189:KMT189"/>
    <mergeCell ref="KMU189:KMZ189"/>
    <mergeCell ref="KNA189:KNF189"/>
    <mergeCell ref="KNG189:KNL189"/>
    <mergeCell ref="KNM189:KNR189"/>
    <mergeCell ref="KNS189:KNX189"/>
    <mergeCell ref="KJU189:KJZ189"/>
    <mergeCell ref="KKA189:KKF189"/>
    <mergeCell ref="KKG189:KKL189"/>
    <mergeCell ref="KKM189:KKR189"/>
    <mergeCell ref="KKS189:KKX189"/>
    <mergeCell ref="KKY189:KLD189"/>
    <mergeCell ref="KLE189:KLJ189"/>
    <mergeCell ref="KLK189:KLP189"/>
    <mergeCell ref="KLQ189:KLV189"/>
    <mergeCell ref="KQA189:KQF189"/>
    <mergeCell ref="KQG189:KQL189"/>
    <mergeCell ref="KQM189:KQR189"/>
    <mergeCell ref="KQS189:KQX189"/>
    <mergeCell ref="KQY189:KRD189"/>
    <mergeCell ref="KRE189:KRJ189"/>
    <mergeCell ref="KRK189:KRP189"/>
    <mergeCell ref="KRQ189:KRV189"/>
    <mergeCell ref="KRW189:KSB189"/>
    <mergeCell ref="KNY189:KOD189"/>
    <mergeCell ref="KOE189:KOJ189"/>
    <mergeCell ref="KOK189:KOP189"/>
    <mergeCell ref="KOQ189:KOV189"/>
    <mergeCell ref="KOW189:KPB189"/>
    <mergeCell ref="KPC189:KPH189"/>
    <mergeCell ref="KPI189:KPN189"/>
    <mergeCell ref="KPO189:KPT189"/>
    <mergeCell ref="KPU189:KPZ189"/>
    <mergeCell ref="KUE189:KUJ189"/>
    <mergeCell ref="KUK189:KUP189"/>
    <mergeCell ref="KUQ189:KUV189"/>
    <mergeCell ref="KUW189:KVB189"/>
    <mergeCell ref="KVC189:KVH189"/>
    <mergeCell ref="KVI189:KVN189"/>
    <mergeCell ref="KVO189:KVT189"/>
    <mergeCell ref="KVU189:KVZ189"/>
    <mergeCell ref="KWA189:KWF189"/>
    <mergeCell ref="KSC189:KSH189"/>
    <mergeCell ref="KSI189:KSN189"/>
    <mergeCell ref="KSO189:KST189"/>
    <mergeCell ref="KSU189:KSZ189"/>
    <mergeCell ref="KTA189:KTF189"/>
    <mergeCell ref="KTG189:KTL189"/>
    <mergeCell ref="KTM189:KTR189"/>
    <mergeCell ref="KTS189:KTX189"/>
    <mergeCell ref="KTY189:KUD189"/>
    <mergeCell ref="KYI189:KYN189"/>
    <mergeCell ref="KYO189:KYT189"/>
    <mergeCell ref="KYU189:KYZ189"/>
    <mergeCell ref="KZA189:KZF189"/>
    <mergeCell ref="KZG189:KZL189"/>
    <mergeCell ref="KZM189:KZR189"/>
    <mergeCell ref="KZS189:KZX189"/>
    <mergeCell ref="KZY189:LAD189"/>
    <mergeCell ref="LAE189:LAJ189"/>
    <mergeCell ref="KWG189:KWL189"/>
    <mergeCell ref="KWM189:KWR189"/>
    <mergeCell ref="KWS189:KWX189"/>
    <mergeCell ref="KWY189:KXD189"/>
    <mergeCell ref="KXE189:KXJ189"/>
    <mergeCell ref="KXK189:KXP189"/>
    <mergeCell ref="KXQ189:KXV189"/>
    <mergeCell ref="KXW189:KYB189"/>
    <mergeCell ref="KYC189:KYH189"/>
    <mergeCell ref="LCM189:LCR189"/>
    <mergeCell ref="LCS189:LCX189"/>
    <mergeCell ref="LCY189:LDD189"/>
    <mergeCell ref="LDE189:LDJ189"/>
    <mergeCell ref="LDK189:LDP189"/>
    <mergeCell ref="LDQ189:LDV189"/>
    <mergeCell ref="LDW189:LEB189"/>
    <mergeCell ref="LEC189:LEH189"/>
    <mergeCell ref="LEI189:LEN189"/>
    <mergeCell ref="LAK189:LAP189"/>
    <mergeCell ref="LAQ189:LAV189"/>
    <mergeCell ref="LAW189:LBB189"/>
    <mergeCell ref="LBC189:LBH189"/>
    <mergeCell ref="LBI189:LBN189"/>
    <mergeCell ref="LBO189:LBT189"/>
    <mergeCell ref="LBU189:LBZ189"/>
    <mergeCell ref="LCA189:LCF189"/>
    <mergeCell ref="LCG189:LCL189"/>
    <mergeCell ref="LGQ189:LGV189"/>
    <mergeCell ref="LGW189:LHB189"/>
    <mergeCell ref="LHC189:LHH189"/>
    <mergeCell ref="LHI189:LHN189"/>
    <mergeCell ref="LHO189:LHT189"/>
    <mergeCell ref="LHU189:LHZ189"/>
    <mergeCell ref="LIA189:LIF189"/>
    <mergeCell ref="LIG189:LIL189"/>
    <mergeCell ref="LIM189:LIR189"/>
    <mergeCell ref="LEO189:LET189"/>
    <mergeCell ref="LEU189:LEZ189"/>
    <mergeCell ref="LFA189:LFF189"/>
    <mergeCell ref="LFG189:LFL189"/>
    <mergeCell ref="LFM189:LFR189"/>
    <mergeCell ref="LFS189:LFX189"/>
    <mergeCell ref="LFY189:LGD189"/>
    <mergeCell ref="LGE189:LGJ189"/>
    <mergeCell ref="LGK189:LGP189"/>
    <mergeCell ref="LKU189:LKZ189"/>
    <mergeCell ref="LLA189:LLF189"/>
    <mergeCell ref="LLG189:LLL189"/>
    <mergeCell ref="LLM189:LLR189"/>
    <mergeCell ref="LLS189:LLX189"/>
    <mergeCell ref="LLY189:LMD189"/>
    <mergeCell ref="LME189:LMJ189"/>
    <mergeCell ref="LMK189:LMP189"/>
    <mergeCell ref="LMQ189:LMV189"/>
    <mergeCell ref="LIS189:LIX189"/>
    <mergeCell ref="LIY189:LJD189"/>
    <mergeCell ref="LJE189:LJJ189"/>
    <mergeCell ref="LJK189:LJP189"/>
    <mergeCell ref="LJQ189:LJV189"/>
    <mergeCell ref="LJW189:LKB189"/>
    <mergeCell ref="LKC189:LKH189"/>
    <mergeCell ref="LKI189:LKN189"/>
    <mergeCell ref="LKO189:LKT189"/>
    <mergeCell ref="LOY189:LPD189"/>
    <mergeCell ref="LPE189:LPJ189"/>
    <mergeCell ref="LPK189:LPP189"/>
    <mergeCell ref="LPQ189:LPV189"/>
    <mergeCell ref="LPW189:LQB189"/>
    <mergeCell ref="LQC189:LQH189"/>
    <mergeCell ref="LQI189:LQN189"/>
    <mergeCell ref="LQO189:LQT189"/>
    <mergeCell ref="LQU189:LQZ189"/>
    <mergeCell ref="LMW189:LNB189"/>
    <mergeCell ref="LNC189:LNH189"/>
    <mergeCell ref="LNI189:LNN189"/>
    <mergeCell ref="LNO189:LNT189"/>
    <mergeCell ref="LNU189:LNZ189"/>
    <mergeCell ref="LOA189:LOF189"/>
    <mergeCell ref="LOG189:LOL189"/>
    <mergeCell ref="LOM189:LOR189"/>
    <mergeCell ref="LOS189:LOX189"/>
    <mergeCell ref="LTC189:LTH189"/>
    <mergeCell ref="LTI189:LTN189"/>
    <mergeCell ref="LTO189:LTT189"/>
    <mergeCell ref="LTU189:LTZ189"/>
    <mergeCell ref="LUA189:LUF189"/>
    <mergeCell ref="LUG189:LUL189"/>
    <mergeCell ref="LUM189:LUR189"/>
    <mergeCell ref="LUS189:LUX189"/>
    <mergeCell ref="LUY189:LVD189"/>
    <mergeCell ref="LRA189:LRF189"/>
    <mergeCell ref="LRG189:LRL189"/>
    <mergeCell ref="LRM189:LRR189"/>
    <mergeCell ref="LRS189:LRX189"/>
    <mergeCell ref="LRY189:LSD189"/>
    <mergeCell ref="LSE189:LSJ189"/>
    <mergeCell ref="LSK189:LSP189"/>
    <mergeCell ref="LSQ189:LSV189"/>
    <mergeCell ref="LSW189:LTB189"/>
    <mergeCell ref="LXG189:LXL189"/>
    <mergeCell ref="LXM189:LXR189"/>
    <mergeCell ref="LXS189:LXX189"/>
    <mergeCell ref="LXY189:LYD189"/>
    <mergeCell ref="LYE189:LYJ189"/>
    <mergeCell ref="LYK189:LYP189"/>
    <mergeCell ref="LYQ189:LYV189"/>
    <mergeCell ref="LYW189:LZB189"/>
    <mergeCell ref="LZC189:LZH189"/>
    <mergeCell ref="LVE189:LVJ189"/>
    <mergeCell ref="LVK189:LVP189"/>
    <mergeCell ref="LVQ189:LVV189"/>
    <mergeCell ref="LVW189:LWB189"/>
    <mergeCell ref="LWC189:LWH189"/>
    <mergeCell ref="LWI189:LWN189"/>
    <mergeCell ref="LWO189:LWT189"/>
    <mergeCell ref="LWU189:LWZ189"/>
    <mergeCell ref="LXA189:LXF189"/>
    <mergeCell ref="MBK189:MBP189"/>
    <mergeCell ref="MBQ189:MBV189"/>
    <mergeCell ref="MBW189:MCB189"/>
    <mergeCell ref="MCC189:MCH189"/>
    <mergeCell ref="MCI189:MCN189"/>
    <mergeCell ref="MCO189:MCT189"/>
    <mergeCell ref="MCU189:MCZ189"/>
    <mergeCell ref="MDA189:MDF189"/>
    <mergeCell ref="MDG189:MDL189"/>
    <mergeCell ref="LZI189:LZN189"/>
    <mergeCell ref="LZO189:LZT189"/>
    <mergeCell ref="LZU189:LZZ189"/>
    <mergeCell ref="MAA189:MAF189"/>
    <mergeCell ref="MAG189:MAL189"/>
    <mergeCell ref="MAM189:MAR189"/>
    <mergeCell ref="MAS189:MAX189"/>
    <mergeCell ref="MAY189:MBD189"/>
    <mergeCell ref="MBE189:MBJ189"/>
    <mergeCell ref="MFO189:MFT189"/>
    <mergeCell ref="MFU189:MFZ189"/>
    <mergeCell ref="MGA189:MGF189"/>
    <mergeCell ref="MGG189:MGL189"/>
    <mergeCell ref="MGM189:MGR189"/>
    <mergeCell ref="MGS189:MGX189"/>
    <mergeCell ref="MGY189:MHD189"/>
    <mergeCell ref="MHE189:MHJ189"/>
    <mergeCell ref="MHK189:MHP189"/>
    <mergeCell ref="MDM189:MDR189"/>
    <mergeCell ref="MDS189:MDX189"/>
    <mergeCell ref="MDY189:MED189"/>
    <mergeCell ref="MEE189:MEJ189"/>
    <mergeCell ref="MEK189:MEP189"/>
    <mergeCell ref="MEQ189:MEV189"/>
    <mergeCell ref="MEW189:MFB189"/>
    <mergeCell ref="MFC189:MFH189"/>
    <mergeCell ref="MFI189:MFN189"/>
    <mergeCell ref="MJS189:MJX189"/>
    <mergeCell ref="MJY189:MKD189"/>
    <mergeCell ref="MKE189:MKJ189"/>
    <mergeCell ref="MKK189:MKP189"/>
    <mergeCell ref="MKQ189:MKV189"/>
    <mergeCell ref="MKW189:MLB189"/>
    <mergeCell ref="MLC189:MLH189"/>
    <mergeCell ref="MLI189:MLN189"/>
    <mergeCell ref="MLO189:MLT189"/>
    <mergeCell ref="MHQ189:MHV189"/>
    <mergeCell ref="MHW189:MIB189"/>
    <mergeCell ref="MIC189:MIH189"/>
    <mergeCell ref="MII189:MIN189"/>
    <mergeCell ref="MIO189:MIT189"/>
    <mergeCell ref="MIU189:MIZ189"/>
    <mergeCell ref="MJA189:MJF189"/>
    <mergeCell ref="MJG189:MJL189"/>
    <mergeCell ref="MJM189:MJR189"/>
    <mergeCell ref="MNW189:MOB189"/>
    <mergeCell ref="MOC189:MOH189"/>
    <mergeCell ref="MOI189:MON189"/>
    <mergeCell ref="MOO189:MOT189"/>
    <mergeCell ref="MOU189:MOZ189"/>
    <mergeCell ref="MPA189:MPF189"/>
    <mergeCell ref="MPG189:MPL189"/>
    <mergeCell ref="MPM189:MPR189"/>
    <mergeCell ref="MPS189:MPX189"/>
    <mergeCell ref="MLU189:MLZ189"/>
    <mergeCell ref="MMA189:MMF189"/>
    <mergeCell ref="MMG189:MML189"/>
    <mergeCell ref="MMM189:MMR189"/>
    <mergeCell ref="MMS189:MMX189"/>
    <mergeCell ref="MMY189:MND189"/>
    <mergeCell ref="MNE189:MNJ189"/>
    <mergeCell ref="MNK189:MNP189"/>
    <mergeCell ref="MNQ189:MNV189"/>
    <mergeCell ref="MSA189:MSF189"/>
    <mergeCell ref="MSG189:MSL189"/>
    <mergeCell ref="MSM189:MSR189"/>
    <mergeCell ref="MSS189:MSX189"/>
    <mergeCell ref="MSY189:MTD189"/>
    <mergeCell ref="MTE189:MTJ189"/>
    <mergeCell ref="MTK189:MTP189"/>
    <mergeCell ref="MTQ189:MTV189"/>
    <mergeCell ref="MTW189:MUB189"/>
    <mergeCell ref="MPY189:MQD189"/>
    <mergeCell ref="MQE189:MQJ189"/>
    <mergeCell ref="MQK189:MQP189"/>
    <mergeCell ref="MQQ189:MQV189"/>
    <mergeCell ref="MQW189:MRB189"/>
    <mergeCell ref="MRC189:MRH189"/>
    <mergeCell ref="MRI189:MRN189"/>
    <mergeCell ref="MRO189:MRT189"/>
    <mergeCell ref="MRU189:MRZ189"/>
    <mergeCell ref="MWE189:MWJ189"/>
    <mergeCell ref="MWK189:MWP189"/>
    <mergeCell ref="MWQ189:MWV189"/>
    <mergeCell ref="MWW189:MXB189"/>
    <mergeCell ref="MXC189:MXH189"/>
    <mergeCell ref="MXI189:MXN189"/>
    <mergeCell ref="MXO189:MXT189"/>
    <mergeCell ref="MXU189:MXZ189"/>
    <mergeCell ref="MYA189:MYF189"/>
    <mergeCell ref="MUC189:MUH189"/>
    <mergeCell ref="MUI189:MUN189"/>
    <mergeCell ref="MUO189:MUT189"/>
    <mergeCell ref="MUU189:MUZ189"/>
    <mergeCell ref="MVA189:MVF189"/>
    <mergeCell ref="MVG189:MVL189"/>
    <mergeCell ref="MVM189:MVR189"/>
    <mergeCell ref="MVS189:MVX189"/>
    <mergeCell ref="MVY189:MWD189"/>
    <mergeCell ref="NAI189:NAN189"/>
    <mergeCell ref="NAO189:NAT189"/>
    <mergeCell ref="NAU189:NAZ189"/>
    <mergeCell ref="NBA189:NBF189"/>
    <mergeCell ref="NBG189:NBL189"/>
    <mergeCell ref="NBM189:NBR189"/>
    <mergeCell ref="NBS189:NBX189"/>
    <mergeCell ref="NBY189:NCD189"/>
    <mergeCell ref="NCE189:NCJ189"/>
    <mergeCell ref="MYG189:MYL189"/>
    <mergeCell ref="MYM189:MYR189"/>
    <mergeCell ref="MYS189:MYX189"/>
    <mergeCell ref="MYY189:MZD189"/>
    <mergeCell ref="MZE189:MZJ189"/>
    <mergeCell ref="MZK189:MZP189"/>
    <mergeCell ref="MZQ189:MZV189"/>
    <mergeCell ref="MZW189:NAB189"/>
    <mergeCell ref="NAC189:NAH189"/>
    <mergeCell ref="NEM189:NER189"/>
    <mergeCell ref="NES189:NEX189"/>
    <mergeCell ref="NEY189:NFD189"/>
    <mergeCell ref="NFE189:NFJ189"/>
    <mergeCell ref="NFK189:NFP189"/>
    <mergeCell ref="NFQ189:NFV189"/>
    <mergeCell ref="NFW189:NGB189"/>
    <mergeCell ref="NGC189:NGH189"/>
    <mergeCell ref="NGI189:NGN189"/>
    <mergeCell ref="NCK189:NCP189"/>
    <mergeCell ref="NCQ189:NCV189"/>
    <mergeCell ref="NCW189:NDB189"/>
    <mergeCell ref="NDC189:NDH189"/>
    <mergeCell ref="NDI189:NDN189"/>
    <mergeCell ref="NDO189:NDT189"/>
    <mergeCell ref="NDU189:NDZ189"/>
    <mergeCell ref="NEA189:NEF189"/>
    <mergeCell ref="NEG189:NEL189"/>
    <mergeCell ref="NIQ189:NIV189"/>
    <mergeCell ref="NIW189:NJB189"/>
    <mergeCell ref="NJC189:NJH189"/>
    <mergeCell ref="NJI189:NJN189"/>
    <mergeCell ref="NJO189:NJT189"/>
    <mergeCell ref="NJU189:NJZ189"/>
    <mergeCell ref="NKA189:NKF189"/>
    <mergeCell ref="NKG189:NKL189"/>
    <mergeCell ref="NKM189:NKR189"/>
    <mergeCell ref="NGO189:NGT189"/>
    <mergeCell ref="NGU189:NGZ189"/>
    <mergeCell ref="NHA189:NHF189"/>
    <mergeCell ref="NHG189:NHL189"/>
    <mergeCell ref="NHM189:NHR189"/>
    <mergeCell ref="NHS189:NHX189"/>
    <mergeCell ref="NHY189:NID189"/>
    <mergeCell ref="NIE189:NIJ189"/>
    <mergeCell ref="NIK189:NIP189"/>
    <mergeCell ref="NMU189:NMZ189"/>
    <mergeCell ref="NNA189:NNF189"/>
    <mergeCell ref="NNG189:NNL189"/>
    <mergeCell ref="NNM189:NNR189"/>
    <mergeCell ref="NNS189:NNX189"/>
    <mergeCell ref="NNY189:NOD189"/>
    <mergeCell ref="NOE189:NOJ189"/>
    <mergeCell ref="NOK189:NOP189"/>
    <mergeCell ref="NOQ189:NOV189"/>
    <mergeCell ref="NKS189:NKX189"/>
    <mergeCell ref="NKY189:NLD189"/>
    <mergeCell ref="NLE189:NLJ189"/>
    <mergeCell ref="NLK189:NLP189"/>
    <mergeCell ref="NLQ189:NLV189"/>
    <mergeCell ref="NLW189:NMB189"/>
    <mergeCell ref="NMC189:NMH189"/>
    <mergeCell ref="NMI189:NMN189"/>
    <mergeCell ref="NMO189:NMT189"/>
    <mergeCell ref="NQY189:NRD189"/>
    <mergeCell ref="NRE189:NRJ189"/>
    <mergeCell ref="NRK189:NRP189"/>
    <mergeCell ref="NRQ189:NRV189"/>
    <mergeCell ref="NRW189:NSB189"/>
    <mergeCell ref="NSC189:NSH189"/>
    <mergeCell ref="NSI189:NSN189"/>
    <mergeCell ref="NSO189:NST189"/>
    <mergeCell ref="NSU189:NSZ189"/>
    <mergeCell ref="NOW189:NPB189"/>
    <mergeCell ref="NPC189:NPH189"/>
    <mergeCell ref="NPI189:NPN189"/>
    <mergeCell ref="NPO189:NPT189"/>
    <mergeCell ref="NPU189:NPZ189"/>
    <mergeCell ref="NQA189:NQF189"/>
    <mergeCell ref="NQG189:NQL189"/>
    <mergeCell ref="NQM189:NQR189"/>
    <mergeCell ref="NQS189:NQX189"/>
    <mergeCell ref="NVC189:NVH189"/>
    <mergeCell ref="NVI189:NVN189"/>
    <mergeCell ref="NVO189:NVT189"/>
    <mergeCell ref="NVU189:NVZ189"/>
    <mergeCell ref="NWA189:NWF189"/>
    <mergeCell ref="NWG189:NWL189"/>
    <mergeCell ref="NWM189:NWR189"/>
    <mergeCell ref="NWS189:NWX189"/>
    <mergeCell ref="NWY189:NXD189"/>
    <mergeCell ref="NTA189:NTF189"/>
    <mergeCell ref="NTG189:NTL189"/>
    <mergeCell ref="NTM189:NTR189"/>
    <mergeCell ref="NTS189:NTX189"/>
    <mergeCell ref="NTY189:NUD189"/>
    <mergeCell ref="NUE189:NUJ189"/>
    <mergeCell ref="NUK189:NUP189"/>
    <mergeCell ref="NUQ189:NUV189"/>
    <mergeCell ref="NUW189:NVB189"/>
    <mergeCell ref="NZG189:NZL189"/>
    <mergeCell ref="NZM189:NZR189"/>
    <mergeCell ref="NZS189:NZX189"/>
    <mergeCell ref="NZY189:OAD189"/>
    <mergeCell ref="OAE189:OAJ189"/>
    <mergeCell ref="OAK189:OAP189"/>
    <mergeCell ref="OAQ189:OAV189"/>
    <mergeCell ref="OAW189:OBB189"/>
    <mergeCell ref="OBC189:OBH189"/>
    <mergeCell ref="NXE189:NXJ189"/>
    <mergeCell ref="NXK189:NXP189"/>
    <mergeCell ref="NXQ189:NXV189"/>
    <mergeCell ref="NXW189:NYB189"/>
    <mergeCell ref="NYC189:NYH189"/>
    <mergeCell ref="NYI189:NYN189"/>
    <mergeCell ref="NYO189:NYT189"/>
    <mergeCell ref="NYU189:NYZ189"/>
    <mergeCell ref="NZA189:NZF189"/>
    <mergeCell ref="ODK189:ODP189"/>
    <mergeCell ref="ODQ189:ODV189"/>
    <mergeCell ref="ODW189:OEB189"/>
    <mergeCell ref="OEC189:OEH189"/>
    <mergeCell ref="OEI189:OEN189"/>
    <mergeCell ref="OEO189:OET189"/>
    <mergeCell ref="OEU189:OEZ189"/>
    <mergeCell ref="OFA189:OFF189"/>
    <mergeCell ref="OFG189:OFL189"/>
    <mergeCell ref="OBI189:OBN189"/>
    <mergeCell ref="OBO189:OBT189"/>
    <mergeCell ref="OBU189:OBZ189"/>
    <mergeCell ref="OCA189:OCF189"/>
    <mergeCell ref="OCG189:OCL189"/>
    <mergeCell ref="OCM189:OCR189"/>
    <mergeCell ref="OCS189:OCX189"/>
    <mergeCell ref="OCY189:ODD189"/>
    <mergeCell ref="ODE189:ODJ189"/>
    <mergeCell ref="OHO189:OHT189"/>
    <mergeCell ref="OHU189:OHZ189"/>
    <mergeCell ref="OIA189:OIF189"/>
    <mergeCell ref="OIG189:OIL189"/>
    <mergeCell ref="OIM189:OIR189"/>
    <mergeCell ref="OIS189:OIX189"/>
    <mergeCell ref="OIY189:OJD189"/>
    <mergeCell ref="OJE189:OJJ189"/>
    <mergeCell ref="OJK189:OJP189"/>
    <mergeCell ref="OFM189:OFR189"/>
    <mergeCell ref="OFS189:OFX189"/>
    <mergeCell ref="OFY189:OGD189"/>
    <mergeCell ref="OGE189:OGJ189"/>
    <mergeCell ref="OGK189:OGP189"/>
    <mergeCell ref="OGQ189:OGV189"/>
    <mergeCell ref="OGW189:OHB189"/>
    <mergeCell ref="OHC189:OHH189"/>
    <mergeCell ref="OHI189:OHN189"/>
    <mergeCell ref="OLS189:OLX189"/>
    <mergeCell ref="OLY189:OMD189"/>
    <mergeCell ref="OME189:OMJ189"/>
    <mergeCell ref="OMK189:OMP189"/>
    <mergeCell ref="OMQ189:OMV189"/>
    <mergeCell ref="OMW189:ONB189"/>
    <mergeCell ref="ONC189:ONH189"/>
    <mergeCell ref="ONI189:ONN189"/>
    <mergeCell ref="ONO189:ONT189"/>
    <mergeCell ref="OJQ189:OJV189"/>
    <mergeCell ref="OJW189:OKB189"/>
    <mergeCell ref="OKC189:OKH189"/>
    <mergeCell ref="OKI189:OKN189"/>
    <mergeCell ref="OKO189:OKT189"/>
    <mergeCell ref="OKU189:OKZ189"/>
    <mergeCell ref="OLA189:OLF189"/>
    <mergeCell ref="OLG189:OLL189"/>
    <mergeCell ref="OLM189:OLR189"/>
    <mergeCell ref="OPW189:OQB189"/>
    <mergeCell ref="OQC189:OQH189"/>
    <mergeCell ref="OQI189:OQN189"/>
    <mergeCell ref="OQO189:OQT189"/>
    <mergeCell ref="OQU189:OQZ189"/>
    <mergeCell ref="ORA189:ORF189"/>
    <mergeCell ref="ORG189:ORL189"/>
    <mergeCell ref="ORM189:ORR189"/>
    <mergeCell ref="ORS189:ORX189"/>
    <mergeCell ref="ONU189:ONZ189"/>
    <mergeCell ref="OOA189:OOF189"/>
    <mergeCell ref="OOG189:OOL189"/>
    <mergeCell ref="OOM189:OOR189"/>
    <mergeCell ref="OOS189:OOX189"/>
    <mergeCell ref="OOY189:OPD189"/>
    <mergeCell ref="OPE189:OPJ189"/>
    <mergeCell ref="OPK189:OPP189"/>
    <mergeCell ref="OPQ189:OPV189"/>
    <mergeCell ref="OUA189:OUF189"/>
    <mergeCell ref="OUG189:OUL189"/>
    <mergeCell ref="OUM189:OUR189"/>
    <mergeCell ref="OUS189:OUX189"/>
    <mergeCell ref="OUY189:OVD189"/>
    <mergeCell ref="OVE189:OVJ189"/>
    <mergeCell ref="OVK189:OVP189"/>
    <mergeCell ref="OVQ189:OVV189"/>
    <mergeCell ref="OVW189:OWB189"/>
    <mergeCell ref="ORY189:OSD189"/>
    <mergeCell ref="OSE189:OSJ189"/>
    <mergeCell ref="OSK189:OSP189"/>
    <mergeCell ref="OSQ189:OSV189"/>
    <mergeCell ref="OSW189:OTB189"/>
    <mergeCell ref="OTC189:OTH189"/>
    <mergeCell ref="OTI189:OTN189"/>
    <mergeCell ref="OTO189:OTT189"/>
    <mergeCell ref="OTU189:OTZ189"/>
    <mergeCell ref="OYE189:OYJ189"/>
    <mergeCell ref="OYK189:OYP189"/>
    <mergeCell ref="OYQ189:OYV189"/>
    <mergeCell ref="OYW189:OZB189"/>
    <mergeCell ref="OZC189:OZH189"/>
    <mergeCell ref="OZI189:OZN189"/>
    <mergeCell ref="OZO189:OZT189"/>
    <mergeCell ref="OZU189:OZZ189"/>
    <mergeCell ref="PAA189:PAF189"/>
    <mergeCell ref="OWC189:OWH189"/>
    <mergeCell ref="OWI189:OWN189"/>
    <mergeCell ref="OWO189:OWT189"/>
    <mergeCell ref="OWU189:OWZ189"/>
    <mergeCell ref="OXA189:OXF189"/>
    <mergeCell ref="OXG189:OXL189"/>
    <mergeCell ref="OXM189:OXR189"/>
    <mergeCell ref="OXS189:OXX189"/>
    <mergeCell ref="OXY189:OYD189"/>
    <mergeCell ref="PCI189:PCN189"/>
    <mergeCell ref="PCO189:PCT189"/>
    <mergeCell ref="PCU189:PCZ189"/>
    <mergeCell ref="PDA189:PDF189"/>
    <mergeCell ref="PDG189:PDL189"/>
    <mergeCell ref="PDM189:PDR189"/>
    <mergeCell ref="PDS189:PDX189"/>
    <mergeCell ref="PDY189:PED189"/>
    <mergeCell ref="PEE189:PEJ189"/>
    <mergeCell ref="PAG189:PAL189"/>
    <mergeCell ref="PAM189:PAR189"/>
    <mergeCell ref="PAS189:PAX189"/>
    <mergeCell ref="PAY189:PBD189"/>
    <mergeCell ref="PBE189:PBJ189"/>
    <mergeCell ref="PBK189:PBP189"/>
    <mergeCell ref="PBQ189:PBV189"/>
    <mergeCell ref="PBW189:PCB189"/>
    <mergeCell ref="PCC189:PCH189"/>
    <mergeCell ref="PGM189:PGR189"/>
    <mergeCell ref="PGS189:PGX189"/>
    <mergeCell ref="PGY189:PHD189"/>
    <mergeCell ref="PHE189:PHJ189"/>
    <mergeCell ref="PHK189:PHP189"/>
    <mergeCell ref="PHQ189:PHV189"/>
    <mergeCell ref="PHW189:PIB189"/>
    <mergeCell ref="PIC189:PIH189"/>
    <mergeCell ref="PII189:PIN189"/>
    <mergeCell ref="PEK189:PEP189"/>
    <mergeCell ref="PEQ189:PEV189"/>
    <mergeCell ref="PEW189:PFB189"/>
    <mergeCell ref="PFC189:PFH189"/>
    <mergeCell ref="PFI189:PFN189"/>
    <mergeCell ref="PFO189:PFT189"/>
    <mergeCell ref="PFU189:PFZ189"/>
    <mergeCell ref="PGA189:PGF189"/>
    <mergeCell ref="PGG189:PGL189"/>
    <mergeCell ref="PKQ189:PKV189"/>
    <mergeCell ref="PKW189:PLB189"/>
    <mergeCell ref="PLC189:PLH189"/>
    <mergeCell ref="PLI189:PLN189"/>
    <mergeCell ref="PLO189:PLT189"/>
    <mergeCell ref="PLU189:PLZ189"/>
    <mergeCell ref="PMA189:PMF189"/>
    <mergeCell ref="PMG189:PML189"/>
    <mergeCell ref="PMM189:PMR189"/>
    <mergeCell ref="PIO189:PIT189"/>
    <mergeCell ref="PIU189:PIZ189"/>
    <mergeCell ref="PJA189:PJF189"/>
    <mergeCell ref="PJG189:PJL189"/>
    <mergeCell ref="PJM189:PJR189"/>
    <mergeCell ref="PJS189:PJX189"/>
    <mergeCell ref="PJY189:PKD189"/>
    <mergeCell ref="PKE189:PKJ189"/>
    <mergeCell ref="PKK189:PKP189"/>
    <mergeCell ref="POU189:POZ189"/>
    <mergeCell ref="PPA189:PPF189"/>
    <mergeCell ref="PPG189:PPL189"/>
    <mergeCell ref="PPM189:PPR189"/>
    <mergeCell ref="PPS189:PPX189"/>
    <mergeCell ref="PPY189:PQD189"/>
    <mergeCell ref="PQE189:PQJ189"/>
    <mergeCell ref="PQK189:PQP189"/>
    <mergeCell ref="PQQ189:PQV189"/>
    <mergeCell ref="PMS189:PMX189"/>
    <mergeCell ref="PMY189:PND189"/>
    <mergeCell ref="PNE189:PNJ189"/>
    <mergeCell ref="PNK189:PNP189"/>
    <mergeCell ref="PNQ189:PNV189"/>
    <mergeCell ref="PNW189:POB189"/>
    <mergeCell ref="POC189:POH189"/>
    <mergeCell ref="POI189:PON189"/>
    <mergeCell ref="POO189:POT189"/>
    <mergeCell ref="PSY189:PTD189"/>
    <mergeCell ref="PTE189:PTJ189"/>
    <mergeCell ref="PTK189:PTP189"/>
    <mergeCell ref="PTQ189:PTV189"/>
    <mergeCell ref="PTW189:PUB189"/>
    <mergeCell ref="PUC189:PUH189"/>
    <mergeCell ref="PUI189:PUN189"/>
    <mergeCell ref="PUO189:PUT189"/>
    <mergeCell ref="PUU189:PUZ189"/>
    <mergeCell ref="PQW189:PRB189"/>
    <mergeCell ref="PRC189:PRH189"/>
    <mergeCell ref="PRI189:PRN189"/>
    <mergeCell ref="PRO189:PRT189"/>
    <mergeCell ref="PRU189:PRZ189"/>
    <mergeCell ref="PSA189:PSF189"/>
    <mergeCell ref="PSG189:PSL189"/>
    <mergeCell ref="PSM189:PSR189"/>
    <mergeCell ref="PSS189:PSX189"/>
    <mergeCell ref="PXC189:PXH189"/>
    <mergeCell ref="PXI189:PXN189"/>
    <mergeCell ref="PXO189:PXT189"/>
    <mergeCell ref="PXU189:PXZ189"/>
    <mergeCell ref="PYA189:PYF189"/>
    <mergeCell ref="PYG189:PYL189"/>
    <mergeCell ref="PYM189:PYR189"/>
    <mergeCell ref="PYS189:PYX189"/>
    <mergeCell ref="PYY189:PZD189"/>
    <mergeCell ref="PVA189:PVF189"/>
    <mergeCell ref="PVG189:PVL189"/>
    <mergeCell ref="PVM189:PVR189"/>
    <mergeCell ref="PVS189:PVX189"/>
    <mergeCell ref="PVY189:PWD189"/>
    <mergeCell ref="PWE189:PWJ189"/>
    <mergeCell ref="PWK189:PWP189"/>
    <mergeCell ref="PWQ189:PWV189"/>
    <mergeCell ref="PWW189:PXB189"/>
    <mergeCell ref="QBG189:QBL189"/>
    <mergeCell ref="QBM189:QBR189"/>
    <mergeCell ref="QBS189:QBX189"/>
    <mergeCell ref="QBY189:QCD189"/>
    <mergeCell ref="QCE189:QCJ189"/>
    <mergeCell ref="QCK189:QCP189"/>
    <mergeCell ref="QCQ189:QCV189"/>
    <mergeCell ref="QCW189:QDB189"/>
    <mergeCell ref="QDC189:QDH189"/>
    <mergeCell ref="PZE189:PZJ189"/>
    <mergeCell ref="PZK189:PZP189"/>
    <mergeCell ref="PZQ189:PZV189"/>
    <mergeCell ref="PZW189:QAB189"/>
    <mergeCell ref="QAC189:QAH189"/>
    <mergeCell ref="QAI189:QAN189"/>
    <mergeCell ref="QAO189:QAT189"/>
    <mergeCell ref="QAU189:QAZ189"/>
    <mergeCell ref="QBA189:QBF189"/>
    <mergeCell ref="QFK189:QFP189"/>
    <mergeCell ref="QFQ189:QFV189"/>
    <mergeCell ref="QFW189:QGB189"/>
    <mergeCell ref="QGC189:QGH189"/>
    <mergeCell ref="QGI189:QGN189"/>
    <mergeCell ref="QGO189:QGT189"/>
    <mergeCell ref="QGU189:QGZ189"/>
    <mergeCell ref="QHA189:QHF189"/>
    <mergeCell ref="QHG189:QHL189"/>
    <mergeCell ref="QDI189:QDN189"/>
    <mergeCell ref="QDO189:QDT189"/>
    <mergeCell ref="QDU189:QDZ189"/>
    <mergeCell ref="QEA189:QEF189"/>
    <mergeCell ref="QEG189:QEL189"/>
    <mergeCell ref="QEM189:QER189"/>
    <mergeCell ref="QES189:QEX189"/>
    <mergeCell ref="QEY189:QFD189"/>
    <mergeCell ref="QFE189:QFJ189"/>
    <mergeCell ref="QJO189:QJT189"/>
    <mergeCell ref="QJU189:QJZ189"/>
    <mergeCell ref="QKA189:QKF189"/>
    <mergeCell ref="QKG189:QKL189"/>
    <mergeCell ref="QKM189:QKR189"/>
    <mergeCell ref="QKS189:QKX189"/>
    <mergeCell ref="QKY189:QLD189"/>
    <mergeCell ref="QLE189:QLJ189"/>
    <mergeCell ref="QLK189:QLP189"/>
    <mergeCell ref="QHM189:QHR189"/>
    <mergeCell ref="QHS189:QHX189"/>
    <mergeCell ref="QHY189:QID189"/>
    <mergeCell ref="QIE189:QIJ189"/>
    <mergeCell ref="QIK189:QIP189"/>
    <mergeCell ref="QIQ189:QIV189"/>
    <mergeCell ref="QIW189:QJB189"/>
    <mergeCell ref="QJC189:QJH189"/>
    <mergeCell ref="QJI189:QJN189"/>
    <mergeCell ref="QNS189:QNX189"/>
    <mergeCell ref="QNY189:QOD189"/>
    <mergeCell ref="QOE189:QOJ189"/>
    <mergeCell ref="QOK189:QOP189"/>
    <mergeCell ref="QOQ189:QOV189"/>
    <mergeCell ref="QOW189:QPB189"/>
    <mergeCell ref="QPC189:QPH189"/>
    <mergeCell ref="QPI189:QPN189"/>
    <mergeCell ref="QPO189:QPT189"/>
    <mergeCell ref="QLQ189:QLV189"/>
    <mergeCell ref="QLW189:QMB189"/>
    <mergeCell ref="QMC189:QMH189"/>
    <mergeCell ref="QMI189:QMN189"/>
    <mergeCell ref="QMO189:QMT189"/>
    <mergeCell ref="QMU189:QMZ189"/>
    <mergeCell ref="QNA189:QNF189"/>
    <mergeCell ref="QNG189:QNL189"/>
    <mergeCell ref="QNM189:QNR189"/>
    <mergeCell ref="QRW189:QSB189"/>
    <mergeCell ref="QSC189:QSH189"/>
    <mergeCell ref="QSI189:QSN189"/>
    <mergeCell ref="QSO189:QST189"/>
    <mergeCell ref="QSU189:QSZ189"/>
    <mergeCell ref="QTA189:QTF189"/>
    <mergeCell ref="QTG189:QTL189"/>
    <mergeCell ref="QTM189:QTR189"/>
    <mergeCell ref="QTS189:QTX189"/>
    <mergeCell ref="QPU189:QPZ189"/>
    <mergeCell ref="QQA189:QQF189"/>
    <mergeCell ref="QQG189:QQL189"/>
    <mergeCell ref="QQM189:QQR189"/>
    <mergeCell ref="QQS189:QQX189"/>
    <mergeCell ref="QQY189:QRD189"/>
    <mergeCell ref="QRE189:QRJ189"/>
    <mergeCell ref="QRK189:QRP189"/>
    <mergeCell ref="QRQ189:QRV189"/>
    <mergeCell ref="QWA189:QWF189"/>
    <mergeCell ref="QWG189:QWL189"/>
    <mergeCell ref="QWM189:QWR189"/>
    <mergeCell ref="QWS189:QWX189"/>
    <mergeCell ref="QWY189:QXD189"/>
    <mergeCell ref="QXE189:QXJ189"/>
    <mergeCell ref="QXK189:QXP189"/>
    <mergeCell ref="QXQ189:QXV189"/>
    <mergeCell ref="QXW189:QYB189"/>
    <mergeCell ref="QTY189:QUD189"/>
    <mergeCell ref="QUE189:QUJ189"/>
    <mergeCell ref="QUK189:QUP189"/>
    <mergeCell ref="QUQ189:QUV189"/>
    <mergeCell ref="QUW189:QVB189"/>
    <mergeCell ref="QVC189:QVH189"/>
    <mergeCell ref="QVI189:QVN189"/>
    <mergeCell ref="QVO189:QVT189"/>
    <mergeCell ref="QVU189:QVZ189"/>
    <mergeCell ref="RAE189:RAJ189"/>
    <mergeCell ref="RAK189:RAP189"/>
    <mergeCell ref="RAQ189:RAV189"/>
    <mergeCell ref="RAW189:RBB189"/>
    <mergeCell ref="RBC189:RBH189"/>
    <mergeCell ref="RBI189:RBN189"/>
    <mergeCell ref="RBO189:RBT189"/>
    <mergeCell ref="RBU189:RBZ189"/>
    <mergeCell ref="RCA189:RCF189"/>
    <mergeCell ref="QYC189:QYH189"/>
    <mergeCell ref="QYI189:QYN189"/>
    <mergeCell ref="QYO189:QYT189"/>
    <mergeCell ref="QYU189:QYZ189"/>
    <mergeCell ref="QZA189:QZF189"/>
    <mergeCell ref="QZG189:QZL189"/>
    <mergeCell ref="QZM189:QZR189"/>
    <mergeCell ref="QZS189:QZX189"/>
    <mergeCell ref="QZY189:RAD189"/>
    <mergeCell ref="REI189:REN189"/>
    <mergeCell ref="REO189:RET189"/>
    <mergeCell ref="REU189:REZ189"/>
    <mergeCell ref="RFA189:RFF189"/>
    <mergeCell ref="RFG189:RFL189"/>
    <mergeCell ref="RFM189:RFR189"/>
    <mergeCell ref="RFS189:RFX189"/>
    <mergeCell ref="RFY189:RGD189"/>
    <mergeCell ref="RGE189:RGJ189"/>
    <mergeCell ref="RCG189:RCL189"/>
    <mergeCell ref="RCM189:RCR189"/>
    <mergeCell ref="RCS189:RCX189"/>
    <mergeCell ref="RCY189:RDD189"/>
    <mergeCell ref="RDE189:RDJ189"/>
    <mergeCell ref="RDK189:RDP189"/>
    <mergeCell ref="RDQ189:RDV189"/>
    <mergeCell ref="RDW189:REB189"/>
    <mergeCell ref="REC189:REH189"/>
    <mergeCell ref="RIM189:RIR189"/>
    <mergeCell ref="RIS189:RIX189"/>
    <mergeCell ref="RIY189:RJD189"/>
    <mergeCell ref="RJE189:RJJ189"/>
    <mergeCell ref="RJK189:RJP189"/>
    <mergeCell ref="RJQ189:RJV189"/>
    <mergeCell ref="RJW189:RKB189"/>
    <mergeCell ref="RKC189:RKH189"/>
    <mergeCell ref="RKI189:RKN189"/>
    <mergeCell ref="RGK189:RGP189"/>
    <mergeCell ref="RGQ189:RGV189"/>
    <mergeCell ref="RGW189:RHB189"/>
    <mergeCell ref="RHC189:RHH189"/>
    <mergeCell ref="RHI189:RHN189"/>
    <mergeCell ref="RHO189:RHT189"/>
    <mergeCell ref="RHU189:RHZ189"/>
    <mergeCell ref="RIA189:RIF189"/>
    <mergeCell ref="RIG189:RIL189"/>
    <mergeCell ref="RMQ189:RMV189"/>
    <mergeCell ref="RMW189:RNB189"/>
    <mergeCell ref="RNC189:RNH189"/>
    <mergeCell ref="RNI189:RNN189"/>
    <mergeCell ref="RNO189:RNT189"/>
    <mergeCell ref="RNU189:RNZ189"/>
    <mergeCell ref="ROA189:ROF189"/>
    <mergeCell ref="ROG189:ROL189"/>
    <mergeCell ref="ROM189:ROR189"/>
    <mergeCell ref="RKO189:RKT189"/>
    <mergeCell ref="RKU189:RKZ189"/>
    <mergeCell ref="RLA189:RLF189"/>
    <mergeCell ref="RLG189:RLL189"/>
    <mergeCell ref="RLM189:RLR189"/>
    <mergeCell ref="RLS189:RLX189"/>
    <mergeCell ref="RLY189:RMD189"/>
    <mergeCell ref="RME189:RMJ189"/>
    <mergeCell ref="RMK189:RMP189"/>
    <mergeCell ref="RQU189:RQZ189"/>
    <mergeCell ref="RRA189:RRF189"/>
    <mergeCell ref="RRG189:RRL189"/>
    <mergeCell ref="RRM189:RRR189"/>
    <mergeCell ref="RRS189:RRX189"/>
    <mergeCell ref="RRY189:RSD189"/>
    <mergeCell ref="RSE189:RSJ189"/>
    <mergeCell ref="RSK189:RSP189"/>
    <mergeCell ref="RSQ189:RSV189"/>
    <mergeCell ref="ROS189:ROX189"/>
    <mergeCell ref="ROY189:RPD189"/>
    <mergeCell ref="RPE189:RPJ189"/>
    <mergeCell ref="RPK189:RPP189"/>
    <mergeCell ref="RPQ189:RPV189"/>
    <mergeCell ref="RPW189:RQB189"/>
    <mergeCell ref="RQC189:RQH189"/>
    <mergeCell ref="RQI189:RQN189"/>
    <mergeCell ref="RQO189:RQT189"/>
    <mergeCell ref="RUY189:RVD189"/>
    <mergeCell ref="RVE189:RVJ189"/>
    <mergeCell ref="RVK189:RVP189"/>
    <mergeCell ref="RVQ189:RVV189"/>
    <mergeCell ref="RVW189:RWB189"/>
    <mergeCell ref="RWC189:RWH189"/>
    <mergeCell ref="RWI189:RWN189"/>
    <mergeCell ref="RWO189:RWT189"/>
    <mergeCell ref="RWU189:RWZ189"/>
    <mergeCell ref="RSW189:RTB189"/>
    <mergeCell ref="RTC189:RTH189"/>
    <mergeCell ref="RTI189:RTN189"/>
    <mergeCell ref="RTO189:RTT189"/>
    <mergeCell ref="RTU189:RTZ189"/>
    <mergeCell ref="RUA189:RUF189"/>
    <mergeCell ref="RUG189:RUL189"/>
    <mergeCell ref="RUM189:RUR189"/>
    <mergeCell ref="RUS189:RUX189"/>
    <mergeCell ref="RZC189:RZH189"/>
    <mergeCell ref="RZI189:RZN189"/>
    <mergeCell ref="RZO189:RZT189"/>
    <mergeCell ref="RZU189:RZZ189"/>
    <mergeCell ref="SAA189:SAF189"/>
    <mergeCell ref="SAG189:SAL189"/>
    <mergeCell ref="SAM189:SAR189"/>
    <mergeCell ref="SAS189:SAX189"/>
    <mergeCell ref="SAY189:SBD189"/>
    <mergeCell ref="RXA189:RXF189"/>
    <mergeCell ref="RXG189:RXL189"/>
    <mergeCell ref="RXM189:RXR189"/>
    <mergeCell ref="RXS189:RXX189"/>
    <mergeCell ref="RXY189:RYD189"/>
    <mergeCell ref="RYE189:RYJ189"/>
    <mergeCell ref="RYK189:RYP189"/>
    <mergeCell ref="RYQ189:RYV189"/>
    <mergeCell ref="RYW189:RZB189"/>
    <mergeCell ref="SDG189:SDL189"/>
    <mergeCell ref="SDM189:SDR189"/>
    <mergeCell ref="SDS189:SDX189"/>
    <mergeCell ref="SDY189:SED189"/>
    <mergeCell ref="SEE189:SEJ189"/>
    <mergeCell ref="SEK189:SEP189"/>
    <mergeCell ref="SEQ189:SEV189"/>
    <mergeCell ref="SEW189:SFB189"/>
    <mergeCell ref="SFC189:SFH189"/>
    <mergeCell ref="SBE189:SBJ189"/>
    <mergeCell ref="SBK189:SBP189"/>
    <mergeCell ref="SBQ189:SBV189"/>
    <mergeCell ref="SBW189:SCB189"/>
    <mergeCell ref="SCC189:SCH189"/>
    <mergeCell ref="SCI189:SCN189"/>
    <mergeCell ref="SCO189:SCT189"/>
    <mergeCell ref="SCU189:SCZ189"/>
    <mergeCell ref="SDA189:SDF189"/>
    <mergeCell ref="SHK189:SHP189"/>
    <mergeCell ref="SHQ189:SHV189"/>
    <mergeCell ref="SHW189:SIB189"/>
    <mergeCell ref="SIC189:SIH189"/>
    <mergeCell ref="SII189:SIN189"/>
    <mergeCell ref="SIO189:SIT189"/>
    <mergeCell ref="SIU189:SIZ189"/>
    <mergeCell ref="SJA189:SJF189"/>
    <mergeCell ref="SJG189:SJL189"/>
    <mergeCell ref="SFI189:SFN189"/>
    <mergeCell ref="SFO189:SFT189"/>
    <mergeCell ref="SFU189:SFZ189"/>
    <mergeCell ref="SGA189:SGF189"/>
    <mergeCell ref="SGG189:SGL189"/>
    <mergeCell ref="SGM189:SGR189"/>
    <mergeCell ref="SGS189:SGX189"/>
    <mergeCell ref="SGY189:SHD189"/>
    <mergeCell ref="SHE189:SHJ189"/>
    <mergeCell ref="SLO189:SLT189"/>
    <mergeCell ref="SLU189:SLZ189"/>
    <mergeCell ref="SMA189:SMF189"/>
    <mergeCell ref="SMG189:SML189"/>
    <mergeCell ref="SMM189:SMR189"/>
    <mergeCell ref="SMS189:SMX189"/>
    <mergeCell ref="SMY189:SND189"/>
    <mergeCell ref="SNE189:SNJ189"/>
    <mergeCell ref="SNK189:SNP189"/>
    <mergeCell ref="SJM189:SJR189"/>
    <mergeCell ref="SJS189:SJX189"/>
    <mergeCell ref="SJY189:SKD189"/>
    <mergeCell ref="SKE189:SKJ189"/>
    <mergeCell ref="SKK189:SKP189"/>
    <mergeCell ref="SKQ189:SKV189"/>
    <mergeCell ref="SKW189:SLB189"/>
    <mergeCell ref="SLC189:SLH189"/>
    <mergeCell ref="SLI189:SLN189"/>
    <mergeCell ref="SPS189:SPX189"/>
    <mergeCell ref="SPY189:SQD189"/>
    <mergeCell ref="SQE189:SQJ189"/>
    <mergeCell ref="SQK189:SQP189"/>
    <mergeCell ref="SQQ189:SQV189"/>
    <mergeCell ref="SQW189:SRB189"/>
    <mergeCell ref="SRC189:SRH189"/>
    <mergeCell ref="SRI189:SRN189"/>
    <mergeCell ref="SRO189:SRT189"/>
    <mergeCell ref="SNQ189:SNV189"/>
    <mergeCell ref="SNW189:SOB189"/>
    <mergeCell ref="SOC189:SOH189"/>
    <mergeCell ref="SOI189:SON189"/>
    <mergeCell ref="SOO189:SOT189"/>
    <mergeCell ref="SOU189:SOZ189"/>
    <mergeCell ref="SPA189:SPF189"/>
    <mergeCell ref="SPG189:SPL189"/>
    <mergeCell ref="SPM189:SPR189"/>
    <mergeCell ref="STW189:SUB189"/>
    <mergeCell ref="SUC189:SUH189"/>
    <mergeCell ref="SUI189:SUN189"/>
    <mergeCell ref="SUO189:SUT189"/>
    <mergeCell ref="SUU189:SUZ189"/>
    <mergeCell ref="SVA189:SVF189"/>
    <mergeCell ref="SVG189:SVL189"/>
    <mergeCell ref="SVM189:SVR189"/>
    <mergeCell ref="SVS189:SVX189"/>
    <mergeCell ref="SRU189:SRZ189"/>
    <mergeCell ref="SSA189:SSF189"/>
    <mergeCell ref="SSG189:SSL189"/>
    <mergeCell ref="SSM189:SSR189"/>
    <mergeCell ref="SSS189:SSX189"/>
    <mergeCell ref="SSY189:STD189"/>
    <mergeCell ref="STE189:STJ189"/>
    <mergeCell ref="STK189:STP189"/>
    <mergeCell ref="STQ189:STV189"/>
    <mergeCell ref="SYA189:SYF189"/>
    <mergeCell ref="SYG189:SYL189"/>
    <mergeCell ref="SYM189:SYR189"/>
    <mergeCell ref="SYS189:SYX189"/>
    <mergeCell ref="SYY189:SZD189"/>
    <mergeCell ref="SZE189:SZJ189"/>
    <mergeCell ref="SZK189:SZP189"/>
    <mergeCell ref="SZQ189:SZV189"/>
    <mergeCell ref="SZW189:TAB189"/>
    <mergeCell ref="SVY189:SWD189"/>
    <mergeCell ref="SWE189:SWJ189"/>
    <mergeCell ref="SWK189:SWP189"/>
    <mergeCell ref="SWQ189:SWV189"/>
    <mergeCell ref="SWW189:SXB189"/>
    <mergeCell ref="SXC189:SXH189"/>
    <mergeCell ref="SXI189:SXN189"/>
    <mergeCell ref="SXO189:SXT189"/>
    <mergeCell ref="SXU189:SXZ189"/>
    <mergeCell ref="TCE189:TCJ189"/>
    <mergeCell ref="TCK189:TCP189"/>
    <mergeCell ref="TCQ189:TCV189"/>
    <mergeCell ref="TCW189:TDB189"/>
    <mergeCell ref="TDC189:TDH189"/>
    <mergeCell ref="TDI189:TDN189"/>
    <mergeCell ref="TDO189:TDT189"/>
    <mergeCell ref="TDU189:TDZ189"/>
    <mergeCell ref="TEA189:TEF189"/>
    <mergeCell ref="TAC189:TAH189"/>
    <mergeCell ref="TAI189:TAN189"/>
    <mergeCell ref="TAO189:TAT189"/>
    <mergeCell ref="TAU189:TAZ189"/>
    <mergeCell ref="TBA189:TBF189"/>
    <mergeCell ref="TBG189:TBL189"/>
    <mergeCell ref="TBM189:TBR189"/>
    <mergeCell ref="TBS189:TBX189"/>
    <mergeCell ref="TBY189:TCD189"/>
    <mergeCell ref="TGI189:TGN189"/>
    <mergeCell ref="TGO189:TGT189"/>
    <mergeCell ref="TGU189:TGZ189"/>
    <mergeCell ref="THA189:THF189"/>
    <mergeCell ref="THG189:THL189"/>
    <mergeCell ref="THM189:THR189"/>
    <mergeCell ref="THS189:THX189"/>
    <mergeCell ref="THY189:TID189"/>
    <mergeCell ref="TIE189:TIJ189"/>
    <mergeCell ref="TEG189:TEL189"/>
    <mergeCell ref="TEM189:TER189"/>
    <mergeCell ref="TES189:TEX189"/>
    <mergeCell ref="TEY189:TFD189"/>
    <mergeCell ref="TFE189:TFJ189"/>
    <mergeCell ref="TFK189:TFP189"/>
    <mergeCell ref="TFQ189:TFV189"/>
    <mergeCell ref="TFW189:TGB189"/>
    <mergeCell ref="TGC189:TGH189"/>
    <mergeCell ref="TKM189:TKR189"/>
    <mergeCell ref="TKS189:TKX189"/>
    <mergeCell ref="TKY189:TLD189"/>
    <mergeCell ref="TLE189:TLJ189"/>
    <mergeCell ref="TLK189:TLP189"/>
    <mergeCell ref="TLQ189:TLV189"/>
    <mergeCell ref="TLW189:TMB189"/>
    <mergeCell ref="TMC189:TMH189"/>
    <mergeCell ref="TMI189:TMN189"/>
    <mergeCell ref="TIK189:TIP189"/>
    <mergeCell ref="TIQ189:TIV189"/>
    <mergeCell ref="TIW189:TJB189"/>
    <mergeCell ref="TJC189:TJH189"/>
    <mergeCell ref="TJI189:TJN189"/>
    <mergeCell ref="TJO189:TJT189"/>
    <mergeCell ref="TJU189:TJZ189"/>
    <mergeCell ref="TKA189:TKF189"/>
    <mergeCell ref="TKG189:TKL189"/>
    <mergeCell ref="TOQ189:TOV189"/>
    <mergeCell ref="TOW189:TPB189"/>
    <mergeCell ref="TPC189:TPH189"/>
    <mergeCell ref="TPI189:TPN189"/>
    <mergeCell ref="TPO189:TPT189"/>
    <mergeCell ref="TPU189:TPZ189"/>
    <mergeCell ref="TQA189:TQF189"/>
    <mergeCell ref="TQG189:TQL189"/>
    <mergeCell ref="TQM189:TQR189"/>
    <mergeCell ref="TMO189:TMT189"/>
    <mergeCell ref="TMU189:TMZ189"/>
    <mergeCell ref="TNA189:TNF189"/>
    <mergeCell ref="TNG189:TNL189"/>
    <mergeCell ref="TNM189:TNR189"/>
    <mergeCell ref="TNS189:TNX189"/>
    <mergeCell ref="TNY189:TOD189"/>
    <mergeCell ref="TOE189:TOJ189"/>
    <mergeCell ref="TOK189:TOP189"/>
    <mergeCell ref="TSU189:TSZ189"/>
    <mergeCell ref="TTA189:TTF189"/>
    <mergeCell ref="TTG189:TTL189"/>
    <mergeCell ref="TTM189:TTR189"/>
    <mergeCell ref="TTS189:TTX189"/>
    <mergeCell ref="TTY189:TUD189"/>
    <mergeCell ref="TUE189:TUJ189"/>
    <mergeCell ref="TUK189:TUP189"/>
    <mergeCell ref="TUQ189:TUV189"/>
    <mergeCell ref="TQS189:TQX189"/>
    <mergeCell ref="TQY189:TRD189"/>
    <mergeCell ref="TRE189:TRJ189"/>
    <mergeCell ref="TRK189:TRP189"/>
    <mergeCell ref="TRQ189:TRV189"/>
    <mergeCell ref="TRW189:TSB189"/>
    <mergeCell ref="TSC189:TSH189"/>
    <mergeCell ref="TSI189:TSN189"/>
    <mergeCell ref="TSO189:TST189"/>
    <mergeCell ref="TWY189:TXD189"/>
    <mergeCell ref="TXE189:TXJ189"/>
    <mergeCell ref="TXK189:TXP189"/>
    <mergeCell ref="TXQ189:TXV189"/>
    <mergeCell ref="TXW189:TYB189"/>
    <mergeCell ref="TYC189:TYH189"/>
    <mergeCell ref="TYI189:TYN189"/>
    <mergeCell ref="TYO189:TYT189"/>
    <mergeCell ref="TYU189:TYZ189"/>
    <mergeCell ref="TUW189:TVB189"/>
    <mergeCell ref="TVC189:TVH189"/>
    <mergeCell ref="TVI189:TVN189"/>
    <mergeCell ref="TVO189:TVT189"/>
    <mergeCell ref="TVU189:TVZ189"/>
    <mergeCell ref="TWA189:TWF189"/>
    <mergeCell ref="TWG189:TWL189"/>
    <mergeCell ref="TWM189:TWR189"/>
    <mergeCell ref="TWS189:TWX189"/>
    <mergeCell ref="UBC189:UBH189"/>
    <mergeCell ref="UBI189:UBN189"/>
    <mergeCell ref="UBO189:UBT189"/>
    <mergeCell ref="UBU189:UBZ189"/>
    <mergeCell ref="UCA189:UCF189"/>
    <mergeCell ref="UCG189:UCL189"/>
    <mergeCell ref="UCM189:UCR189"/>
    <mergeCell ref="UCS189:UCX189"/>
    <mergeCell ref="UCY189:UDD189"/>
    <mergeCell ref="TZA189:TZF189"/>
    <mergeCell ref="TZG189:TZL189"/>
    <mergeCell ref="TZM189:TZR189"/>
    <mergeCell ref="TZS189:TZX189"/>
    <mergeCell ref="TZY189:UAD189"/>
    <mergeCell ref="UAE189:UAJ189"/>
    <mergeCell ref="UAK189:UAP189"/>
    <mergeCell ref="UAQ189:UAV189"/>
    <mergeCell ref="UAW189:UBB189"/>
    <mergeCell ref="UFG189:UFL189"/>
    <mergeCell ref="UFM189:UFR189"/>
    <mergeCell ref="UFS189:UFX189"/>
    <mergeCell ref="UFY189:UGD189"/>
    <mergeCell ref="UGE189:UGJ189"/>
    <mergeCell ref="UGK189:UGP189"/>
    <mergeCell ref="UGQ189:UGV189"/>
    <mergeCell ref="UGW189:UHB189"/>
    <mergeCell ref="UHC189:UHH189"/>
    <mergeCell ref="UDE189:UDJ189"/>
    <mergeCell ref="UDK189:UDP189"/>
    <mergeCell ref="UDQ189:UDV189"/>
    <mergeCell ref="UDW189:UEB189"/>
    <mergeCell ref="UEC189:UEH189"/>
    <mergeCell ref="UEI189:UEN189"/>
    <mergeCell ref="UEO189:UET189"/>
    <mergeCell ref="UEU189:UEZ189"/>
    <mergeCell ref="UFA189:UFF189"/>
    <mergeCell ref="UJK189:UJP189"/>
    <mergeCell ref="UJQ189:UJV189"/>
    <mergeCell ref="UJW189:UKB189"/>
    <mergeCell ref="UKC189:UKH189"/>
    <mergeCell ref="UKI189:UKN189"/>
    <mergeCell ref="UKO189:UKT189"/>
    <mergeCell ref="UKU189:UKZ189"/>
    <mergeCell ref="ULA189:ULF189"/>
    <mergeCell ref="ULG189:ULL189"/>
    <mergeCell ref="UHI189:UHN189"/>
    <mergeCell ref="UHO189:UHT189"/>
    <mergeCell ref="UHU189:UHZ189"/>
    <mergeCell ref="UIA189:UIF189"/>
    <mergeCell ref="UIG189:UIL189"/>
    <mergeCell ref="UIM189:UIR189"/>
    <mergeCell ref="UIS189:UIX189"/>
    <mergeCell ref="UIY189:UJD189"/>
    <mergeCell ref="UJE189:UJJ189"/>
    <mergeCell ref="UNO189:UNT189"/>
    <mergeCell ref="UNU189:UNZ189"/>
    <mergeCell ref="UOA189:UOF189"/>
    <mergeCell ref="UOG189:UOL189"/>
    <mergeCell ref="UOM189:UOR189"/>
    <mergeCell ref="UOS189:UOX189"/>
    <mergeCell ref="UOY189:UPD189"/>
    <mergeCell ref="UPE189:UPJ189"/>
    <mergeCell ref="UPK189:UPP189"/>
    <mergeCell ref="ULM189:ULR189"/>
    <mergeCell ref="ULS189:ULX189"/>
    <mergeCell ref="ULY189:UMD189"/>
    <mergeCell ref="UME189:UMJ189"/>
    <mergeCell ref="UMK189:UMP189"/>
    <mergeCell ref="UMQ189:UMV189"/>
    <mergeCell ref="UMW189:UNB189"/>
    <mergeCell ref="UNC189:UNH189"/>
    <mergeCell ref="UNI189:UNN189"/>
    <mergeCell ref="URS189:URX189"/>
    <mergeCell ref="URY189:USD189"/>
    <mergeCell ref="USE189:USJ189"/>
    <mergeCell ref="USK189:USP189"/>
    <mergeCell ref="USQ189:USV189"/>
    <mergeCell ref="USW189:UTB189"/>
    <mergeCell ref="UTC189:UTH189"/>
    <mergeCell ref="UTI189:UTN189"/>
    <mergeCell ref="UTO189:UTT189"/>
    <mergeCell ref="UPQ189:UPV189"/>
    <mergeCell ref="UPW189:UQB189"/>
    <mergeCell ref="UQC189:UQH189"/>
    <mergeCell ref="UQI189:UQN189"/>
    <mergeCell ref="UQO189:UQT189"/>
    <mergeCell ref="UQU189:UQZ189"/>
    <mergeCell ref="URA189:URF189"/>
    <mergeCell ref="URG189:URL189"/>
    <mergeCell ref="URM189:URR189"/>
    <mergeCell ref="UVW189:UWB189"/>
    <mergeCell ref="UWC189:UWH189"/>
    <mergeCell ref="UWI189:UWN189"/>
    <mergeCell ref="UWO189:UWT189"/>
    <mergeCell ref="UWU189:UWZ189"/>
    <mergeCell ref="UXA189:UXF189"/>
    <mergeCell ref="UXG189:UXL189"/>
    <mergeCell ref="UXM189:UXR189"/>
    <mergeCell ref="UXS189:UXX189"/>
    <mergeCell ref="UTU189:UTZ189"/>
    <mergeCell ref="UUA189:UUF189"/>
    <mergeCell ref="UUG189:UUL189"/>
    <mergeCell ref="UUM189:UUR189"/>
    <mergeCell ref="UUS189:UUX189"/>
    <mergeCell ref="UUY189:UVD189"/>
    <mergeCell ref="UVE189:UVJ189"/>
    <mergeCell ref="UVK189:UVP189"/>
    <mergeCell ref="UVQ189:UVV189"/>
    <mergeCell ref="VAA189:VAF189"/>
    <mergeCell ref="VAG189:VAL189"/>
    <mergeCell ref="VAM189:VAR189"/>
    <mergeCell ref="VAS189:VAX189"/>
    <mergeCell ref="VAY189:VBD189"/>
    <mergeCell ref="VBE189:VBJ189"/>
    <mergeCell ref="VBK189:VBP189"/>
    <mergeCell ref="VBQ189:VBV189"/>
    <mergeCell ref="VBW189:VCB189"/>
    <mergeCell ref="UXY189:UYD189"/>
    <mergeCell ref="UYE189:UYJ189"/>
    <mergeCell ref="UYK189:UYP189"/>
    <mergeCell ref="UYQ189:UYV189"/>
    <mergeCell ref="UYW189:UZB189"/>
    <mergeCell ref="UZC189:UZH189"/>
    <mergeCell ref="UZI189:UZN189"/>
    <mergeCell ref="UZO189:UZT189"/>
    <mergeCell ref="UZU189:UZZ189"/>
    <mergeCell ref="VEE189:VEJ189"/>
    <mergeCell ref="VEK189:VEP189"/>
    <mergeCell ref="VEQ189:VEV189"/>
    <mergeCell ref="VEW189:VFB189"/>
    <mergeCell ref="VFC189:VFH189"/>
    <mergeCell ref="VFI189:VFN189"/>
    <mergeCell ref="VFO189:VFT189"/>
    <mergeCell ref="VFU189:VFZ189"/>
    <mergeCell ref="VGA189:VGF189"/>
    <mergeCell ref="VCC189:VCH189"/>
    <mergeCell ref="VCI189:VCN189"/>
    <mergeCell ref="VCO189:VCT189"/>
    <mergeCell ref="VCU189:VCZ189"/>
    <mergeCell ref="VDA189:VDF189"/>
    <mergeCell ref="VDG189:VDL189"/>
    <mergeCell ref="VDM189:VDR189"/>
    <mergeCell ref="VDS189:VDX189"/>
    <mergeCell ref="VDY189:VED189"/>
    <mergeCell ref="VII189:VIN189"/>
    <mergeCell ref="VIO189:VIT189"/>
    <mergeCell ref="VIU189:VIZ189"/>
    <mergeCell ref="VJA189:VJF189"/>
    <mergeCell ref="VJG189:VJL189"/>
    <mergeCell ref="VJM189:VJR189"/>
    <mergeCell ref="VJS189:VJX189"/>
    <mergeCell ref="VJY189:VKD189"/>
    <mergeCell ref="VKE189:VKJ189"/>
    <mergeCell ref="VGG189:VGL189"/>
    <mergeCell ref="VGM189:VGR189"/>
    <mergeCell ref="VGS189:VGX189"/>
    <mergeCell ref="VGY189:VHD189"/>
    <mergeCell ref="VHE189:VHJ189"/>
    <mergeCell ref="VHK189:VHP189"/>
    <mergeCell ref="VHQ189:VHV189"/>
    <mergeCell ref="VHW189:VIB189"/>
    <mergeCell ref="VIC189:VIH189"/>
    <mergeCell ref="VMM189:VMR189"/>
    <mergeCell ref="VMS189:VMX189"/>
    <mergeCell ref="VMY189:VND189"/>
    <mergeCell ref="VNE189:VNJ189"/>
    <mergeCell ref="VNK189:VNP189"/>
    <mergeCell ref="VNQ189:VNV189"/>
    <mergeCell ref="VNW189:VOB189"/>
    <mergeCell ref="VOC189:VOH189"/>
    <mergeCell ref="VOI189:VON189"/>
    <mergeCell ref="VKK189:VKP189"/>
    <mergeCell ref="VKQ189:VKV189"/>
    <mergeCell ref="VKW189:VLB189"/>
    <mergeCell ref="VLC189:VLH189"/>
    <mergeCell ref="VLI189:VLN189"/>
    <mergeCell ref="VLO189:VLT189"/>
    <mergeCell ref="VLU189:VLZ189"/>
    <mergeCell ref="VMA189:VMF189"/>
    <mergeCell ref="VMG189:VML189"/>
    <mergeCell ref="VQQ189:VQV189"/>
    <mergeCell ref="VQW189:VRB189"/>
    <mergeCell ref="VRC189:VRH189"/>
    <mergeCell ref="VRI189:VRN189"/>
    <mergeCell ref="VRO189:VRT189"/>
    <mergeCell ref="VRU189:VRZ189"/>
    <mergeCell ref="VSA189:VSF189"/>
    <mergeCell ref="VSG189:VSL189"/>
    <mergeCell ref="VSM189:VSR189"/>
    <mergeCell ref="VOO189:VOT189"/>
    <mergeCell ref="VOU189:VOZ189"/>
    <mergeCell ref="VPA189:VPF189"/>
    <mergeCell ref="VPG189:VPL189"/>
    <mergeCell ref="VPM189:VPR189"/>
    <mergeCell ref="VPS189:VPX189"/>
    <mergeCell ref="VPY189:VQD189"/>
    <mergeCell ref="VQE189:VQJ189"/>
    <mergeCell ref="VQK189:VQP189"/>
    <mergeCell ref="VUU189:VUZ189"/>
    <mergeCell ref="VVA189:VVF189"/>
    <mergeCell ref="VVG189:VVL189"/>
    <mergeCell ref="VVM189:VVR189"/>
    <mergeCell ref="VVS189:VVX189"/>
    <mergeCell ref="VVY189:VWD189"/>
    <mergeCell ref="VWE189:VWJ189"/>
    <mergeCell ref="VWK189:VWP189"/>
    <mergeCell ref="VWQ189:VWV189"/>
    <mergeCell ref="VSS189:VSX189"/>
    <mergeCell ref="VSY189:VTD189"/>
    <mergeCell ref="VTE189:VTJ189"/>
    <mergeCell ref="VTK189:VTP189"/>
    <mergeCell ref="VTQ189:VTV189"/>
    <mergeCell ref="VTW189:VUB189"/>
    <mergeCell ref="VUC189:VUH189"/>
    <mergeCell ref="VUI189:VUN189"/>
    <mergeCell ref="VUO189:VUT189"/>
    <mergeCell ref="VYY189:VZD189"/>
    <mergeCell ref="VZE189:VZJ189"/>
    <mergeCell ref="VZK189:VZP189"/>
    <mergeCell ref="VZQ189:VZV189"/>
    <mergeCell ref="VZW189:WAB189"/>
    <mergeCell ref="WAC189:WAH189"/>
    <mergeCell ref="WAI189:WAN189"/>
    <mergeCell ref="WAO189:WAT189"/>
    <mergeCell ref="WAU189:WAZ189"/>
    <mergeCell ref="VWW189:VXB189"/>
    <mergeCell ref="VXC189:VXH189"/>
    <mergeCell ref="VXI189:VXN189"/>
    <mergeCell ref="VXO189:VXT189"/>
    <mergeCell ref="VXU189:VXZ189"/>
    <mergeCell ref="VYA189:VYF189"/>
    <mergeCell ref="VYG189:VYL189"/>
    <mergeCell ref="VYM189:VYR189"/>
    <mergeCell ref="VYS189:VYX189"/>
    <mergeCell ref="WDC189:WDH189"/>
    <mergeCell ref="WDI189:WDN189"/>
    <mergeCell ref="WDO189:WDT189"/>
    <mergeCell ref="WDU189:WDZ189"/>
    <mergeCell ref="WEA189:WEF189"/>
    <mergeCell ref="WEG189:WEL189"/>
    <mergeCell ref="WEM189:WER189"/>
    <mergeCell ref="WES189:WEX189"/>
    <mergeCell ref="WEY189:WFD189"/>
    <mergeCell ref="WBA189:WBF189"/>
    <mergeCell ref="WBG189:WBL189"/>
    <mergeCell ref="WBM189:WBR189"/>
    <mergeCell ref="WBS189:WBX189"/>
    <mergeCell ref="WBY189:WCD189"/>
    <mergeCell ref="WCE189:WCJ189"/>
    <mergeCell ref="WCK189:WCP189"/>
    <mergeCell ref="WCQ189:WCV189"/>
    <mergeCell ref="WCW189:WDB189"/>
    <mergeCell ref="WHG189:WHL189"/>
    <mergeCell ref="WHM189:WHR189"/>
    <mergeCell ref="WHS189:WHX189"/>
    <mergeCell ref="WHY189:WID189"/>
    <mergeCell ref="WIE189:WIJ189"/>
    <mergeCell ref="WIK189:WIP189"/>
    <mergeCell ref="WIQ189:WIV189"/>
    <mergeCell ref="WIW189:WJB189"/>
    <mergeCell ref="WJC189:WJH189"/>
    <mergeCell ref="WFE189:WFJ189"/>
    <mergeCell ref="WFK189:WFP189"/>
    <mergeCell ref="WFQ189:WFV189"/>
    <mergeCell ref="WFW189:WGB189"/>
    <mergeCell ref="WGC189:WGH189"/>
    <mergeCell ref="WGI189:WGN189"/>
    <mergeCell ref="WGO189:WGT189"/>
    <mergeCell ref="WGU189:WGZ189"/>
    <mergeCell ref="WHA189:WHF189"/>
    <mergeCell ref="WLK189:WLP189"/>
    <mergeCell ref="WLQ189:WLV189"/>
    <mergeCell ref="WLW189:WMB189"/>
    <mergeCell ref="WMC189:WMH189"/>
    <mergeCell ref="WMI189:WMN189"/>
    <mergeCell ref="WMO189:WMT189"/>
    <mergeCell ref="WMU189:WMZ189"/>
    <mergeCell ref="WNA189:WNF189"/>
    <mergeCell ref="WNG189:WNL189"/>
    <mergeCell ref="WJI189:WJN189"/>
    <mergeCell ref="WJO189:WJT189"/>
    <mergeCell ref="WJU189:WJZ189"/>
    <mergeCell ref="WKA189:WKF189"/>
    <mergeCell ref="WKG189:WKL189"/>
    <mergeCell ref="WKM189:WKR189"/>
    <mergeCell ref="WKS189:WKX189"/>
    <mergeCell ref="WKY189:WLD189"/>
    <mergeCell ref="WLE189:WLJ189"/>
    <mergeCell ref="WPO189:WPT189"/>
    <mergeCell ref="WPU189:WPZ189"/>
    <mergeCell ref="WQA189:WQF189"/>
    <mergeCell ref="WQG189:WQL189"/>
    <mergeCell ref="WQM189:WQR189"/>
    <mergeCell ref="WQS189:WQX189"/>
    <mergeCell ref="WQY189:WRD189"/>
    <mergeCell ref="WRE189:WRJ189"/>
    <mergeCell ref="WRK189:WRP189"/>
    <mergeCell ref="WNM189:WNR189"/>
    <mergeCell ref="WNS189:WNX189"/>
    <mergeCell ref="WNY189:WOD189"/>
    <mergeCell ref="WOE189:WOJ189"/>
    <mergeCell ref="WOK189:WOP189"/>
    <mergeCell ref="WOQ189:WOV189"/>
    <mergeCell ref="WOW189:WPB189"/>
    <mergeCell ref="WPC189:WPH189"/>
    <mergeCell ref="WPI189:WPN189"/>
    <mergeCell ref="WTS189:WTX189"/>
    <mergeCell ref="WTY189:WUD189"/>
    <mergeCell ref="WUE189:WUJ189"/>
    <mergeCell ref="WUK189:WUP189"/>
    <mergeCell ref="WUQ189:WUV189"/>
    <mergeCell ref="WUW189:WVB189"/>
    <mergeCell ref="WVC189:WVH189"/>
    <mergeCell ref="WVI189:WVN189"/>
    <mergeCell ref="WVO189:WVT189"/>
    <mergeCell ref="WRQ189:WRV189"/>
    <mergeCell ref="WRW189:WSB189"/>
    <mergeCell ref="WSC189:WSH189"/>
    <mergeCell ref="WSI189:WSN189"/>
    <mergeCell ref="WSO189:WST189"/>
    <mergeCell ref="WSU189:WSZ189"/>
    <mergeCell ref="WTA189:WTF189"/>
    <mergeCell ref="WTG189:WTL189"/>
    <mergeCell ref="WTM189:WTR189"/>
    <mergeCell ref="WXW189:WYB189"/>
    <mergeCell ref="WYC189:WYH189"/>
    <mergeCell ref="WYI189:WYN189"/>
    <mergeCell ref="WYO189:WYT189"/>
    <mergeCell ref="WYU189:WYZ189"/>
    <mergeCell ref="WZA189:WZF189"/>
    <mergeCell ref="WZG189:WZL189"/>
    <mergeCell ref="WZM189:WZR189"/>
    <mergeCell ref="WZS189:WZX189"/>
    <mergeCell ref="WVU189:WVZ189"/>
    <mergeCell ref="WWA189:WWF189"/>
    <mergeCell ref="WWG189:WWL189"/>
    <mergeCell ref="WWM189:WWR189"/>
    <mergeCell ref="WWS189:WWX189"/>
    <mergeCell ref="WWY189:WXD189"/>
    <mergeCell ref="WXE189:WXJ189"/>
    <mergeCell ref="WXK189:WXP189"/>
    <mergeCell ref="WXQ189:WXV189"/>
    <mergeCell ref="XEC189:XEH189"/>
    <mergeCell ref="XEI189:XEN189"/>
    <mergeCell ref="XEO189:XET189"/>
    <mergeCell ref="XEU189:XEZ189"/>
    <mergeCell ref="XFA189:XFD189"/>
    <mergeCell ref="XCA189:XCF189"/>
    <mergeCell ref="XCG189:XCL189"/>
    <mergeCell ref="XCM189:XCR189"/>
    <mergeCell ref="XCS189:XCX189"/>
    <mergeCell ref="XCY189:XDD189"/>
    <mergeCell ref="XDE189:XDJ189"/>
    <mergeCell ref="XDK189:XDP189"/>
    <mergeCell ref="XDQ189:XDV189"/>
    <mergeCell ref="XDW189:XEB189"/>
    <mergeCell ref="WZY189:XAD189"/>
    <mergeCell ref="XAE189:XAJ189"/>
    <mergeCell ref="XAK189:XAP189"/>
    <mergeCell ref="XAQ189:XAV189"/>
    <mergeCell ref="XAW189:XBB189"/>
    <mergeCell ref="XBC189:XBH189"/>
    <mergeCell ref="XBI189:XBN189"/>
    <mergeCell ref="XBO189:XBT189"/>
    <mergeCell ref="XBU189:XBZ189"/>
  </mergeCells>
  <conditionalFormatting sqref="B51:C51">
    <cfRule type="expression" dxfId="15" priority="16">
      <formula>$B$51&lt;&gt;""</formula>
    </cfRule>
  </conditionalFormatting>
  <conditionalFormatting sqref="B56:C56">
    <cfRule type="expression" dxfId="14" priority="15">
      <formula>$B$56&lt;&gt;""</formula>
    </cfRule>
  </conditionalFormatting>
  <conditionalFormatting sqref="B58:C58">
    <cfRule type="expression" dxfId="13" priority="14">
      <formula>$B$58&lt;&gt;""</formula>
    </cfRule>
  </conditionalFormatting>
  <conditionalFormatting sqref="B63:C63">
    <cfRule type="expression" dxfId="12" priority="13">
      <formula>$B$63&lt;&gt;""</formula>
    </cfRule>
  </conditionalFormatting>
  <conditionalFormatting sqref="B72:C72">
    <cfRule type="expression" dxfId="11" priority="12">
      <formula>$B$72&lt;&gt;""</formula>
    </cfRule>
  </conditionalFormatting>
  <conditionalFormatting sqref="B73:C73">
    <cfRule type="expression" dxfId="10" priority="11">
      <formula>$B$73&lt;&gt;""</formula>
    </cfRule>
  </conditionalFormatting>
  <conditionalFormatting sqref="B103:C103">
    <cfRule type="expression" dxfId="9" priority="10">
      <formula>$B$103&lt;&gt;""</formula>
    </cfRule>
  </conditionalFormatting>
  <conditionalFormatting sqref="B113:C113">
    <cfRule type="expression" dxfId="8" priority="9">
      <formula>$B$113&lt;&gt;""</formula>
    </cfRule>
  </conditionalFormatting>
  <conditionalFormatting sqref="B115:C115">
    <cfRule type="expression" dxfId="7" priority="8">
      <formula>$B$115&lt;&gt;""</formula>
    </cfRule>
  </conditionalFormatting>
  <conditionalFormatting sqref="B118:C118">
    <cfRule type="expression" dxfId="6" priority="7">
      <formula>$B$118&lt;&gt;""</formula>
    </cfRule>
  </conditionalFormatting>
  <conditionalFormatting sqref="B120:C120">
    <cfRule type="expression" dxfId="5" priority="6">
      <formula>$B$120&lt;&gt;""</formula>
    </cfRule>
  </conditionalFormatting>
  <conditionalFormatting sqref="B122:C122">
    <cfRule type="expression" dxfId="4" priority="5">
      <formula>$B$122&lt;&gt;""</formula>
    </cfRule>
  </conditionalFormatting>
  <conditionalFormatting sqref="B125:C125">
    <cfRule type="expression" dxfId="3" priority="4">
      <formula>$B$125&lt;&gt;""</formula>
    </cfRule>
  </conditionalFormatting>
  <conditionalFormatting sqref="B130:C130">
    <cfRule type="expression" dxfId="2" priority="3">
      <formula>$B$130&lt;&gt;""</formula>
    </cfRule>
  </conditionalFormatting>
  <conditionalFormatting sqref="B153:C153">
    <cfRule type="expression" dxfId="1" priority="2">
      <formula>$B$153&lt;&gt;""</formula>
    </cfRule>
  </conditionalFormatting>
  <conditionalFormatting sqref="B165:C165">
    <cfRule type="expression" dxfId="0" priority="1">
      <formula>$B$165&lt;&gt;""</formula>
    </cfRule>
  </conditionalFormatting>
  <pageMargins left="0.45" right="0.45" top="0.5" bottom="0.5" header="0.3" footer="0.3"/>
  <pageSetup scale="87" fitToHeight="0" orientation="landscape" horizontalDpi="1200" verticalDpi="1200" r:id="rId3"/>
  <rowBreaks count="4" manualBreakCount="4">
    <brk id="9" max="6" man="1"/>
    <brk id="25" max="6" man="1"/>
    <brk id="187" max="6" man="1"/>
    <brk id="212" max="6" man="1"/>
  </rowBreaks>
  <colBreaks count="1" manualBreakCount="1">
    <brk id="7"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8194" r:id="rId6" name="Check Box 2">
              <controlPr defaultSize="0" autoFill="0" autoLine="0" autoPict="0">
                <anchor moveWithCells="1">
                  <from>
                    <xdr:col>1</xdr:col>
                    <xdr:colOff>304800</xdr:colOff>
                    <xdr:row>220</xdr:row>
                    <xdr:rowOff>63500</xdr:rowOff>
                  </from>
                  <to>
                    <xdr:col>1</xdr:col>
                    <xdr:colOff>495300</xdr:colOff>
                    <xdr:row>220</xdr:row>
                    <xdr:rowOff>190500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304800</xdr:colOff>
                    <xdr:row>225</xdr:row>
                    <xdr:rowOff>63500</xdr:rowOff>
                  </from>
                  <to>
                    <xdr:col>1</xdr:col>
                    <xdr:colOff>495300</xdr:colOff>
                    <xdr:row>225</xdr:row>
                    <xdr:rowOff>190500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1</xdr:col>
                    <xdr:colOff>304800</xdr:colOff>
                    <xdr:row>231</xdr:row>
                    <xdr:rowOff>25400</xdr:rowOff>
                  </from>
                  <to>
                    <xdr:col>1</xdr:col>
                    <xdr:colOff>495300</xdr:colOff>
                    <xdr:row>231</xdr:row>
                    <xdr:rowOff>254000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xdr:col>
                    <xdr:colOff>292100</xdr:colOff>
                    <xdr:row>237</xdr:row>
                    <xdr:rowOff>25400</xdr:rowOff>
                  </from>
                  <to>
                    <xdr:col>1</xdr:col>
                    <xdr:colOff>520700</xdr:colOff>
                    <xdr:row>237</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39997558519241921"/>
    <pageSetUpPr fitToPage="1"/>
  </sheetPr>
  <dimension ref="B2:M55"/>
  <sheetViews>
    <sheetView showGridLines="0" zoomScaleNormal="100" workbookViewId="0">
      <selection activeCell="B7" sqref="B6:K20"/>
    </sheetView>
  </sheetViews>
  <sheetFormatPr baseColWidth="10" defaultColWidth="9.1640625" defaultRowHeight="14" x14ac:dyDescent="0.15"/>
  <cols>
    <col min="1" max="1" width="3.6640625" customWidth="1"/>
    <col min="2" max="2" width="15.1640625" customWidth="1"/>
    <col min="3" max="8" width="15.6640625" customWidth="1"/>
    <col min="9" max="9" width="16.5" customWidth="1"/>
    <col min="10" max="10" width="17" customWidth="1"/>
    <col min="11" max="11" width="15.6640625" customWidth="1"/>
  </cols>
  <sheetData>
    <row r="2" spans="2:13" ht="100.5" customHeight="1" x14ac:dyDescent="0.15">
      <c r="B2" s="38"/>
      <c r="C2" s="39"/>
      <c r="D2" s="39" t="s">
        <v>628</v>
      </c>
      <c r="E2" s="39"/>
      <c r="F2" s="39"/>
      <c r="G2" s="39"/>
      <c r="H2" s="39"/>
      <c r="I2" s="39"/>
      <c r="J2" s="39"/>
      <c r="K2" s="40"/>
      <c r="M2" s="21"/>
    </row>
    <row r="3" spans="2:13" ht="18" x14ac:dyDescent="0.2">
      <c r="B3" s="10" t="e">
        <f>#REF!</f>
        <v>#REF!</v>
      </c>
      <c r="C3" s="759" t="e">
        <f>#REF!</f>
        <v>#REF!</v>
      </c>
      <c r="D3" s="759"/>
      <c r="E3" s="759"/>
      <c r="F3" s="759"/>
      <c r="G3" s="759"/>
      <c r="H3" s="759"/>
      <c r="I3" s="759"/>
      <c r="J3" s="759"/>
      <c r="K3" s="760"/>
    </row>
    <row r="4" spans="2:13" ht="34.5" customHeight="1" x14ac:dyDescent="0.15">
      <c r="B4" s="761" t="s">
        <v>28</v>
      </c>
      <c r="C4" s="762"/>
      <c r="D4" s="762"/>
      <c r="E4" s="762"/>
      <c r="F4" s="762"/>
      <c r="G4" s="762"/>
      <c r="H4" s="762"/>
      <c r="I4" s="762"/>
      <c r="J4" s="762"/>
      <c r="K4" s="763"/>
    </row>
    <row r="6" spans="2:13" s="136" customFormat="1" ht="42" customHeight="1" x14ac:dyDescent="0.2">
      <c r="B6" s="756" t="s">
        <v>634</v>
      </c>
      <c r="C6" s="757"/>
      <c r="D6" s="757"/>
      <c r="E6" s="757"/>
      <c r="F6" s="757"/>
      <c r="G6" s="757"/>
      <c r="H6" s="757"/>
      <c r="I6" s="757"/>
      <c r="J6" s="757"/>
      <c r="K6" s="758"/>
    </row>
    <row r="7" spans="2:13" ht="18.75" customHeight="1" x14ac:dyDescent="0.15">
      <c r="B7" s="772" t="s">
        <v>629</v>
      </c>
      <c r="C7" s="773"/>
      <c r="D7" s="773"/>
      <c r="E7" s="773"/>
      <c r="F7" s="773"/>
      <c r="G7" s="773"/>
      <c r="H7" s="773"/>
      <c r="I7" s="773"/>
      <c r="J7" s="773"/>
      <c r="K7" s="774"/>
    </row>
    <row r="8" spans="2:13" ht="22.5" customHeight="1" x14ac:dyDescent="0.15">
      <c r="B8" s="772"/>
      <c r="C8" s="773"/>
      <c r="D8" s="773"/>
      <c r="E8" s="773"/>
      <c r="F8" s="773"/>
      <c r="G8" s="773"/>
      <c r="H8" s="773"/>
      <c r="I8" s="773"/>
      <c r="J8" s="773"/>
      <c r="K8" s="774"/>
    </row>
    <row r="9" spans="2:13" x14ac:dyDescent="0.15">
      <c r="B9" s="772"/>
      <c r="C9" s="773"/>
      <c r="D9" s="773"/>
      <c r="E9" s="773"/>
      <c r="F9" s="773"/>
      <c r="G9" s="773"/>
      <c r="H9" s="773"/>
      <c r="I9" s="773"/>
      <c r="J9" s="773"/>
      <c r="K9" s="774"/>
    </row>
    <row r="10" spans="2:13" ht="39" customHeight="1" x14ac:dyDescent="0.15">
      <c r="B10" s="772"/>
      <c r="C10" s="773"/>
      <c r="D10" s="773"/>
      <c r="E10" s="773"/>
      <c r="F10" s="773"/>
      <c r="G10" s="773"/>
      <c r="H10" s="773"/>
      <c r="I10" s="773"/>
      <c r="J10" s="773"/>
      <c r="K10" s="774"/>
    </row>
    <row r="11" spans="2:13" x14ac:dyDescent="0.15">
      <c r="B11" s="772"/>
      <c r="C11" s="773"/>
      <c r="D11" s="773"/>
      <c r="E11" s="773"/>
      <c r="F11" s="773"/>
      <c r="G11" s="773"/>
      <c r="H11" s="773"/>
      <c r="I11" s="773"/>
      <c r="J11" s="773"/>
      <c r="K11" s="774"/>
    </row>
    <row r="12" spans="2:13" ht="18.75" customHeight="1" x14ac:dyDescent="0.15">
      <c r="B12" s="772"/>
      <c r="C12" s="773"/>
      <c r="D12" s="773"/>
      <c r="E12" s="773"/>
      <c r="F12" s="773"/>
      <c r="G12" s="773"/>
      <c r="H12" s="773"/>
      <c r="I12" s="773"/>
      <c r="J12" s="773"/>
      <c r="K12" s="774"/>
    </row>
    <row r="13" spans="2:13" x14ac:dyDescent="0.15">
      <c r="B13" s="772"/>
      <c r="C13" s="773"/>
      <c r="D13" s="773"/>
      <c r="E13" s="773"/>
      <c r="F13" s="773"/>
      <c r="G13" s="773"/>
      <c r="H13" s="773"/>
      <c r="I13" s="773"/>
      <c r="J13" s="773"/>
      <c r="K13" s="774"/>
    </row>
    <row r="14" spans="2:13" ht="39" customHeight="1" x14ac:dyDescent="0.15">
      <c r="B14" s="772"/>
      <c r="C14" s="773"/>
      <c r="D14" s="773"/>
      <c r="E14" s="773"/>
      <c r="F14" s="773"/>
      <c r="G14" s="773"/>
      <c r="H14" s="773"/>
      <c r="I14" s="773"/>
      <c r="J14" s="773"/>
      <c r="K14" s="774"/>
    </row>
    <row r="15" spans="2:13" x14ac:dyDescent="0.15">
      <c r="B15" s="772"/>
      <c r="C15" s="773"/>
      <c r="D15" s="773"/>
      <c r="E15" s="773"/>
      <c r="F15" s="773"/>
      <c r="G15" s="773"/>
      <c r="H15" s="773"/>
      <c r="I15" s="773"/>
      <c r="J15" s="773"/>
      <c r="K15" s="774"/>
    </row>
    <row r="16" spans="2:13" ht="18.75" customHeight="1" x14ac:dyDescent="0.15">
      <c r="B16" s="772"/>
      <c r="C16" s="773"/>
      <c r="D16" s="773"/>
      <c r="E16" s="773"/>
      <c r="F16" s="773"/>
      <c r="G16" s="773"/>
      <c r="H16" s="773"/>
      <c r="I16" s="773"/>
      <c r="J16" s="773"/>
      <c r="K16" s="774"/>
    </row>
    <row r="17" spans="2:12" ht="21" customHeight="1" x14ac:dyDescent="0.15">
      <c r="B17" s="772"/>
      <c r="C17" s="773"/>
      <c r="D17" s="773"/>
      <c r="E17" s="773"/>
      <c r="F17" s="773"/>
      <c r="G17" s="773"/>
      <c r="H17" s="773"/>
      <c r="I17" s="773"/>
      <c r="J17" s="773"/>
      <c r="K17" s="774"/>
    </row>
    <row r="18" spans="2:12" ht="32.25" customHeight="1" x14ac:dyDescent="0.15">
      <c r="B18" s="772"/>
      <c r="C18" s="773"/>
      <c r="D18" s="773"/>
      <c r="E18" s="773"/>
      <c r="F18" s="773"/>
      <c r="G18" s="773"/>
      <c r="H18" s="773"/>
      <c r="I18" s="773"/>
      <c r="J18" s="773"/>
      <c r="K18" s="774"/>
      <c r="L18" s="137"/>
    </row>
    <row r="19" spans="2:12" x14ac:dyDescent="0.15">
      <c r="B19" s="772"/>
      <c r="C19" s="773"/>
      <c r="D19" s="773"/>
      <c r="E19" s="773"/>
      <c r="F19" s="773"/>
      <c r="G19" s="773"/>
      <c r="H19" s="773"/>
      <c r="I19" s="773"/>
      <c r="J19" s="773"/>
      <c r="K19" s="774"/>
    </row>
    <row r="20" spans="2:12" ht="18.75" customHeight="1" x14ac:dyDescent="0.15">
      <c r="B20" s="772"/>
      <c r="C20" s="773"/>
      <c r="D20" s="773"/>
      <c r="E20" s="773"/>
      <c r="F20" s="773"/>
      <c r="G20" s="773"/>
      <c r="H20" s="773"/>
      <c r="I20" s="773"/>
      <c r="J20" s="773"/>
      <c r="K20" s="774"/>
    </row>
    <row r="21" spans="2:12" x14ac:dyDescent="0.15">
      <c r="B21" s="138"/>
      <c r="C21" s="139"/>
      <c r="D21" s="139"/>
      <c r="E21" s="139"/>
      <c r="F21" s="139"/>
      <c r="G21" s="139"/>
      <c r="H21" s="139"/>
      <c r="I21" s="139"/>
      <c r="J21" s="139"/>
      <c r="K21" s="140"/>
    </row>
    <row r="23" spans="2:12" ht="10.5" customHeight="1" x14ac:dyDescent="0.15">
      <c r="B23" s="141"/>
      <c r="C23" s="142"/>
      <c r="D23" s="142"/>
      <c r="E23" s="142"/>
      <c r="F23" s="142"/>
      <c r="G23" s="142"/>
      <c r="H23" s="142"/>
      <c r="I23" s="142"/>
      <c r="J23" s="142"/>
      <c r="K23" s="143"/>
    </row>
    <row r="24" spans="2:12" ht="18.75" customHeight="1" x14ac:dyDescent="0.15">
      <c r="B24" s="767" t="s">
        <v>637</v>
      </c>
      <c r="C24" s="768"/>
      <c r="D24" s="768"/>
      <c r="E24" s="768"/>
      <c r="F24" s="768"/>
      <c r="G24" s="768"/>
      <c r="H24" s="768"/>
      <c r="I24" s="768"/>
      <c r="J24" s="768"/>
      <c r="K24" s="769"/>
    </row>
    <row r="25" spans="2:12" ht="5.25" customHeight="1" x14ac:dyDescent="0.15">
      <c r="B25" s="144"/>
      <c r="C25" s="145"/>
      <c r="D25" s="145"/>
      <c r="E25" s="145"/>
      <c r="F25" s="145"/>
      <c r="G25" s="145"/>
      <c r="H25" s="145"/>
      <c r="I25" s="145"/>
      <c r="J25" s="145"/>
      <c r="K25" s="146"/>
    </row>
    <row r="26" spans="2:12" ht="235.5" customHeight="1" x14ac:dyDescent="0.15">
      <c r="B26" s="764" t="s">
        <v>630</v>
      </c>
      <c r="C26" s="765"/>
      <c r="D26" s="765"/>
      <c r="E26" s="765"/>
      <c r="F26" s="765"/>
      <c r="G26" s="765"/>
      <c r="H26" s="765"/>
      <c r="I26" s="765"/>
      <c r="J26" s="765"/>
      <c r="K26" s="766"/>
    </row>
    <row r="27" spans="2:12" ht="6" customHeight="1" x14ac:dyDescent="0.15">
      <c r="B27" s="144"/>
      <c r="C27" s="145"/>
      <c r="D27" s="145"/>
      <c r="E27" s="145"/>
      <c r="F27" s="145"/>
      <c r="G27" s="145"/>
      <c r="H27" s="145"/>
      <c r="I27" s="145"/>
      <c r="J27" s="145"/>
      <c r="K27" s="146"/>
    </row>
    <row r="28" spans="2:12" ht="75.75" customHeight="1" x14ac:dyDescent="0.15">
      <c r="B28" s="764" t="s">
        <v>631</v>
      </c>
      <c r="C28" s="770"/>
      <c r="D28" s="770"/>
      <c r="E28" s="770"/>
      <c r="F28" s="770"/>
      <c r="G28" s="770"/>
      <c r="H28" s="770"/>
      <c r="I28" s="770"/>
      <c r="J28" s="770"/>
      <c r="K28" s="771"/>
    </row>
    <row r="29" spans="2:12" ht="16.5" customHeight="1" x14ac:dyDescent="0.15">
      <c r="B29" s="144"/>
      <c r="C29" s="145"/>
      <c r="D29" s="145"/>
      <c r="E29" s="145"/>
      <c r="F29" s="145"/>
      <c r="G29" s="145"/>
      <c r="H29" s="145"/>
      <c r="I29" s="145"/>
      <c r="J29" s="145"/>
      <c r="K29" s="146"/>
    </row>
    <row r="30" spans="2:12" ht="32.25" customHeight="1" x14ac:dyDescent="0.2">
      <c r="B30" s="775" t="s">
        <v>632</v>
      </c>
      <c r="C30" s="776"/>
      <c r="D30" s="776"/>
      <c r="E30" s="776"/>
      <c r="F30" s="776"/>
      <c r="G30" s="776"/>
      <c r="H30" s="776"/>
      <c r="I30" s="776"/>
      <c r="J30" s="776"/>
      <c r="K30" s="777"/>
    </row>
    <row r="31" spans="2:12" ht="3.75" customHeight="1" x14ac:dyDescent="0.15">
      <c r="B31" s="144"/>
      <c r="C31" s="145"/>
      <c r="D31" s="145"/>
      <c r="E31" s="145"/>
      <c r="F31" s="145"/>
      <c r="G31" s="145"/>
      <c r="H31" s="145"/>
      <c r="I31" s="145"/>
      <c r="J31" s="145"/>
      <c r="K31" s="146"/>
    </row>
    <row r="32" spans="2:12" ht="122.25" customHeight="1" x14ac:dyDescent="0.15">
      <c r="B32" s="778" t="s">
        <v>633</v>
      </c>
      <c r="C32" s="779"/>
      <c r="D32" s="779"/>
      <c r="E32" s="779"/>
      <c r="F32" s="779"/>
      <c r="G32" s="779"/>
      <c r="H32" s="779"/>
      <c r="I32" s="779"/>
      <c r="J32" s="779"/>
      <c r="K32" s="780"/>
    </row>
    <row r="34" spans="2:12" s="136" customFormat="1" ht="42" customHeight="1" x14ac:dyDescent="0.2">
      <c r="B34" s="756" t="s">
        <v>635</v>
      </c>
      <c r="C34" s="757"/>
      <c r="D34" s="757"/>
      <c r="E34" s="757"/>
      <c r="F34" s="757"/>
      <c r="G34" s="757"/>
      <c r="H34" s="757"/>
      <c r="I34" s="757"/>
      <c r="J34" s="757"/>
      <c r="K34" s="758"/>
    </row>
    <row r="35" spans="2:12" ht="18.75" customHeight="1" x14ac:dyDescent="0.15">
      <c r="B35" s="781" t="s">
        <v>636</v>
      </c>
      <c r="C35" s="773"/>
      <c r="D35" s="773"/>
      <c r="E35" s="773"/>
      <c r="F35" s="773"/>
      <c r="G35" s="773"/>
      <c r="H35" s="773"/>
      <c r="I35" s="773"/>
      <c r="J35" s="773"/>
      <c r="K35" s="774"/>
    </row>
    <row r="36" spans="2:12" ht="22.5" customHeight="1" x14ac:dyDescent="0.15">
      <c r="B36" s="772"/>
      <c r="C36" s="773"/>
      <c r="D36" s="773"/>
      <c r="E36" s="773"/>
      <c r="F36" s="773"/>
      <c r="G36" s="773"/>
      <c r="H36" s="773"/>
      <c r="I36" s="773"/>
      <c r="J36" s="773"/>
      <c r="K36" s="774"/>
    </row>
    <row r="37" spans="2:12" x14ac:dyDescent="0.15">
      <c r="B37" s="772"/>
      <c r="C37" s="773"/>
      <c r="D37" s="773"/>
      <c r="E37" s="773"/>
      <c r="F37" s="773"/>
      <c r="G37" s="773"/>
      <c r="H37" s="773"/>
      <c r="I37" s="773"/>
      <c r="J37" s="773"/>
      <c r="K37" s="774"/>
    </row>
    <row r="38" spans="2:12" ht="39" customHeight="1" x14ac:dyDescent="0.15">
      <c r="B38" s="772"/>
      <c r="C38" s="773"/>
      <c r="D38" s="773"/>
      <c r="E38" s="773"/>
      <c r="F38" s="773"/>
      <c r="G38" s="773"/>
      <c r="H38" s="773"/>
      <c r="I38" s="773"/>
      <c r="J38" s="773"/>
      <c r="K38" s="774"/>
    </row>
    <row r="39" spans="2:12" x14ac:dyDescent="0.15">
      <c r="B39" s="772"/>
      <c r="C39" s="773"/>
      <c r="D39" s="773"/>
      <c r="E39" s="773"/>
      <c r="F39" s="773"/>
      <c r="G39" s="773"/>
      <c r="H39" s="773"/>
      <c r="I39" s="773"/>
      <c r="J39" s="773"/>
      <c r="K39" s="774"/>
    </row>
    <row r="40" spans="2:12" ht="18.75" customHeight="1" x14ac:dyDescent="0.15">
      <c r="B40" s="772"/>
      <c r="C40" s="773"/>
      <c r="D40" s="773"/>
      <c r="E40" s="773"/>
      <c r="F40" s="773"/>
      <c r="G40" s="773"/>
      <c r="H40" s="773"/>
      <c r="I40" s="773"/>
      <c r="J40" s="773"/>
      <c r="K40" s="774"/>
    </row>
    <row r="41" spans="2:12" x14ac:dyDescent="0.15">
      <c r="B41" s="772"/>
      <c r="C41" s="773"/>
      <c r="D41" s="773"/>
      <c r="E41" s="773"/>
      <c r="F41" s="773"/>
      <c r="G41" s="773"/>
      <c r="H41" s="773"/>
      <c r="I41" s="773"/>
      <c r="J41" s="773"/>
      <c r="K41" s="774"/>
    </row>
    <row r="42" spans="2:12" ht="39" customHeight="1" x14ac:dyDescent="0.15">
      <c r="B42" s="772"/>
      <c r="C42" s="773"/>
      <c r="D42" s="773"/>
      <c r="E42" s="773"/>
      <c r="F42" s="773"/>
      <c r="G42" s="773"/>
      <c r="H42" s="773"/>
      <c r="I42" s="773"/>
      <c r="J42" s="773"/>
      <c r="K42" s="774"/>
    </row>
    <row r="43" spans="2:12" ht="42" customHeight="1" x14ac:dyDescent="0.15">
      <c r="B43" s="772"/>
      <c r="C43" s="773"/>
      <c r="D43" s="773"/>
      <c r="E43" s="773"/>
      <c r="F43" s="773"/>
      <c r="G43" s="773"/>
      <c r="H43" s="773"/>
      <c r="I43" s="773"/>
      <c r="J43" s="773"/>
      <c r="K43" s="774"/>
    </row>
    <row r="44" spans="2:12" ht="18.75" customHeight="1" x14ac:dyDescent="0.15">
      <c r="B44" s="772"/>
      <c r="C44" s="773"/>
      <c r="D44" s="773"/>
      <c r="E44" s="773"/>
      <c r="F44" s="773"/>
      <c r="G44" s="773"/>
      <c r="H44" s="773"/>
      <c r="I44" s="773"/>
      <c r="J44" s="773"/>
      <c r="K44" s="774"/>
    </row>
    <row r="45" spans="2:12" ht="21" customHeight="1" x14ac:dyDescent="0.15">
      <c r="B45" s="772"/>
      <c r="C45" s="773"/>
      <c r="D45" s="773"/>
      <c r="E45" s="773"/>
      <c r="F45" s="773"/>
      <c r="G45" s="773"/>
      <c r="H45" s="773"/>
      <c r="I45" s="773"/>
      <c r="J45" s="773"/>
      <c r="K45" s="774"/>
    </row>
    <row r="46" spans="2:12" ht="32.25" customHeight="1" x14ac:dyDescent="0.15">
      <c r="B46" s="772"/>
      <c r="C46" s="773"/>
      <c r="D46" s="773"/>
      <c r="E46" s="773"/>
      <c r="F46" s="773"/>
      <c r="G46" s="773"/>
      <c r="H46" s="773"/>
      <c r="I46" s="773"/>
      <c r="J46" s="773"/>
      <c r="K46" s="774"/>
      <c r="L46" s="137"/>
    </row>
    <row r="47" spans="2:12" ht="34.5" customHeight="1" x14ac:dyDescent="0.15">
      <c r="B47" s="772"/>
      <c r="C47" s="773"/>
      <c r="D47" s="773"/>
      <c r="E47" s="773"/>
      <c r="F47" s="773"/>
      <c r="G47" s="773"/>
      <c r="H47" s="773"/>
      <c r="I47" s="773"/>
      <c r="J47" s="773"/>
      <c r="K47" s="774"/>
    </row>
    <row r="48" spans="2:12" ht="18.75" customHeight="1" x14ac:dyDescent="0.15">
      <c r="B48" s="772"/>
      <c r="C48" s="773"/>
      <c r="D48" s="773"/>
      <c r="E48" s="773"/>
      <c r="F48" s="773"/>
      <c r="G48" s="773"/>
      <c r="H48" s="773"/>
      <c r="I48" s="773"/>
      <c r="J48" s="773"/>
      <c r="K48" s="774"/>
    </row>
    <row r="49" spans="2:11" x14ac:dyDescent="0.15">
      <c r="B49" s="138"/>
      <c r="C49" s="139"/>
      <c r="D49" s="139"/>
      <c r="E49" s="139"/>
      <c r="F49" s="139"/>
      <c r="G49" s="139"/>
      <c r="H49" s="139"/>
      <c r="I49" s="139"/>
      <c r="J49" s="139"/>
      <c r="K49" s="140"/>
    </row>
    <row r="51" spans="2:11" ht="10.5" customHeight="1" x14ac:dyDescent="0.15">
      <c r="B51" s="141"/>
      <c r="C51" s="142"/>
      <c r="D51" s="142"/>
      <c r="E51" s="142"/>
      <c r="F51" s="142"/>
      <c r="G51" s="142"/>
      <c r="H51" s="142"/>
      <c r="I51" s="142"/>
      <c r="J51" s="142"/>
      <c r="K51" s="143"/>
    </row>
    <row r="52" spans="2:11" ht="18.75" customHeight="1" x14ac:dyDescent="0.15">
      <c r="B52" s="767" t="s">
        <v>638</v>
      </c>
      <c r="C52" s="768"/>
      <c r="D52" s="768"/>
      <c r="E52" s="768"/>
      <c r="F52" s="768"/>
      <c r="G52" s="768"/>
      <c r="H52" s="768"/>
      <c r="I52" s="768"/>
      <c r="J52" s="768"/>
      <c r="K52" s="769"/>
    </row>
    <row r="53" spans="2:11" ht="5.25" customHeight="1" x14ac:dyDescent="0.15">
      <c r="B53" s="144"/>
      <c r="C53" s="145"/>
      <c r="D53" s="145"/>
      <c r="E53" s="145"/>
      <c r="F53" s="145"/>
      <c r="G53" s="145"/>
      <c r="H53" s="145"/>
      <c r="I53" s="145"/>
      <c r="J53" s="145"/>
      <c r="K53" s="146"/>
    </row>
    <row r="54" spans="2:11" ht="207" customHeight="1" x14ac:dyDescent="0.15">
      <c r="B54" s="764" t="s">
        <v>639</v>
      </c>
      <c r="C54" s="765"/>
      <c r="D54" s="765"/>
      <c r="E54" s="765"/>
      <c r="F54" s="765"/>
      <c r="G54" s="765"/>
      <c r="H54" s="765"/>
      <c r="I54" s="765"/>
      <c r="J54" s="765"/>
      <c r="K54" s="766"/>
    </row>
    <row r="55" spans="2:11" ht="6" customHeight="1" x14ac:dyDescent="0.15">
      <c r="B55" s="144"/>
      <c r="C55" s="145"/>
      <c r="D55" s="145"/>
      <c r="E55" s="145"/>
      <c r="F55" s="145"/>
      <c r="G55" s="145"/>
      <c r="H55" s="145"/>
      <c r="I55" s="145"/>
      <c r="J55" s="145"/>
      <c r="K55" s="146"/>
    </row>
  </sheetData>
  <sheetProtection algorithmName="SHA-512" hashValue="PmgRyFGxABSH0yhsuHsKfwW3uVbhs3jCf7+NvsbaglC8EuXoK4B2GDaB1SmbYM20iVIbt2iEJjvxEqi++hplDw==" saltValue="eKBmSqf+3uf3rWo63JK4fw==" spinCount="100000" sheet="1" objects="1" scenarios="1"/>
  <mergeCells count="13">
    <mergeCell ref="B6:K6"/>
    <mergeCell ref="C3:K3"/>
    <mergeCell ref="B4:K4"/>
    <mergeCell ref="B54:K54"/>
    <mergeCell ref="B24:K24"/>
    <mergeCell ref="B26:K26"/>
    <mergeCell ref="B28:K28"/>
    <mergeCell ref="B7:K20"/>
    <mergeCell ref="B30:K30"/>
    <mergeCell ref="B32:K32"/>
    <mergeCell ref="B34:K34"/>
    <mergeCell ref="B35:K48"/>
    <mergeCell ref="B52:K52"/>
  </mergeCells>
  <pageMargins left="0.45" right="0.45" top="0.5" bottom="0.5" header="0.3" footer="0.3"/>
  <pageSetup scale="75" fitToHeight="0" orientation="landscape" horizontalDpi="0" verticalDpi="0" r:id="rId1"/>
  <rowBreaks count="1" manualBreakCount="1">
    <brk id="8" max="11"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EA-LoR App</vt:lpstr>
      <vt:lpstr>Cover Page</vt:lpstr>
      <vt:lpstr>SV Findings</vt:lpstr>
      <vt:lpstr>Summary of Findings - Main</vt:lpstr>
      <vt:lpstr>SV Scripts</vt:lpstr>
      <vt:lpstr>'EA-LoR App'!EASAdmin</vt:lpstr>
      <vt:lpstr>'EA-LoR App'!EASDegree</vt:lpstr>
      <vt:lpstr>'EA-LoR App'!EASInst</vt:lpstr>
      <vt:lpstr>'EA-LoR App'!EASStatus</vt:lpstr>
      <vt:lpstr>'EA-LoR App'!EASType</vt:lpstr>
      <vt:lpstr>'Cover Page'!Print_Area</vt:lpstr>
      <vt:lpstr>'EA-LoR App'!Print_Area</vt:lpstr>
      <vt:lpstr>'Summary of Findings - Main'!Print_Area</vt:lpstr>
      <vt:lpstr>'SV Findings'!Print_Area</vt:lpstr>
      <vt:lpstr>'SV Findings'!Print_Titles</vt:lpstr>
      <vt:lpstr>'EA-LoR App'!Readers</vt:lpstr>
      <vt:lpstr>Sponsorship</vt:lpstr>
      <vt:lpstr>Standards</vt:lpstr>
      <vt:lpstr>'EA-LoR App'!YNApp</vt:lpstr>
      <vt:lpstr>'EA-LoR App'!YNNApp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wwg</dc:creator>
  <cp:lastModifiedBy>J Anderson Warwick</cp:lastModifiedBy>
  <cp:lastPrinted>2020-04-24T14:58:28Z</cp:lastPrinted>
  <dcterms:created xsi:type="dcterms:W3CDTF">2015-08-24T14:47:43Z</dcterms:created>
  <dcterms:modified xsi:type="dcterms:W3CDTF">2024-04-30T15:30:15Z</dcterms:modified>
</cp:coreProperties>
</file>