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Lisa's Place\_In Progress\Website Templates\Personnel\"/>
    </mc:Choice>
  </mc:AlternateContent>
  <xr:revisionPtr revIDLastSave="0" documentId="13_ncr:1_{B5EC580A-25B8-4886-85DF-77E089ACD0F1}" xr6:coauthVersionLast="47" xr6:coauthVersionMax="47" xr10:uidLastSave="{00000000-0000-0000-0000-000000000000}"/>
  <bookViews>
    <workbookView xWindow="-120" yWindow="-120" windowWidth="27975" windowHeight="16440" xr2:uid="{00000000-000D-0000-FFFF-FFFF00000000}"/>
  </bookViews>
  <sheets>
    <sheet name="Personnel" sheetId="1" r:id="rId1"/>
  </sheets>
  <externalReferences>
    <externalReference r:id="rId2"/>
  </externalReferences>
  <definedNames>
    <definedName name="_xlnm.Print_Area" localSheetId="0">Personnel!$A$1:$N$176</definedName>
    <definedName name="PStatus">'[1]Standard I-Sponsorship'!$V$5:$V$10</definedName>
    <definedName name="PType">'[1]Standard I-Sponsorship'!$S$5:$S$16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1" l="1"/>
  <c r="C165" i="1"/>
  <c r="B72" i="1"/>
  <c r="H24" i="1"/>
  <c r="C92" i="1" l="1"/>
  <c r="B130" i="1"/>
  <c r="I46" i="1"/>
  <c r="C102" i="1"/>
  <c r="B100" i="1"/>
  <c r="B98" i="1"/>
  <c r="B95" i="1"/>
  <c r="E85" i="1"/>
  <c r="C87" i="1"/>
  <c r="C85" i="1"/>
  <c r="G83" i="1"/>
  <c r="E83" i="1"/>
  <c r="C83" i="1"/>
  <c r="C81" i="1"/>
  <c r="C79" i="1"/>
  <c r="C77" i="1"/>
  <c r="C74" i="1"/>
  <c r="C50" i="1"/>
  <c r="G50" i="1" s="1"/>
  <c r="C48" i="1"/>
  <c r="G48" i="1" s="1"/>
  <c r="C56" i="1"/>
  <c r="G54" i="1"/>
  <c r="B138" i="1" l="1"/>
  <c r="G52" i="1" l="1"/>
  <c r="C52" i="1"/>
  <c r="G53" i="1"/>
  <c r="C53" i="1"/>
  <c r="B150" i="1"/>
  <c r="G158" i="1"/>
  <c r="E147" i="1"/>
  <c r="E144" i="1"/>
  <c r="E141" i="1"/>
  <c r="I147" i="1"/>
  <c r="I144" i="1"/>
  <c r="I141" i="1"/>
  <c r="I132" i="1"/>
  <c r="C132" i="1"/>
  <c r="E33" i="1"/>
  <c r="C54" i="1"/>
  <c r="C67" i="1"/>
  <c r="C65" i="1"/>
  <c r="B60" i="1"/>
  <c r="C62" i="1" s="1"/>
  <c r="D117" i="1"/>
  <c r="D116" i="1"/>
  <c r="D115" i="1"/>
  <c r="D114" i="1"/>
  <c r="D112" i="1"/>
  <c r="D111" i="1"/>
  <c r="D110" i="1"/>
  <c r="D109" i="1"/>
  <c r="D108" i="1"/>
  <c r="D107" i="1"/>
  <c r="D106" i="1"/>
  <c r="C123" i="1"/>
  <c r="E125" i="1"/>
  <c r="B128" i="1"/>
  <c r="B136" i="1"/>
  <c r="C140" i="1"/>
  <c r="C141" i="1"/>
  <c r="C144" i="1"/>
  <c r="C147" i="1"/>
  <c r="B156" i="1"/>
  <c r="B152" i="1"/>
  <c r="K158" i="1"/>
  <c r="C158" i="1"/>
  <c r="C160" i="1"/>
  <c r="H169" i="1"/>
  <c r="G169" i="1"/>
  <c r="E169" i="1"/>
  <c r="C168" i="1"/>
  <c r="C167" i="1"/>
  <c r="C166" i="1"/>
  <c r="C164" i="1"/>
  <c r="C163" i="1"/>
  <c r="C69" i="1"/>
  <c r="F69" i="1" s="1"/>
  <c r="G92" i="1"/>
  <c r="C90" i="1"/>
  <c r="C33" i="1"/>
  <c r="E31" i="1"/>
  <c r="C31" i="1"/>
  <c r="C43" i="1"/>
  <c r="C29" i="1"/>
  <c r="G90" i="1" l="1"/>
  <c r="I90" i="1"/>
  <c r="D121" i="1"/>
  <c r="D120" i="1"/>
  <c r="D119" i="1"/>
  <c r="D118" i="1"/>
  <c r="H69" i="1" l="1"/>
  <c r="B153" i="1" l="1"/>
  <c r="D157" i="1" l="1"/>
  <c r="B154" i="1"/>
  <c r="D103" i="1"/>
  <c r="B97" i="1"/>
  <c r="G147" i="1" l="1"/>
  <c r="G144" i="1"/>
  <c r="G141" i="1"/>
  <c r="H157" i="1"/>
  <c r="G157" i="1"/>
  <c r="B155" i="1"/>
  <c r="B151" i="1" l="1"/>
  <c r="B129" i="1" l="1"/>
  <c r="G103" i="1" l="1"/>
  <c r="H103" i="1" l="1"/>
  <c r="B101" i="1"/>
  <c r="B137" i="1"/>
  <c r="B56" i="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B15" authorId="0" shapeId="0" xr:uid="{00000000-0006-0000-0000-000001000000}">
      <text>
        <r>
          <rPr>
            <b/>
            <sz val="8"/>
            <color indexed="81"/>
            <rFont val="Tahoma"/>
            <family val="2"/>
          </rPr>
          <t>The red triangle in the upper right corner signifies a comment.  It is revealed when the cursor is placed over the cell.</t>
        </r>
      </text>
    </comment>
    <comment ref="C46" authorId="1" shapeId="0" xr:uid="{00000000-0006-0000-0000-000002000000}">
      <text>
        <r>
          <rPr>
            <b/>
            <sz val="9"/>
            <color indexed="81"/>
            <rFont val="Tahoma"/>
            <family val="2"/>
          </rPr>
          <t xml:space="preserve">
CoAEMSP Policy XVI  - Personnel Changes
</t>
        </r>
        <r>
          <rPr>
            <sz val="9"/>
            <color indexed="81"/>
            <rFont val="Tahoma"/>
            <family val="2"/>
          </rPr>
          <t xml:space="preserve">Key Personnel include President/CEO, Dean or comparable administrator, and required program personnel to include Program Director, Medical Director, and Satellite Lead Instructor (if applicable).  The CoAEMSP must be notified of any key personnel change no later than (30) calendar days of the change.
</t>
        </r>
      </text>
    </comment>
    <comment ref="C81" authorId="1" shapeId="0" xr:uid="{00000000-0006-0000-0000-000003000000}">
      <text>
        <r>
          <rPr>
            <sz val="9"/>
            <color indexed="81"/>
            <rFont val="Tahoma"/>
            <family val="2"/>
          </rPr>
          <t xml:space="preserve">
The contact information will be used in the CoAEMSP database, as well as, the CAAHEP database when applicable.  Please provide the office contact information (i.e., office address, email, phone, etc.).  Do not provide your personal contact information.  
</t>
        </r>
      </text>
    </comment>
  </commentList>
</comments>
</file>

<file path=xl/sharedStrings.xml><?xml version="1.0" encoding="utf-8"?>
<sst xmlns="http://schemas.openxmlformats.org/spreadsheetml/2006/main" count="78" uniqueCount="52">
  <si>
    <t>Committee on Accreditation of Educational Programs</t>
  </si>
  <si>
    <t>CoAEMSP Website (www.coaemsp.org)</t>
  </si>
  <si>
    <t xml:space="preserve">City:   </t>
  </si>
  <si>
    <t xml:space="preserve">State:   </t>
  </si>
  <si>
    <t xml:space="preserve">Zip:   </t>
  </si>
  <si>
    <t xml:space="preserve">Sponsoring Institution/Consortium Name:   </t>
  </si>
  <si>
    <t xml:space="preserve">        </t>
  </si>
  <si>
    <t>&lt;=== Hovering your cursor over a cell with a red triangle in upper right corner reveals text.  Try it.</t>
  </si>
  <si>
    <t>for the EMS Professions</t>
  </si>
  <si>
    <t>Sponsor Information</t>
  </si>
  <si>
    <t>Personnel Form</t>
  </si>
  <si>
    <t>Initial Accreditation</t>
  </si>
  <si>
    <t>Table</t>
  </si>
  <si>
    <t>Withhold of Accred (w-Req Recon)</t>
  </si>
  <si>
    <t>TABLED Seeking Initial Accreditation</t>
  </si>
  <si>
    <t>TABLED Seeking 1st Continuing Accreditation</t>
  </si>
  <si>
    <t>TABLED Seeking Continuing Accreditation</t>
  </si>
  <si>
    <t>Probationary Accreditation (previous IA)</t>
  </si>
  <si>
    <t>Probationary Accreditation (previous CA)</t>
  </si>
  <si>
    <t>Request for Reconsideration (IA) - Probationary Accreditation</t>
  </si>
  <si>
    <t>Request for Reconsideration (CA) - Probationary Accreditation</t>
  </si>
  <si>
    <t>Request for Reconsideration (LoR) - Withhold of Initial Accreditation</t>
  </si>
  <si>
    <t>Request for Reconsideration (IA) - Allow Initial to Expire</t>
  </si>
  <si>
    <t>Request for Reconsideration (CA) - Withdrawal of Accreditation</t>
  </si>
  <si>
    <t>Continuing Accreditation</t>
  </si>
  <si>
    <t>Maintain Initial Accreditation</t>
  </si>
  <si>
    <t>Maintain Continuing Accreditation</t>
  </si>
  <si>
    <t>Probationary Accreditation (w- Req Recon)</t>
  </si>
  <si>
    <t>Withhold of Accreditation (w-Req Recon)</t>
  </si>
  <si>
    <t>Probationary Accreditation (w-Req Recon)</t>
  </si>
  <si>
    <t>Maintain Probationary Accreditation</t>
  </si>
  <si>
    <t>Probationary Accreditation</t>
  </si>
  <si>
    <t>Withhold of Initial Accreditation</t>
  </si>
  <si>
    <t>Withdrawal of Accred (w- Req Recon)</t>
  </si>
  <si>
    <t>Withdrawal of Accred (w-Req Recon)</t>
  </si>
  <si>
    <t>Withdrawal of Accreditation</t>
  </si>
  <si>
    <t>Program Director</t>
  </si>
  <si>
    <t>Medical Director</t>
  </si>
  <si>
    <t>President/CEO</t>
  </si>
  <si>
    <t>Dean</t>
  </si>
  <si>
    <t>Associate Medial Director</t>
  </si>
  <si>
    <t>Personnel Information</t>
  </si>
  <si>
    <t>Select the key personnel position?</t>
  </si>
  <si>
    <t xml:space="preserve">  ©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</si>
  <si>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Please Select</t>
  </si>
  <si>
    <t>Revised 2024.08</t>
  </si>
  <si>
    <t>General Information</t>
  </si>
  <si>
    <t>Educational Program Level:</t>
  </si>
  <si>
    <r>
      <rPr>
        <sz val="12"/>
        <rFont val="Calibri"/>
        <family val="2"/>
        <scheme val="minor"/>
      </rPr>
      <t>Key Personnel include President/CEO, Dean or comparable administrator, and required program personnel to include Program Director, Medical Director, and if applicable, Satellite Lead Instructor(s).  The CoAEMSP must be notified of any key personnel change no later than thirty (30) calendar days of the change/vacancy (CoAEMSP Policy XVI.A.1).</t>
    </r>
    <r>
      <rPr>
        <b/>
        <sz val="12"/>
        <rFont val="Calibri"/>
        <family val="2"/>
        <scheme val="minor"/>
      </rPr>
      <t xml:space="preserve">  </t>
    </r>
  </si>
  <si>
    <r>
      <t xml:space="preserve">Key Points to Remember:
~ This template contains built-in logic and is used for all program personnel.  Therefore, once the personnel position is 
    selected, only cells for that specific position will highlight if it is required.  Do not answer any unhighlighted cells as they are for 
    different personnel positions.
</t>
    </r>
    <r>
      <rPr>
        <sz val="11"/>
        <color rgb="FF0070C0"/>
        <rFont val="Arial"/>
        <family val="2"/>
      </rPr>
      <t>~ Do not use a collaborative cloud-based platform (i.e., Sharepoint, Google Docs, etc.) to complete the request
~ Save your work often as you complete the template
~ All supporting documentation must be positioned so that it does not need rotating to view
~ No paper copies or USB/CDs are accepted</t>
    </r>
    <r>
      <rPr>
        <b/>
        <sz val="11"/>
        <color rgb="FF0070C0"/>
        <rFont val="Arial"/>
        <family val="2"/>
      </rPr>
      <t xml:space="preserve">
~ Be sure the template is completed and all supporting documentation has been embedded in this form, then send it via email as 
    instructed below.   </t>
    </r>
  </si>
  <si>
    <r>
      <t xml:space="preserve">The program must submit this completed form including all required personnel documentation for changing, adding, or removing an individual holding an existing key position.  A separate form must be submitted for each key personnel position change, removal, or addition.  The CoAEMSP will communicate the information to CAAHEP; therefore, it is imperative that changes, additions, or removals are made known to the CoAEMSP.  
</t>
    </r>
    <r>
      <rPr>
        <b/>
        <sz val="12"/>
        <rFont val="Calibri"/>
        <family val="2"/>
        <scheme val="minor"/>
      </rPr>
      <t>Changes in office contact information:</t>
    </r>
    <r>
      <rPr>
        <sz val="12"/>
        <rFont val="Calibri"/>
        <family val="2"/>
        <scheme val="minor"/>
      </rPr>
      <t xml:space="preserve">  When an individual holding an existing key position needs to provide updates/changes to their office contact information (i.e., office address, email, phone, etc.), complete this form as directed, provide the current office contact information, and Save as directed at the bottom of the form.  For updates/changes to a Satellite Lead Instructor(s), please contact Lynn Caruthers.
Failure of the program to meet any of the key personnel notification requirements may result in Administrative Probation (see CoAEMSP Policy III.I.).
</t>
    </r>
    <r>
      <rPr>
        <b/>
        <sz val="12"/>
        <rFont val="Calibri"/>
        <family val="2"/>
        <scheme val="minor"/>
      </rPr>
      <t xml:space="preserve">
The sponsor must ensure that all personnel requirements to operate an AEMT/Paramedic program are consistent with CAAHEP Standards, as well as, the requirements outlined in CoAEMSP Policy XVI - Personnel.  All personnel qualifications and responsibilities are provided in the CAAHEP Standards and Guidelines and the timelines and process to ensure personnel are up-to-date are provided in the CoAEMSP Policies and Procedures Manual.  Both documents are available in their entirety on the CoAEMSP website.  </t>
    </r>
    <r>
      <rPr>
        <sz val="12"/>
        <rFont val="Calibri"/>
        <family val="2"/>
        <scheme val="minor"/>
      </rPr>
      <t xml:space="preserve">
Questions about this form and the approval process may be directed to Lynn Caruthers (lynn@coaemsp.org or 214-703-8445 ext. 115).</t>
    </r>
  </si>
  <si>
    <r>
      <t xml:space="preserve">This form is being completed for the purpose of updating office contact information for </t>
    </r>
    <r>
      <rPr>
        <b/>
        <sz val="14"/>
        <color rgb="FFC00000"/>
        <rFont val="Arial"/>
        <family val="2"/>
      </rPr>
      <t>EXISTING</t>
    </r>
    <r>
      <rPr>
        <b/>
        <sz val="14"/>
        <color theme="1"/>
        <rFont val="Arial"/>
        <family val="2"/>
      </rPr>
      <t xml:space="preserve"> key personnel </t>
    </r>
    <r>
      <rPr>
        <b/>
        <sz val="14"/>
        <color rgb="FFC00000"/>
        <rFont val="Arial"/>
        <family val="2"/>
      </rPr>
      <t>ONLY</t>
    </r>
    <r>
      <rPr>
        <b/>
        <sz val="14"/>
        <color theme="1"/>
        <rFont val="Arial"/>
        <family val="2"/>
      </rPr>
      <t xml:space="preserve">.  
</t>
    </r>
    <r>
      <rPr>
        <b/>
        <sz val="14"/>
        <color rgb="FFC00000"/>
        <rFont val="Arial"/>
        <family val="2"/>
      </rPr>
      <t>Do not answer 'Yes' if the person is changing!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</si>
</sst>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lt;=9999999]###\-####;\(###\)\ ###\-####"/>
    <numFmt numFmtId="166" formatCode="mmm\-yyyy"/>
  </numFmts>
  <fonts count="78" x14ac:knownFonts="1">
    <font>
      <sz val="11"/>
      <color theme="1"/>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2"/>
      <color theme="1"/>
      <name val="Calibri"/>
      <family val="2"/>
      <scheme val="minor"/>
    </font>
    <font>
      <b/>
      <sz val="11"/>
      <name val="Calibri"/>
      <family val="2"/>
      <scheme val="minor"/>
    </font>
    <font>
      <sz val="10"/>
      <name val="Arial"/>
      <family val="2"/>
    </font>
    <font>
      <b/>
      <sz val="14"/>
      <color theme="8" tint="-0.249977111117893"/>
      <name val="Arial"/>
      <family val="2"/>
    </font>
    <font>
      <b/>
      <sz val="9"/>
      <color indexed="81"/>
      <name val="Tahoma"/>
      <family val="2"/>
    </font>
    <font>
      <sz val="9"/>
      <color indexed="81"/>
      <name val="Tahoma"/>
      <family val="2"/>
    </font>
    <font>
      <sz val="14"/>
      <color rgb="FF003080"/>
      <name val="Arial"/>
      <family val="2"/>
    </font>
    <font>
      <sz val="9"/>
      <color theme="1"/>
      <name val="Arial"/>
      <family val="2"/>
    </font>
    <font>
      <sz val="12"/>
      <name val="Calibri"/>
      <family val="2"/>
      <scheme val="minor"/>
    </font>
    <font>
      <b/>
      <sz val="12"/>
      <name val="Calibri"/>
      <family val="2"/>
      <scheme val="minor"/>
    </font>
    <font>
      <b/>
      <sz val="28"/>
      <color theme="0"/>
      <name val="Calibri"/>
      <family val="2"/>
      <scheme val="minor"/>
    </font>
    <font>
      <b/>
      <sz val="12"/>
      <color theme="7" tint="-0.499984740745262"/>
      <name val="Arial"/>
      <family val="2"/>
    </font>
    <font>
      <b/>
      <sz val="8"/>
      <color indexed="81"/>
      <name val="Tahoma"/>
      <family val="2"/>
    </font>
    <font>
      <b/>
      <sz val="11"/>
      <color theme="8" tint="-0.249977111117893"/>
      <name val="Arial"/>
      <family val="2"/>
    </font>
    <font>
      <b/>
      <sz val="11"/>
      <color rgb="FF008000"/>
      <name val="Calibri"/>
      <family val="2"/>
      <scheme val="minor"/>
    </font>
    <font>
      <b/>
      <sz val="16"/>
      <color theme="0"/>
      <name val="Calibri"/>
      <family val="2"/>
      <scheme val="minor"/>
    </font>
    <font>
      <sz val="11"/>
      <color rgb="FFFF0000"/>
      <name val="Calibri"/>
      <family val="2"/>
      <scheme val="minor"/>
    </font>
    <font>
      <sz val="9"/>
      <color theme="1"/>
      <name val="Calibri"/>
      <family val="2"/>
      <scheme val="minor"/>
    </font>
    <font>
      <b/>
      <sz val="14"/>
      <color theme="5" tint="-0.249977111117893"/>
      <name val="Arial"/>
      <family val="2"/>
    </font>
    <font>
      <b/>
      <sz val="11"/>
      <name val="Arial"/>
      <family val="2"/>
    </font>
    <font>
      <sz val="11"/>
      <name val="Arial"/>
      <family val="2"/>
    </font>
    <font>
      <b/>
      <sz val="11"/>
      <color rgb="FF0070C0"/>
      <name val="Arial"/>
      <family val="2"/>
    </font>
    <font>
      <sz val="11"/>
      <color rgb="FF0070C0"/>
      <name val="Arial"/>
      <family val="2"/>
    </font>
    <font>
      <b/>
      <sz val="24"/>
      <color theme="0"/>
      <name val="Arial"/>
      <family val="2"/>
    </font>
    <font>
      <sz val="13"/>
      <color theme="1"/>
      <name val="Arial"/>
      <family val="2"/>
    </font>
    <font>
      <b/>
      <sz val="12"/>
      <color rgb="FF0070C0"/>
      <name val="Arial"/>
      <family val="2"/>
    </font>
    <font>
      <sz val="11"/>
      <color theme="1"/>
      <name val="Arial"/>
      <family val="2"/>
    </font>
    <font>
      <b/>
      <sz val="11"/>
      <color theme="1"/>
      <name val="Arial"/>
      <family val="2"/>
    </font>
    <font>
      <b/>
      <sz val="14"/>
      <color theme="1"/>
      <name val="Arial"/>
      <family val="2"/>
    </font>
    <font>
      <sz val="10"/>
      <color theme="9" tint="-0.249977111117893"/>
      <name val="Arial"/>
      <family val="2"/>
    </font>
    <font>
      <i/>
      <sz val="9"/>
      <color theme="1"/>
      <name val="Arial"/>
      <family val="2"/>
    </font>
    <font>
      <sz val="11"/>
      <color rgb="FF7030A0"/>
      <name val="Arial"/>
      <family val="2"/>
    </font>
    <font>
      <b/>
      <sz val="12"/>
      <color rgb="FF7030A0"/>
      <name val="Arial"/>
      <family val="2"/>
    </font>
    <font>
      <sz val="10"/>
      <color theme="1"/>
      <name val="Arial"/>
      <family val="2"/>
    </font>
    <font>
      <b/>
      <sz val="12"/>
      <color theme="1"/>
      <name val="Arial"/>
      <family val="2"/>
    </font>
    <font>
      <sz val="11"/>
      <color theme="0"/>
      <name val="Arial"/>
      <family val="2"/>
    </font>
    <font>
      <sz val="11"/>
      <color theme="9" tint="-0.249977111117893"/>
      <name val="Arial"/>
      <family val="2"/>
    </font>
    <font>
      <i/>
      <sz val="9"/>
      <color rgb="FF0070C0"/>
      <name val="Arial"/>
      <family val="2"/>
    </font>
    <font>
      <b/>
      <sz val="13"/>
      <color theme="1"/>
      <name val="Arial"/>
      <family val="2"/>
    </font>
    <font>
      <sz val="12"/>
      <color theme="1"/>
      <name val="Arial"/>
      <family val="2"/>
    </font>
    <font>
      <sz val="11"/>
      <color rgb="FFC00000"/>
      <name val="Arial"/>
      <family val="2"/>
    </font>
    <font>
      <sz val="12"/>
      <color rgb="FF0070C0"/>
      <name val="Arial"/>
      <family val="2"/>
    </font>
    <font>
      <b/>
      <sz val="13"/>
      <name val="Arial"/>
      <family val="2"/>
    </font>
    <font>
      <i/>
      <sz val="9"/>
      <name val="Arial"/>
      <family val="2"/>
    </font>
    <font>
      <b/>
      <i/>
      <sz val="10"/>
      <color rgb="FFC00000"/>
      <name val="Arial"/>
      <family val="2"/>
    </font>
    <font>
      <b/>
      <sz val="16"/>
      <color theme="8" tint="-0.249977111117893"/>
      <name val="Arial"/>
      <family val="2"/>
    </font>
    <font>
      <b/>
      <sz val="14"/>
      <color theme="0"/>
      <name val="Arial"/>
      <family val="2"/>
    </font>
    <font>
      <sz val="14"/>
      <color rgb="FFC00000"/>
      <name val="Arial"/>
      <family val="2"/>
    </font>
    <font>
      <i/>
      <sz val="14"/>
      <color theme="1"/>
      <name val="Arial"/>
      <family val="2"/>
    </font>
    <font>
      <b/>
      <sz val="16"/>
      <color rgb="FF1FA4A7"/>
      <name val="Arial"/>
      <family val="2"/>
    </font>
    <font>
      <b/>
      <sz val="11"/>
      <color theme="9" tint="-0.249977111117893"/>
      <name val="Arial"/>
      <family val="2"/>
    </font>
    <font>
      <sz val="12"/>
      <name val="Arial"/>
      <family val="2"/>
    </font>
    <font>
      <b/>
      <sz val="14"/>
      <name val="Arial"/>
      <family val="2"/>
    </font>
    <font>
      <b/>
      <sz val="14"/>
      <color rgb="FF0070C0"/>
      <name val="Arial"/>
      <family val="2"/>
    </font>
    <font>
      <sz val="9.5"/>
      <color theme="1"/>
      <name val="Arial"/>
      <family val="2"/>
    </font>
    <font>
      <i/>
      <sz val="10"/>
      <color theme="1"/>
      <name val="Arial"/>
      <family val="2"/>
    </font>
    <font>
      <i/>
      <sz val="12"/>
      <color theme="1"/>
      <name val="Arial"/>
      <family val="2"/>
    </font>
    <font>
      <b/>
      <sz val="16"/>
      <color theme="1"/>
      <name val="Arial"/>
      <family val="2"/>
    </font>
    <font>
      <b/>
      <sz val="16"/>
      <name val="Arial"/>
      <family val="2"/>
    </font>
    <font>
      <b/>
      <sz val="16"/>
      <name val="Calibri"/>
      <family val="2"/>
      <scheme val="minor"/>
    </font>
    <font>
      <b/>
      <sz val="14"/>
      <name val="Calibri"/>
      <family val="2"/>
      <scheme val="minor"/>
    </font>
    <font>
      <i/>
      <sz val="12"/>
      <name val="Arial"/>
      <family val="2"/>
    </font>
    <font>
      <b/>
      <sz val="13"/>
      <color rgb="FF0070C0"/>
      <name val="Arial"/>
      <family val="2"/>
    </font>
    <font>
      <b/>
      <sz val="22"/>
      <color theme="1"/>
      <name val="Arial"/>
      <family val="2"/>
    </font>
    <font>
      <b/>
      <sz val="12"/>
      <color theme="0"/>
      <name val="Arial"/>
      <family val="2"/>
    </font>
    <font>
      <b/>
      <sz val="22"/>
      <name val="Arial"/>
      <family val="2"/>
    </font>
    <font>
      <sz val="11"/>
      <color rgb="FF0070C0"/>
      <name val="Calibri"/>
      <family val="2"/>
      <scheme val="minor"/>
    </font>
    <font>
      <b/>
      <sz val="12"/>
      <color rgb="FF0070C0"/>
      <name val="Calibri"/>
      <family val="2"/>
      <scheme val="minor"/>
    </font>
    <font>
      <b/>
      <sz val="14"/>
      <color rgb="FFC0000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rgb="FFD9E6F2"/>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165">
    <xf numFmtId="0" fontId="0" fillId="0" borderId="0" xfId="0"/>
    <xf numFmtId="0" fontId="1" fillId="0" borderId="0" xfId="0" applyFont="1"/>
    <xf numFmtId="0" fontId="2" fillId="0" borderId="0" xfId="0" applyFont="1"/>
    <xf numFmtId="0" fontId="3" fillId="0" borderId="0" xfId="0" applyFont="1"/>
    <xf numFmtId="0" fontId="7" fillId="0" borderId="0" xfId="0" applyFont="1"/>
    <xf numFmtId="0" fontId="0" fillId="0" borderId="0" xfId="0" applyAlignment="1">
      <alignment vertical="top"/>
    </xf>
    <xf numFmtId="0" fontId="0" fillId="0" borderId="0" xfId="0" quotePrefix="1"/>
    <xf numFmtId="0" fontId="8" fillId="0" borderId="0" xfId="0" applyFont="1" applyAlignment="1">
      <alignment vertical="center" wrapText="1"/>
    </xf>
    <xf numFmtId="0" fontId="9" fillId="0" borderId="0" xfId="0" applyFont="1"/>
    <xf numFmtId="0" fontId="20" fillId="0" borderId="0" xfId="0" applyFont="1"/>
    <xf numFmtId="0" fontId="10" fillId="0" borderId="0" xfId="0" applyFont="1" applyAlignment="1">
      <alignment vertical="top" wrapText="1"/>
    </xf>
    <xf numFmtId="0" fontId="6" fillId="0" borderId="0" xfId="1" applyFont="1" applyAlignment="1" applyProtection="1">
      <alignment horizontal="center" vertical="center" wrapText="1"/>
    </xf>
    <xf numFmtId="0" fontId="4" fillId="0" borderId="0" xfId="0" applyFont="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vertical="center"/>
    </xf>
    <xf numFmtId="0" fontId="22" fillId="2" borderId="0" xfId="0" applyFont="1" applyFill="1" applyAlignment="1">
      <alignment vertical="center" wrapText="1"/>
    </xf>
    <xf numFmtId="0" fontId="11" fillId="0" borderId="2" xfId="0" applyFont="1" applyBorder="1" applyAlignment="1" applyProtection="1">
      <alignment horizontal="left" vertical="center" wrapText="1" indent="1"/>
      <protection locked="0"/>
    </xf>
    <xf numFmtId="0" fontId="16" fillId="0" borderId="0" xfId="0" applyFont="1"/>
    <xf numFmtId="0" fontId="25" fillId="2" borderId="0" xfId="0" applyFont="1" applyFill="1"/>
    <xf numFmtId="0" fontId="20" fillId="0" borderId="0" xfId="0" applyFont="1" applyAlignment="1">
      <alignment horizontal="center" vertical="center"/>
    </xf>
    <xf numFmtId="0" fontId="27" fillId="0" borderId="0" xfId="0" applyFont="1"/>
    <xf numFmtId="0" fontId="12" fillId="0" borderId="0" xfId="0" applyFont="1"/>
    <xf numFmtId="0" fontId="33" fillId="0" borderId="0" xfId="0" applyFont="1" applyAlignment="1">
      <alignment horizontal="right" vertical="center"/>
    </xf>
    <xf numFmtId="0" fontId="35" fillId="0" borderId="0" xfId="0" applyFont="1"/>
    <xf numFmtId="0" fontId="33" fillId="0" borderId="0" xfId="0" applyFont="1" applyAlignment="1">
      <alignment horizontal="right"/>
    </xf>
    <xf numFmtId="0" fontId="36" fillId="0" borderId="0" xfId="0" quotePrefix="1" applyFont="1" applyAlignment="1">
      <alignment horizontal="center" vertical="center"/>
    </xf>
    <xf numFmtId="0" fontId="38" fillId="0" borderId="0" xfId="0" applyFont="1" applyAlignment="1">
      <alignment vertical="center"/>
    </xf>
    <xf numFmtId="0" fontId="39" fillId="0" borderId="0" xfId="0" applyFont="1" applyAlignment="1">
      <alignment vertical="center" wrapText="1"/>
    </xf>
    <xf numFmtId="0" fontId="40" fillId="0" borderId="0" xfId="0" applyFont="1" applyAlignment="1">
      <alignment horizontal="center" vertical="center" wrapText="1"/>
    </xf>
    <xf numFmtId="0" fontId="41" fillId="0" borderId="0" xfId="1" applyFont="1" applyAlignment="1" applyProtection="1">
      <alignment horizontal="center" vertical="center" wrapText="1"/>
    </xf>
    <xf numFmtId="0" fontId="42" fillId="0" borderId="0" xfId="0" applyFont="1" applyAlignment="1">
      <alignment horizontal="left" vertical="center"/>
    </xf>
    <xf numFmtId="0" fontId="43" fillId="0" borderId="0" xfId="0" applyFont="1"/>
    <xf numFmtId="0" fontId="35" fillId="0" borderId="0" xfId="0" applyFont="1" applyAlignment="1">
      <alignment vertical="top"/>
    </xf>
    <xf numFmtId="14" fontId="44" fillId="2" borderId="0" xfId="0" applyNumberFormat="1" applyFont="1" applyFill="1" applyAlignment="1" applyProtection="1">
      <alignment horizontal="center" vertical="center"/>
      <protection locked="0"/>
    </xf>
    <xf numFmtId="0" fontId="45" fillId="0" borderId="0" xfId="0" applyFont="1" applyAlignment="1">
      <alignment vertical="center"/>
    </xf>
    <xf numFmtId="0" fontId="46" fillId="0" borderId="0" xfId="0" applyFont="1" applyAlignment="1">
      <alignment vertical="top" wrapText="1"/>
    </xf>
    <xf numFmtId="166" fontId="31" fillId="0" borderId="0" xfId="0" applyNumberFormat="1" applyFont="1" applyAlignment="1" applyProtection="1">
      <alignment horizontal="center" vertical="center"/>
      <protection locked="0"/>
    </xf>
    <xf numFmtId="0" fontId="11" fillId="0" borderId="0" xfId="0" applyFont="1" applyAlignment="1">
      <alignment vertical="center"/>
    </xf>
    <xf numFmtId="0" fontId="38" fillId="0" borderId="0" xfId="0" applyFont="1" applyAlignment="1">
      <alignment horizontal="left" vertical="center"/>
    </xf>
    <xf numFmtId="0" fontId="47" fillId="0" borderId="0" xfId="0" applyFont="1" applyAlignment="1">
      <alignment horizontal="right" vertical="center"/>
    </xf>
    <xf numFmtId="0" fontId="31" fillId="0" borderId="0" xfId="0" applyFont="1" applyAlignment="1" applyProtection="1">
      <alignment horizontal="left" vertical="center"/>
      <protection locked="0"/>
    </xf>
    <xf numFmtId="0" fontId="48" fillId="0" borderId="0" xfId="0" applyFont="1" applyAlignment="1">
      <alignment horizontal="right"/>
    </xf>
    <xf numFmtId="0" fontId="31" fillId="2" borderId="0" xfId="0" applyFont="1" applyFill="1" applyAlignment="1" applyProtection="1">
      <alignment horizontal="left" vertical="center"/>
      <protection locked="0"/>
    </xf>
    <xf numFmtId="0" fontId="35" fillId="0" borderId="0" xfId="0" quotePrefix="1" applyFont="1"/>
    <xf numFmtId="0" fontId="47" fillId="0" borderId="0" xfId="0" applyFont="1" applyAlignment="1">
      <alignment horizontal="right"/>
    </xf>
    <xf numFmtId="0" fontId="31" fillId="2" borderId="0" xfId="0" applyFont="1" applyFill="1" applyAlignment="1" applyProtection="1">
      <alignment horizontal="center" vertical="center"/>
      <protection locked="0"/>
    </xf>
    <xf numFmtId="164" fontId="31" fillId="2" borderId="0" xfId="0" applyNumberFormat="1" applyFont="1" applyFill="1" applyAlignment="1" applyProtection="1">
      <alignment horizontal="center" vertical="center"/>
      <protection locked="0"/>
    </xf>
    <xf numFmtId="165" fontId="50" fillId="2" borderId="0" xfId="0" applyNumberFormat="1" applyFont="1" applyFill="1" applyAlignment="1" applyProtection="1">
      <alignment horizontal="center" vertical="center"/>
      <protection locked="0"/>
    </xf>
    <xf numFmtId="0" fontId="51" fillId="0" borderId="0" xfId="0" applyFont="1" applyAlignment="1">
      <alignment horizontal="right" vertical="center"/>
    </xf>
    <xf numFmtId="0" fontId="50" fillId="2" borderId="0" xfId="0" applyFont="1" applyFill="1" applyAlignment="1" applyProtection="1">
      <alignment horizontal="center" vertical="center"/>
      <protection locked="0"/>
    </xf>
    <xf numFmtId="0" fontId="34" fillId="0" borderId="0" xfId="0" applyFont="1" applyAlignment="1">
      <alignment vertical="center"/>
    </xf>
    <xf numFmtId="0" fontId="43" fillId="0" borderId="0" xfId="0" applyFont="1" applyAlignment="1">
      <alignment wrapText="1"/>
    </xf>
    <xf numFmtId="0" fontId="31" fillId="0" borderId="0" xfId="0" applyFont="1" applyAlignment="1">
      <alignment horizontal="center" vertical="center"/>
    </xf>
    <xf numFmtId="0" fontId="29" fillId="0" borderId="0" xfId="0" applyFont="1" applyAlignment="1">
      <alignment vertical="center"/>
    </xf>
    <xf numFmtId="0" fontId="35" fillId="0" borderId="0" xfId="0" applyFont="1" applyAlignment="1">
      <alignment horizontal="right"/>
    </xf>
    <xf numFmtId="0" fontId="35" fillId="0" borderId="0" xfId="0" applyFont="1" applyAlignment="1">
      <alignment horizontal="center" vertical="center"/>
    </xf>
    <xf numFmtId="1" fontId="31" fillId="0" borderId="0" xfId="0" applyNumberFormat="1" applyFont="1" applyAlignment="1" applyProtection="1">
      <alignment horizontal="center" vertical="center"/>
      <protection locked="0"/>
    </xf>
    <xf numFmtId="0" fontId="53" fillId="0" borderId="0" xfId="0" applyFont="1" applyAlignment="1">
      <alignment vertical="center"/>
    </xf>
    <xf numFmtId="0" fontId="12" fillId="0" borderId="0" xfId="0" applyFont="1" applyAlignment="1">
      <alignment vertical="center" wrapText="1"/>
    </xf>
    <xf numFmtId="0" fontId="12" fillId="0" borderId="0" xfId="1" applyFont="1" applyFill="1" applyBorder="1" applyAlignment="1" applyProtection="1">
      <alignment vertical="center" wrapText="1"/>
    </xf>
    <xf numFmtId="0" fontId="54" fillId="0" borderId="0" xfId="0" applyFont="1" applyAlignment="1">
      <alignment vertical="center" wrapText="1"/>
    </xf>
    <xf numFmtId="0" fontId="48" fillId="0" borderId="0" xfId="0" applyFont="1"/>
    <xf numFmtId="0" fontId="35" fillId="0" borderId="0" xfId="0" quotePrefix="1" applyFont="1" applyAlignment="1">
      <alignment vertical="top"/>
    </xf>
    <xf numFmtId="0" fontId="55" fillId="2" borderId="0" xfId="0" applyFont="1" applyFill="1" applyAlignment="1" applyProtection="1">
      <alignment horizontal="center" vertical="center" wrapText="1"/>
      <protection locked="0"/>
    </xf>
    <xf numFmtId="0" fontId="36" fillId="0" borderId="0" xfId="0" applyFont="1"/>
    <xf numFmtId="0" fontId="35" fillId="0" borderId="0" xfId="0" applyFont="1" applyProtection="1">
      <protection locked="0"/>
    </xf>
    <xf numFmtId="0" fontId="33" fillId="0" borderId="0" xfId="0" applyFont="1" applyAlignment="1">
      <alignment vertical="center"/>
    </xf>
    <xf numFmtId="49" fontId="31" fillId="0" borderId="0" xfId="0" applyNumberFormat="1" applyFont="1" applyAlignment="1" applyProtection="1">
      <alignment horizontal="center" vertical="center"/>
      <protection locked="0"/>
    </xf>
    <xf numFmtId="14" fontId="31" fillId="0" borderId="0" xfId="0" applyNumberFormat="1" applyFont="1" applyAlignment="1" applyProtection="1">
      <alignment horizontal="center" vertical="center"/>
      <protection locked="0"/>
    </xf>
    <xf numFmtId="0" fontId="35" fillId="0" borderId="0" xfId="0" applyFont="1" applyAlignment="1" applyProtection="1">
      <alignment vertical="center"/>
      <protection locked="0"/>
    </xf>
    <xf numFmtId="0" fontId="33" fillId="0" borderId="0" xfId="0" applyFont="1" applyAlignment="1">
      <alignment vertical="center" wrapText="1"/>
    </xf>
    <xf numFmtId="0" fontId="58" fillId="2" borderId="0" xfId="1" applyFont="1" applyFill="1" applyBorder="1" applyAlignment="1" applyProtection="1">
      <alignment horizontal="center" vertical="center" wrapText="1"/>
    </xf>
    <xf numFmtId="0" fontId="54" fillId="2" borderId="0" xfId="0" applyFont="1" applyFill="1" applyAlignment="1">
      <alignment vertical="center" wrapText="1"/>
    </xf>
    <xf numFmtId="0" fontId="34" fillId="0" borderId="0" xfId="0" applyFont="1" applyAlignment="1" applyProtection="1">
      <alignment horizontal="center" vertical="center" wrapText="1"/>
      <protection locked="0"/>
    </xf>
    <xf numFmtId="0" fontId="36" fillId="0" borderId="0" xfId="0" quotePrefix="1" applyFont="1" applyAlignment="1">
      <alignment horizontal="center"/>
    </xf>
    <xf numFmtId="0" fontId="28" fillId="0" borderId="0" xfId="0" applyFont="1" applyAlignment="1">
      <alignment vertical="top" wrapText="1"/>
    </xf>
    <xf numFmtId="0" fontId="61" fillId="0" borderId="0" xfId="0" applyFont="1" applyAlignment="1">
      <alignment horizontal="left" vertical="center" wrapText="1"/>
    </xf>
    <xf numFmtId="0" fontId="63" fillId="0" borderId="0" xfId="0" applyFont="1" applyAlignment="1">
      <alignment horizontal="left" vertical="center"/>
    </xf>
    <xf numFmtId="0" fontId="68" fillId="2" borderId="0" xfId="1" applyFont="1" applyFill="1" applyBorder="1" applyAlignment="1" applyProtection="1">
      <alignment horizontal="center" vertical="center" wrapText="1"/>
    </xf>
    <xf numFmtId="0" fontId="69" fillId="2" borderId="0" xfId="1" applyFont="1" applyFill="1" applyBorder="1" applyAlignment="1" applyProtection="1">
      <alignment vertical="center" wrapText="1"/>
    </xf>
    <xf numFmtId="0" fontId="69" fillId="2" borderId="0" xfId="0" applyFont="1" applyFill="1" applyAlignment="1">
      <alignment horizontal="center" vertical="center" wrapText="1"/>
    </xf>
    <xf numFmtId="0" fontId="68" fillId="2" borderId="0" xfId="0" applyFont="1" applyFill="1" applyAlignment="1">
      <alignment vertical="center" wrapText="1"/>
    </xf>
    <xf numFmtId="0" fontId="61" fillId="2" borderId="0" xfId="0" applyFont="1" applyFill="1" applyAlignment="1">
      <alignment horizontal="left" vertical="center" wrapText="1"/>
    </xf>
    <xf numFmtId="0" fontId="48" fillId="0" borderId="0" xfId="0" applyFont="1" applyAlignment="1">
      <alignment vertical="center"/>
    </xf>
    <xf numFmtId="0" fontId="31" fillId="3" borderId="2" xfId="0" applyFont="1" applyFill="1" applyBorder="1" applyAlignment="1" applyProtection="1">
      <alignment vertical="center"/>
      <protection locked="0"/>
    </xf>
    <xf numFmtId="0" fontId="31" fillId="3" borderId="2" xfId="0" applyFont="1" applyFill="1" applyBorder="1" applyAlignment="1" applyProtection="1">
      <alignment horizontal="center" vertical="center"/>
      <protection locked="0"/>
    </xf>
    <xf numFmtId="164" fontId="31" fillId="3" borderId="2" xfId="0" applyNumberFormat="1" applyFont="1" applyFill="1" applyBorder="1" applyAlignment="1" applyProtection="1">
      <alignment horizontal="center" vertical="center"/>
      <protection locked="0"/>
    </xf>
    <xf numFmtId="0" fontId="73" fillId="2" borderId="0" xfId="0" applyFont="1" applyFill="1" applyAlignment="1" applyProtection="1">
      <alignment horizontal="center" vertical="center"/>
      <protection locked="0"/>
    </xf>
    <xf numFmtId="166" fontId="71" fillId="9" borderId="2" xfId="0" applyNumberFormat="1" applyFont="1" applyFill="1" applyBorder="1" applyAlignment="1" applyProtection="1">
      <alignment horizontal="center" vertical="center"/>
      <protection locked="0"/>
    </xf>
    <xf numFmtId="0" fontId="46" fillId="0" borderId="0" xfId="0" applyFont="1" applyAlignment="1">
      <alignment vertical="top"/>
    </xf>
    <xf numFmtId="14" fontId="31" fillId="2" borderId="0" xfId="0" applyNumberFormat="1" applyFont="1" applyFill="1" applyAlignment="1" applyProtection="1">
      <alignment horizontal="center" vertical="center"/>
      <protection locked="0"/>
    </xf>
    <xf numFmtId="0" fontId="48" fillId="0" borderId="0" xfId="0" applyFont="1" applyAlignment="1">
      <alignment horizontal="left" vertical="center" wrapText="1"/>
    </xf>
    <xf numFmtId="0" fontId="48" fillId="0" borderId="0" xfId="0" applyFont="1" applyAlignment="1">
      <alignment vertical="center" wrapText="1"/>
    </xf>
    <xf numFmtId="0" fontId="64" fillId="0" borderId="0" xfId="0" applyFont="1" applyAlignment="1">
      <alignment horizontal="left" vertical="center" wrapText="1"/>
    </xf>
    <xf numFmtId="0" fontId="74" fillId="0" borderId="0" xfId="0" applyFont="1" applyAlignment="1">
      <alignment horizontal="center" vertical="center"/>
    </xf>
    <xf numFmtId="0" fontId="59" fillId="0" borderId="0" xfId="0" applyFont="1" applyAlignment="1">
      <alignment horizontal="right" vertical="center" wrapText="1"/>
    </xf>
    <xf numFmtId="0" fontId="35" fillId="0" borderId="0" xfId="0" applyFont="1"/>
    <xf numFmtId="0" fontId="32" fillId="0" borderId="0" xfId="0" applyFont="1" applyAlignment="1">
      <alignment horizontal="center" vertical="center" wrapText="1"/>
    </xf>
    <xf numFmtId="0" fontId="60" fillId="0" borderId="0" xfId="0" applyFont="1" applyAlignment="1">
      <alignment vertical="center" wrapText="1"/>
    </xf>
    <xf numFmtId="0" fontId="61" fillId="2" borderId="0" xfId="1" applyFont="1" applyFill="1" applyBorder="1" applyAlignment="1" applyProtection="1">
      <alignment horizontal="center" vertical="center" wrapText="1"/>
    </xf>
    <xf numFmtId="0" fontId="32" fillId="4" borderId="0" xfId="0" applyFont="1" applyFill="1" applyAlignment="1">
      <alignment horizontal="center" vertical="center" wrapText="1"/>
    </xf>
    <xf numFmtId="0" fontId="71" fillId="9" borderId="3" xfId="0" applyFont="1" applyFill="1" applyBorder="1" applyAlignment="1" applyProtection="1">
      <alignment horizontal="center" vertical="center"/>
      <protection locked="0"/>
    </xf>
    <xf numFmtId="0" fontId="71" fillId="9" borderId="5" xfId="0" applyFont="1" applyFill="1" applyBorder="1" applyAlignment="1" applyProtection="1">
      <alignment horizontal="center" vertical="center"/>
      <protection locked="0"/>
    </xf>
    <xf numFmtId="0" fontId="37" fillId="0" borderId="0" xfId="0" applyFont="1" applyAlignment="1">
      <alignment horizontal="center" vertical="center"/>
    </xf>
    <xf numFmtId="0" fontId="37" fillId="0" borderId="1" xfId="0" applyFont="1" applyBorder="1" applyAlignment="1">
      <alignment horizontal="center" vertical="center"/>
    </xf>
    <xf numFmtId="0" fontId="35" fillId="0" borderId="0" xfId="0" applyFont="1" applyAlignment="1">
      <alignment vertical="center" wrapText="1"/>
    </xf>
    <xf numFmtId="14" fontId="44" fillId="2" borderId="0" xfId="0" applyNumberFormat="1" applyFont="1" applyFill="1" applyAlignment="1" applyProtection="1">
      <alignment horizontal="center" vertical="center"/>
      <protection locked="0"/>
    </xf>
    <xf numFmtId="0" fontId="32" fillId="2" borderId="0" xfId="0" applyFont="1" applyFill="1" applyAlignment="1">
      <alignment horizontal="center" vertical="center" wrapText="1"/>
    </xf>
    <xf numFmtId="0" fontId="61" fillId="0" borderId="0" xfId="1" applyFont="1" applyFill="1" applyBorder="1" applyAlignment="1" applyProtection="1">
      <alignment horizontal="center" vertical="center" wrapText="1"/>
      <protection locked="0"/>
    </xf>
    <xf numFmtId="0" fontId="62" fillId="0" borderId="0" xfId="0" applyFont="1" applyAlignment="1">
      <alignment horizontal="center"/>
    </xf>
    <xf numFmtId="0" fontId="61" fillId="0" borderId="0" xfId="0" applyFont="1" applyAlignment="1">
      <alignment horizontal="center"/>
    </xf>
    <xf numFmtId="0" fontId="61" fillId="0" borderId="0" xfId="0" applyFont="1" applyAlignment="1">
      <alignment vertical="center" wrapText="1"/>
    </xf>
    <xf numFmtId="0" fontId="61" fillId="0" borderId="0" xfId="1" applyFont="1" applyFill="1" applyBorder="1" applyAlignment="1" applyProtection="1">
      <alignment horizontal="center" vertical="center" wrapText="1"/>
    </xf>
    <xf numFmtId="0" fontId="43" fillId="0" borderId="0" xfId="0" applyFont="1" applyAlignment="1">
      <alignment horizontal="left" vertical="top" wrapText="1"/>
    </xf>
    <xf numFmtId="0" fontId="65" fillId="0" borderId="0" xfId="0" applyFont="1" applyAlignment="1">
      <alignment horizontal="center" vertical="center" wrapText="1"/>
    </xf>
    <xf numFmtId="0" fontId="37" fillId="0" borderId="0" xfId="0" applyFont="1" applyAlignment="1">
      <alignment horizontal="left" vertical="center" wrapText="1"/>
    </xf>
    <xf numFmtId="0" fontId="49" fillId="0" borderId="0" xfId="0" applyFont="1" applyAlignment="1">
      <alignment horizontal="left"/>
    </xf>
    <xf numFmtId="0" fontId="56" fillId="0" borderId="0" xfId="0" applyFont="1" applyAlignment="1">
      <alignment vertical="center" wrapText="1"/>
    </xf>
    <xf numFmtId="0" fontId="15" fillId="3" borderId="0" xfId="0" applyFont="1" applyFill="1" applyAlignment="1">
      <alignment horizontal="center" vertical="center"/>
    </xf>
    <xf numFmtId="0" fontId="17" fillId="3" borderId="0" xfId="0" applyFont="1" applyFill="1" applyAlignment="1">
      <alignment horizontal="justify" vertical="center" wrapText="1"/>
    </xf>
    <xf numFmtId="0" fontId="18" fillId="3" borderId="0" xfId="0" applyFont="1" applyFill="1" applyAlignment="1">
      <alignment horizontal="justify" vertical="center" wrapText="1"/>
    </xf>
    <xf numFmtId="0" fontId="43" fillId="0" borderId="0" xfId="0" applyFont="1" applyAlignment="1">
      <alignment horizontal="right" vertical="center"/>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30" fillId="2" borderId="0" xfId="0" applyFont="1" applyFill="1" applyAlignment="1">
      <alignment vertical="center" wrapText="1"/>
    </xf>
    <xf numFmtId="0" fontId="34" fillId="0" borderId="0" xfId="0" applyFont="1" applyAlignment="1" applyProtection="1">
      <alignment horizontal="left" vertical="center"/>
      <protection locked="0"/>
    </xf>
    <xf numFmtId="0" fontId="50" fillId="2" borderId="0" xfId="0" applyFont="1" applyFill="1" applyAlignment="1" applyProtection="1">
      <alignment horizontal="left" vertical="center" wrapText="1"/>
      <protection locked="0"/>
    </xf>
    <xf numFmtId="0" fontId="34" fillId="2" borderId="0" xfId="0" applyFont="1" applyFill="1" applyAlignment="1" applyProtection="1">
      <alignment horizontal="left" vertical="center"/>
      <protection locked="0"/>
    </xf>
    <xf numFmtId="0" fontId="24" fillId="8" borderId="0" xfId="1" applyFont="1" applyFill="1" applyAlignment="1" applyProtection="1">
      <alignment horizontal="center" vertical="center"/>
      <protection locked="0"/>
    </xf>
    <xf numFmtId="0" fontId="34" fillId="3" borderId="3" xfId="0" applyFont="1" applyFill="1" applyBorder="1" applyAlignment="1" applyProtection="1">
      <alignment horizontal="left" vertical="center"/>
      <protection locked="0"/>
    </xf>
    <xf numFmtId="0" fontId="34" fillId="3" borderId="4" xfId="0" applyFont="1" applyFill="1" applyBorder="1" applyAlignment="1" applyProtection="1">
      <alignment horizontal="left" vertical="center"/>
      <protection locked="0"/>
    </xf>
    <xf numFmtId="0" fontId="34" fillId="3" borderId="5" xfId="0" applyFont="1" applyFill="1" applyBorder="1" applyAlignment="1" applyProtection="1">
      <alignment horizontal="left" vertical="center"/>
      <protection locked="0"/>
    </xf>
    <xf numFmtId="0" fontId="43" fillId="0" borderId="0" xfId="0" applyFont="1" applyAlignment="1">
      <alignment vertical="center"/>
    </xf>
    <xf numFmtId="0" fontId="15" fillId="0" borderId="0" xfId="0" applyFont="1" applyAlignment="1">
      <alignment horizontal="center"/>
    </xf>
    <xf numFmtId="0" fontId="19" fillId="7" borderId="0" xfId="0" applyFont="1" applyFill="1" applyAlignment="1">
      <alignment horizontal="center" vertical="center" wrapText="1"/>
    </xf>
    <xf numFmtId="0" fontId="18" fillId="5" borderId="0" xfId="0" applyFont="1" applyFill="1" applyAlignment="1">
      <alignment horizontal="justify" vertical="center" wrapText="1"/>
    </xf>
    <xf numFmtId="0" fontId="26" fillId="6" borderId="0" xfId="0" applyFont="1" applyFill="1" applyAlignment="1">
      <alignment horizontal="left" vertical="center" wrapText="1"/>
    </xf>
    <xf numFmtId="0" fontId="72" fillId="0" borderId="0" xfId="0" applyFont="1" applyAlignment="1">
      <alignment horizontal="center" vertical="center"/>
    </xf>
    <xf numFmtId="0" fontId="30" fillId="9" borderId="3" xfId="0" applyFont="1" applyFill="1" applyBorder="1" applyAlignment="1" applyProtection="1">
      <alignment horizontal="center" vertical="center"/>
      <protection locked="0"/>
    </xf>
    <xf numFmtId="0" fontId="30" fillId="9" borderId="5" xfId="0" applyFont="1" applyFill="1" applyBorder="1" applyAlignment="1" applyProtection="1">
      <alignment horizontal="center" vertical="center"/>
      <protection locked="0"/>
    </xf>
    <xf numFmtId="0" fontId="39" fillId="0" borderId="0" xfId="0" applyFont="1" applyAlignment="1">
      <alignment vertical="center" wrapText="1"/>
    </xf>
    <xf numFmtId="0" fontId="43" fillId="0" borderId="0" xfId="0" applyFont="1"/>
    <xf numFmtId="0" fontId="49" fillId="0" borderId="0" xfId="0" applyFont="1" applyAlignment="1" applyProtection="1">
      <alignment vertical="center"/>
      <protection locked="0"/>
    </xf>
    <xf numFmtId="0" fontId="52" fillId="0" borderId="0" xfId="0" applyFont="1" applyAlignment="1">
      <alignment horizontal="center" vertical="center" wrapText="1"/>
    </xf>
    <xf numFmtId="0" fontId="43" fillId="0" borderId="0" xfId="0" applyFont="1" applyAlignment="1">
      <alignment horizontal="right"/>
    </xf>
    <xf numFmtId="0" fontId="35" fillId="0" borderId="0" xfId="0" applyFont="1" applyAlignment="1" applyProtection="1">
      <alignment horizontal="left" vertical="top"/>
      <protection locked="0"/>
    </xf>
    <xf numFmtId="0" fontId="47" fillId="0" borderId="0" xfId="0" applyFont="1" applyAlignment="1">
      <alignment horizontal="right" vertical="center"/>
    </xf>
    <xf numFmtId="0" fontId="61" fillId="0" borderId="0" xfId="0" applyFont="1" applyAlignment="1">
      <alignment horizontal="center" vertical="center" wrapText="1"/>
    </xf>
    <xf numFmtId="0" fontId="61" fillId="0" borderId="0" xfId="1" applyFont="1" applyAlignment="1" applyProtection="1">
      <alignment horizontal="center" vertical="center"/>
      <protection locked="0"/>
    </xf>
    <xf numFmtId="0" fontId="69" fillId="2" borderId="0" xfId="1" applyFont="1" applyFill="1" applyBorder="1" applyAlignment="1" applyProtection="1">
      <alignment horizontal="center" vertical="center" wrapText="1"/>
      <protection locked="0"/>
    </xf>
    <xf numFmtId="0" fontId="66" fillId="0" borderId="0" xfId="0" applyFont="1" applyAlignment="1">
      <alignment horizontal="left" vertical="center" wrapText="1"/>
    </xf>
    <xf numFmtId="0" fontId="61" fillId="2" borderId="0" xfId="0" applyFont="1" applyFill="1" applyAlignment="1">
      <alignment horizontal="center" vertical="center" wrapText="1"/>
    </xf>
    <xf numFmtId="0" fontId="67" fillId="2" borderId="0" xfId="1" applyFont="1" applyFill="1" applyBorder="1" applyAlignment="1" applyProtection="1">
      <alignment horizontal="center" vertical="top" wrapText="1"/>
      <protection locked="0"/>
    </xf>
    <xf numFmtId="0" fontId="67" fillId="2" borderId="0" xfId="0" applyFont="1" applyFill="1" applyAlignment="1" applyProtection="1">
      <alignment horizontal="center" vertical="top" wrapText="1"/>
      <protection locked="0"/>
    </xf>
    <xf numFmtId="0" fontId="61" fillId="0" borderId="0" xfId="0" applyFont="1" applyAlignment="1">
      <alignment horizontal="center" vertical="center"/>
    </xf>
    <xf numFmtId="0" fontId="37" fillId="0" borderId="0" xfId="0" applyFont="1" applyAlignment="1">
      <alignment vertical="center" wrapText="1"/>
    </xf>
    <xf numFmtId="0" fontId="61" fillId="2" borderId="0" xfId="1" applyFont="1" applyFill="1" applyBorder="1" applyAlignment="1" applyProtection="1">
      <alignment horizontal="center" vertical="center" wrapText="1"/>
      <protection locked="0"/>
    </xf>
    <xf numFmtId="0" fontId="57" fillId="0" borderId="0" xfId="0" applyFont="1" applyAlignment="1">
      <alignment horizontal="left" vertical="center" wrapText="1"/>
    </xf>
    <xf numFmtId="0" fontId="70" fillId="0" borderId="0" xfId="0" applyFont="1" applyAlignment="1">
      <alignment horizontal="left" vertical="center" wrapText="1"/>
    </xf>
    <xf numFmtId="0" fontId="31" fillId="0" borderId="0" xfId="0" applyFont="1" applyAlignment="1" applyProtection="1">
      <alignment horizontal="left" vertical="top" wrapText="1"/>
      <protection locked="0"/>
    </xf>
    <xf numFmtId="0" fontId="37" fillId="0" borderId="0" xfId="0" applyFont="1"/>
    <xf numFmtId="0" fontId="76" fillId="0" borderId="0" xfId="1" applyFont="1" applyFill="1" applyProtection="1">
      <protection locked="0"/>
    </xf>
    <xf numFmtId="0" fontId="75" fillId="0" borderId="0" xfId="0" applyFont="1" applyProtection="1">
      <protection locked="0"/>
    </xf>
    <xf numFmtId="0" fontId="62" fillId="0" borderId="0" xfId="0" applyFont="1" applyAlignment="1">
      <alignment horizontal="center" vertical="center"/>
    </xf>
  </cellXfs>
  <cellStyles count="2">
    <cellStyle name="Hyperlink" xfId="1" builtinId="8"/>
    <cellStyle name="Normal" xfId="0" builtinId="0"/>
  </cellStyles>
  <dxfs count="379">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FD5FF"/>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CCFFFF"/>
        </patternFill>
      </fill>
    </dxf>
    <dxf>
      <font>
        <color rgb="FFC00000"/>
      </font>
      <fill>
        <patternFill>
          <bgColor theme="5" tint="0.79998168889431442"/>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rgb="FFCCFFFF"/>
        </patternFill>
      </fill>
    </dxf>
    <dxf>
      <fill>
        <patternFill>
          <bgColor theme="4" tint="0.79998168889431442"/>
        </patternFill>
      </fill>
      <border>
        <left style="thin">
          <color auto="1"/>
        </left>
        <right style="thin">
          <color auto="1"/>
        </right>
        <top style="thin">
          <color auto="1"/>
        </top>
        <bottom style="thin">
          <color auto="1"/>
        </bottom>
      </border>
    </dxf>
    <dxf>
      <font>
        <b/>
        <i val="0"/>
        <color auto="1"/>
      </font>
      <fill>
        <patternFill>
          <bgColor theme="0"/>
        </patternFill>
      </fill>
    </dxf>
    <dxf>
      <font>
        <b/>
        <i val="0"/>
        <color rgb="FFC00000"/>
      </font>
      <fill>
        <patternFill>
          <bgColor rgb="FFFFFF00"/>
        </patternFill>
      </fill>
    </dxf>
    <dxf>
      <fill>
        <patternFill>
          <bgColor rgb="FFCCFFFF"/>
        </patternFill>
      </fill>
    </dxf>
    <dxf>
      <fill>
        <patternFill>
          <bgColor rgb="FFCCFFFF"/>
        </patternFill>
      </fill>
    </dxf>
    <dxf>
      <font>
        <b val="0"/>
        <i val="0"/>
        <color theme="9" tint="-0.24994659260841701"/>
      </font>
    </dxf>
    <dxf>
      <font>
        <b val="0"/>
        <i/>
        <color auto="1"/>
      </font>
    </dxf>
    <dxf>
      <font>
        <b val="0"/>
        <i val="0"/>
        <color theme="9" tint="-0.24994659260841701"/>
      </font>
      <fill>
        <patternFill patternType="solid">
          <bgColor theme="0"/>
        </patternFill>
      </fill>
    </dxf>
    <dxf>
      <font>
        <b val="0"/>
        <i val="0"/>
        <color theme="9" tint="-0.24994659260841701"/>
      </font>
    </dxf>
    <dxf>
      <font>
        <b val="0"/>
        <i/>
        <color auto="1"/>
      </font>
    </dxf>
    <dxf>
      <font>
        <b val="0"/>
        <i val="0"/>
        <color theme="9" tint="-0.24994659260841701"/>
      </font>
    </dxf>
    <dxf>
      <font>
        <b val="0"/>
        <i/>
        <color auto="1"/>
      </font>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dxf>
    <dxf>
      <fill>
        <patternFill>
          <bgColor rgb="FFCCFFFF"/>
        </patternFill>
      </fill>
    </dxf>
    <dxf>
      <fill>
        <patternFill>
          <bgColor rgb="FFECF4FA"/>
        </patternFill>
      </fill>
      <border>
        <left style="thin">
          <color auto="1"/>
        </left>
        <right style="thin">
          <color auto="1"/>
        </right>
        <top style="thin">
          <color auto="1"/>
        </top>
        <bottom style="thin">
          <color auto="1"/>
        </bottom>
        <vertical/>
        <horizontal/>
      </border>
    </dxf>
    <dxf>
      <fill>
        <patternFill>
          <bgColor rgb="FF76B7DF"/>
        </patternFill>
      </fill>
    </dxf>
    <dxf>
      <fill>
        <patternFill>
          <bgColor rgb="FFFEDD79"/>
        </patternFill>
      </fill>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E8D9F3"/>
        </patternFill>
      </fill>
    </dxf>
    <dxf>
      <fill>
        <patternFill>
          <bgColor theme="4" tint="0.79998168889431442"/>
        </patternFill>
      </fill>
    </dxf>
    <dxf>
      <fill>
        <patternFill>
          <bgColor theme="4" tint="0.79998168889431442"/>
        </patternFill>
      </fill>
    </dxf>
    <dxf>
      <fill>
        <patternFill>
          <bgColor rgb="FFE8D9F3"/>
        </patternFill>
      </fill>
    </dxf>
    <dxf>
      <fill>
        <patternFill>
          <bgColor theme="4" tint="0.79998168889431442"/>
        </patternFill>
      </fill>
    </dxf>
    <dxf>
      <fill>
        <patternFill>
          <bgColor rgb="FFE8D9F3"/>
        </patternFill>
      </fill>
    </dxf>
    <dxf>
      <fill>
        <patternFill>
          <bgColor theme="4" tint="0.79998168889431442"/>
        </patternFill>
      </fill>
    </dxf>
    <dxf>
      <fill>
        <patternFill>
          <bgColor rgb="FFE8D9F3"/>
        </patternFill>
      </fill>
    </dxf>
    <dxf>
      <fill>
        <patternFill>
          <bgColor theme="4" tint="0.79998168889431442"/>
        </patternFill>
      </fill>
    </dxf>
    <dxf>
      <fill>
        <patternFill>
          <bgColor rgb="FFE8D9F3"/>
        </patternFill>
      </fill>
    </dxf>
    <dxf>
      <font>
        <b val="0"/>
        <i/>
      </font>
      <fill>
        <patternFill>
          <bgColor rgb="FFFFE1FF"/>
        </patternFill>
      </fill>
    </dxf>
    <dxf>
      <fill>
        <patternFill>
          <bgColor theme="4" tint="0.79998168889431442"/>
        </patternFill>
      </fill>
    </dxf>
    <dxf>
      <fill>
        <patternFill>
          <bgColor rgb="FFE8D9F3"/>
        </patternFill>
      </fill>
    </dxf>
    <dxf>
      <fill>
        <patternFill>
          <bgColor rgb="FFFFCCCC"/>
        </patternFill>
      </fill>
    </dxf>
    <dxf>
      <fill>
        <patternFill>
          <bgColor rgb="FFFFE1FF"/>
        </patternFill>
      </fill>
    </dxf>
    <dxf>
      <fill>
        <patternFill>
          <bgColor theme="9" tint="0.79998168889431442"/>
        </patternFill>
      </fill>
    </dxf>
    <dxf>
      <fill>
        <patternFill>
          <bgColor theme="4" tint="0.79998168889431442"/>
        </patternFill>
      </fill>
    </dxf>
    <dxf>
      <fill>
        <patternFill>
          <bgColor rgb="FFE8D9F3"/>
        </patternFill>
      </fill>
    </dxf>
    <dxf>
      <fill>
        <patternFill>
          <bgColor rgb="FFFFCCCC"/>
        </patternFill>
      </fill>
    </dxf>
    <dxf>
      <fill>
        <patternFill>
          <bgColor rgb="FFFFE1FF"/>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rgb="FFE8D9F3"/>
        </patternFill>
      </fill>
    </dxf>
    <dxf>
      <fill>
        <patternFill>
          <bgColor rgb="FFFFCCCC"/>
        </patternFill>
      </fill>
    </dxf>
    <dxf>
      <fill>
        <patternFill>
          <bgColor rgb="FFFFE1FF"/>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24994659260841701"/>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auto="1"/>
      </font>
      <fill>
        <patternFill>
          <bgColor theme="4" tint="0.79998168889431442"/>
        </patternFill>
      </fill>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rgb="FF0070C0"/>
      </font>
      <fill>
        <patternFill>
          <bgColor theme="4" tint="0.79998168889431442"/>
        </patternFill>
      </fill>
      <border>
        <left style="thin">
          <color auto="1"/>
        </left>
        <right style="thin">
          <color auto="1"/>
        </right>
        <top style="thin">
          <color auto="1"/>
        </top>
        <bottom style="thin">
          <color auto="1"/>
        </bottom>
        <vertical/>
        <horizontal/>
      </border>
    </dxf>
    <dxf>
      <font>
        <b/>
        <i val="0"/>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rgb="FFCCFFFF"/>
        </patternFill>
      </fill>
    </dxf>
    <dxf>
      <fill>
        <patternFill>
          <bgColor theme="0" tint="-0.14996795556505021"/>
        </patternFill>
      </fill>
    </dxf>
    <dxf>
      <fill>
        <patternFill>
          <bgColor theme="0" tint="-0.14996795556505021"/>
        </patternFill>
      </fill>
    </dxf>
    <dxf>
      <fill>
        <patternFill>
          <bgColor theme="3" tint="0.39994506668294322"/>
        </patternFill>
      </fill>
    </dxf>
    <dxf>
      <fill>
        <patternFill>
          <bgColor rgb="FFFEDD79"/>
        </patternFill>
      </fill>
    </dxf>
    <dxf>
      <fill>
        <patternFill>
          <bgColor rgb="FF76B7DF"/>
        </patternFill>
      </fill>
    </dxf>
    <dxf>
      <fill>
        <patternFill>
          <bgColor theme="6" tint="0.79998168889431442"/>
        </patternFill>
      </fill>
    </dxf>
    <dxf>
      <fill>
        <patternFill>
          <bgColor rgb="FFFEDD79"/>
        </patternFill>
      </fill>
    </dxf>
    <dxf>
      <fill>
        <patternFill>
          <bgColor theme="6" tint="0.79998168889431442"/>
        </patternFill>
      </fill>
    </dxf>
    <dxf>
      <fill>
        <patternFill>
          <bgColor rgb="FF76B7DF"/>
        </patternFill>
      </fill>
    </dxf>
    <dxf>
      <fill>
        <patternFill>
          <bgColor theme="6" tint="0.79998168889431442"/>
        </patternFill>
      </fill>
    </dxf>
    <dxf>
      <fill>
        <patternFill>
          <bgColor rgb="FF76B7DF"/>
        </patternFill>
      </fill>
    </dxf>
    <dxf>
      <fill>
        <patternFill>
          <bgColor rgb="FFFEDD79"/>
        </patternFill>
      </fill>
    </dxf>
    <dxf>
      <fill>
        <patternFill>
          <bgColor rgb="FFCCFFFF"/>
        </patternFill>
      </fill>
    </dxf>
    <dxf>
      <fill>
        <patternFill>
          <bgColor rgb="FFCCFFFF"/>
        </patternFill>
      </fill>
    </dxf>
    <dxf>
      <fill>
        <patternFill>
          <bgColor theme="0" tint="-0.14996795556505021"/>
        </patternFill>
      </fill>
    </dxf>
    <dxf>
      <fill>
        <patternFill>
          <bgColor rgb="FF76B7DF"/>
        </patternFill>
      </fill>
    </dxf>
    <dxf>
      <fill>
        <patternFill>
          <bgColor rgb="FFFEDD79"/>
        </patternFill>
      </fill>
    </dxf>
    <dxf>
      <fill>
        <patternFill>
          <bgColor theme="6" tint="0.79998168889431442"/>
        </patternFill>
      </fill>
    </dxf>
    <dxf>
      <fill>
        <patternFill>
          <bgColor theme="0" tint="-0.14996795556505021"/>
        </patternFill>
      </fill>
    </dxf>
    <dxf>
      <font>
        <b/>
        <i val="0"/>
        <color auto="1"/>
      </font>
      <fill>
        <patternFill>
          <bgColor rgb="FFCCFFFF"/>
        </patternFill>
      </fill>
    </dxf>
    <dxf>
      <fill>
        <patternFill>
          <bgColor theme="0" tint="-0.14996795556505021"/>
        </patternFill>
      </fill>
    </dxf>
    <dxf>
      <font>
        <b/>
        <i val="0"/>
        <strike val="0"/>
        <color auto="1"/>
      </font>
    </dxf>
    <dxf>
      <fill>
        <patternFill>
          <bgColor theme="3" tint="0.39994506668294322"/>
        </patternFill>
      </fill>
    </dxf>
    <dxf>
      <fill>
        <patternFill>
          <bgColor rgb="FFFF9999"/>
        </patternFill>
      </fill>
    </dxf>
    <dxf>
      <fill>
        <patternFill>
          <bgColor rgb="FFFFBDFF"/>
        </patternFill>
      </fill>
    </dxf>
    <dxf>
      <fill>
        <patternFill>
          <bgColor theme="8" tint="-0.24994659260841701"/>
        </patternFill>
      </fill>
    </dxf>
    <dxf>
      <fill>
        <patternFill>
          <bgColor rgb="FFD5B8EA"/>
        </patternFill>
      </fill>
    </dxf>
    <dxf>
      <fill>
        <patternFill>
          <bgColor theme="9" tint="0.59996337778862885"/>
        </patternFill>
      </fill>
    </dxf>
    <dxf>
      <fill>
        <patternFill>
          <bgColor theme="3" tint="0.39994506668294322"/>
        </patternFill>
      </fill>
    </dxf>
    <dxf>
      <fill>
        <patternFill>
          <bgColor theme="9" tint="0.59996337778862885"/>
        </patternFill>
      </fill>
    </dxf>
    <dxf>
      <fill>
        <patternFill>
          <bgColor rgb="FFFFBDFF"/>
        </patternFill>
      </fill>
    </dxf>
    <dxf>
      <fill>
        <patternFill>
          <bgColor rgb="FFFF9999"/>
        </patternFill>
      </fill>
    </dxf>
    <dxf>
      <fill>
        <patternFill>
          <bgColor rgb="FFD5B8EA"/>
        </patternFill>
      </fill>
    </dxf>
    <dxf>
      <fill>
        <patternFill>
          <bgColor theme="8" tint="-0.24994659260841701"/>
        </patternFill>
      </fill>
    </dxf>
    <dxf>
      <fill>
        <patternFill>
          <bgColor theme="3" tint="0.39994506668294322"/>
        </patternFill>
      </fill>
    </dxf>
    <dxf>
      <fill>
        <patternFill>
          <bgColor rgb="FFFF9999"/>
        </patternFill>
      </fill>
    </dxf>
    <dxf>
      <fill>
        <patternFill>
          <bgColor rgb="FFD5B8EA"/>
        </patternFill>
      </fill>
    </dxf>
    <dxf>
      <fill>
        <patternFill>
          <bgColor theme="9" tint="0.59996337778862885"/>
        </patternFill>
      </fill>
    </dxf>
    <dxf>
      <fill>
        <patternFill>
          <bgColor rgb="FFFFBDFF"/>
        </patternFill>
      </fill>
    </dxf>
    <dxf>
      <fill>
        <patternFill>
          <bgColor theme="8" tint="-0.24994659260841701"/>
        </patternFill>
      </fill>
    </dxf>
    <dxf>
      <fill>
        <patternFill>
          <bgColor theme="2"/>
        </patternFill>
      </fill>
    </dxf>
    <dxf>
      <fill>
        <patternFill>
          <bgColor theme="2"/>
        </patternFill>
      </fill>
    </dxf>
    <dxf>
      <fill>
        <patternFill>
          <bgColor theme="3" tint="0.39994506668294322"/>
        </patternFill>
      </fill>
    </dxf>
    <dxf>
      <fill>
        <patternFill>
          <bgColor theme="9" tint="-0.24994659260841701"/>
        </patternFill>
      </fill>
    </dxf>
    <dxf>
      <fill>
        <patternFill>
          <bgColor rgb="FFB6DDE8"/>
        </patternFill>
      </fill>
    </dxf>
    <dxf>
      <fill>
        <patternFill>
          <bgColor rgb="FFFF9999"/>
        </patternFill>
      </fill>
    </dxf>
    <dxf>
      <fill>
        <patternFill>
          <bgColor rgb="FFD5B8EA"/>
        </patternFill>
      </fill>
    </dxf>
    <dxf>
      <fill>
        <patternFill>
          <bgColor theme="8" tint="-0.24994659260841701"/>
        </patternFill>
      </fill>
    </dxf>
    <dxf>
      <fill>
        <patternFill>
          <bgColor theme="9" tint="0.59996337778862885"/>
        </patternFill>
      </fill>
    </dxf>
    <dxf>
      <fill>
        <patternFill>
          <bgColor rgb="FFFFBDFF"/>
        </patternFill>
      </fill>
    </dxf>
    <dxf>
      <fill>
        <patternFill>
          <bgColor theme="3" tint="0.39994506668294322"/>
        </patternFill>
      </fill>
    </dxf>
    <dxf>
      <fill>
        <patternFill>
          <bgColor rgb="FFFF9999"/>
        </patternFill>
      </fill>
    </dxf>
    <dxf>
      <fill>
        <patternFill>
          <bgColor theme="9" tint="0.59996337778862885"/>
        </patternFill>
      </fill>
    </dxf>
    <dxf>
      <fill>
        <patternFill>
          <bgColor rgb="FFFFBDFF"/>
        </patternFill>
      </fill>
    </dxf>
    <dxf>
      <fill>
        <patternFill>
          <bgColor rgb="FFB6DDE8"/>
        </patternFill>
      </fill>
    </dxf>
    <dxf>
      <fill>
        <patternFill>
          <bgColor rgb="FFD5B8EA"/>
        </patternFill>
      </fill>
    </dxf>
    <dxf>
      <fill>
        <patternFill>
          <bgColor theme="9" tint="-0.24994659260841701"/>
        </patternFill>
      </fill>
    </dxf>
    <dxf>
      <fill>
        <patternFill>
          <bgColor theme="8" tint="-0.24994659260841701"/>
        </patternFill>
      </fill>
    </dxf>
    <dxf>
      <fill>
        <patternFill>
          <bgColor theme="3" tint="0.39994506668294322"/>
        </patternFill>
      </fill>
    </dxf>
    <dxf>
      <fill>
        <patternFill>
          <bgColor rgb="FFD5B8EA"/>
        </patternFill>
      </fill>
    </dxf>
    <dxf>
      <fill>
        <patternFill>
          <bgColor theme="9" tint="0.59996337778862885"/>
        </patternFill>
      </fill>
    </dxf>
    <dxf>
      <fill>
        <patternFill>
          <bgColor theme="9" tint="-0.24994659260841701"/>
        </patternFill>
      </fill>
    </dxf>
    <dxf>
      <fill>
        <patternFill>
          <bgColor rgb="FFFF9999"/>
        </patternFill>
      </fill>
    </dxf>
    <dxf>
      <fill>
        <patternFill>
          <bgColor rgb="FFFFBDFF"/>
        </patternFill>
      </fill>
    </dxf>
    <dxf>
      <fill>
        <patternFill>
          <bgColor theme="8" tint="-0.24994659260841701"/>
        </patternFill>
      </fill>
    </dxf>
    <dxf>
      <fill>
        <patternFill>
          <bgColor rgb="FFB6DDE8"/>
        </patternFill>
      </fill>
    </dxf>
    <dxf>
      <fill>
        <patternFill>
          <bgColor rgb="FFCCFFFF"/>
        </patternFill>
      </fill>
    </dxf>
    <dxf>
      <fill>
        <patternFill>
          <bgColor rgb="FFCCFFFF"/>
        </patternFill>
      </fill>
    </dxf>
    <dxf>
      <font>
        <color auto="1"/>
      </font>
    </dxf>
    <dxf>
      <fill>
        <patternFill>
          <bgColor rgb="FFCCFFFF"/>
        </patternFill>
      </fill>
    </dxf>
    <dxf>
      <fill>
        <patternFill>
          <bgColor theme="0" tint="-0.14996795556505021"/>
        </patternFill>
      </fill>
    </dxf>
    <dxf>
      <fill>
        <patternFill>
          <bgColor rgb="FFFEDD79"/>
        </patternFill>
      </fill>
    </dxf>
    <dxf>
      <fill>
        <patternFill>
          <bgColor rgb="FF76B7DF"/>
        </patternFill>
      </fill>
    </dxf>
    <dxf>
      <fill>
        <patternFill>
          <bgColor theme="6" tint="0.79998168889431442"/>
        </patternFill>
      </fill>
    </dxf>
    <dxf>
      <fill>
        <patternFill>
          <bgColor theme="0" tint="-0.14996795556505021"/>
        </patternFill>
      </fill>
    </dxf>
    <dxf>
      <fill>
        <patternFill>
          <bgColor rgb="FFFEDD79"/>
        </patternFill>
      </fill>
    </dxf>
    <dxf>
      <fill>
        <patternFill>
          <bgColor rgb="FF76B7DF"/>
        </patternFill>
      </fill>
    </dxf>
    <dxf>
      <fill>
        <patternFill>
          <bgColor theme="6" tint="0.79998168889431442"/>
        </patternFill>
      </fill>
    </dxf>
    <dxf>
      <fill>
        <patternFill>
          <bgColor theme="2"/>
        </patternFill>
      </fill>
    </dxf>
    <dxf>
      <font>
        <strike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fgColor indexed="64"/>
          <bgColor theme="0"/>
        </patternFill>
      </fill>
    </dxf>
    <dxf>
      <font>
        <b val="0"/>
        <i val="0"/>
        <strike val="0"/>
        <condense val="0"/>
        <extend val="0"/>
        <outline val="0"/>
        <shadow val="0"/>
        <u val="none"/>
        <vertAlign val="baseline"/>
        <sz val="11"/>
        <color rgb="FFFF0000"/>
        <name val="Calibri"/>
        <scheme val="minor"/>
      </font>
      <fill>
        <patternFill>
          <fgColor indexed="64"/>
          <bgColor theme="0"/>
        </patternFill>
      </fill>
    </dxf>
    <dxf>
      <font>
        <b val="0"/>
        <i val="0"/>
        <strike val="0"/>
        <condense val="0"/>
        <extend val="0"/>
        <outline val="0"/>
        <shadow val="0"/>
        <u val="none"/>
        <vertAlign val="baseline"/>
        <sz val="11"/>
        <color rgb="FFFF0000"/>
        <name val="Calibri"/>
        <scheme val="minor"/>
      </font>
      <fill>
        <patternFill>
          <fgColor indexed="64"/>
          <bgColor theme="0"/>
        </patternFill>
      </fill>
    </dxf>
    <dxf>
      <font>
        <b val="0"/>
        <i val="0"/>
        <strike val="0"/>
        <condense val="0"/>
        <extend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fgColor indexed="64"/>
          <bgColor theme="0"/>
        </patternFill>
      </fill>
    </dxf>
  </dxfs>
  <tableStyles count="0" defaultTableStyle="TableStyleMedium2" defaultPivotStyle="PivotStyleLight16"/>
  <colors>
    <mruColors>
      <color rgb="FFD9E6F2"/>
      <color rgb="FF76B7DF"/>
      <color rgb="FFFEDD79"/>
      <color rgb="FFFFD5FF"/>
      <color rgb="FFFFE1FF"/>
      <color rgb="FFFFCCFF"/>
      <color rgb="FFCCFFFF"/>
      <color rgb="FFE8E7E4"/>
      <color rgb="FF66FFFF"/>
      <color rgb="FF1FA4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0</xdr:row>
      <xdr:rowOff>295275</xdr:rowOff>
    </xdr:from>
    <xdr:to>
      <xdr:col>2</xdr:col>
      <xdr:colOff>1905000</xdr:colOff>
      <xdr:row>5</xdr:row>
      <xdr:rowOff>209049</xdr:rowOff>
    </xdr:to>
    <xdr:pic>
      <xdr:nvPicPr>
        <xdr:cNvPr id="4" name="Picture 3">
          <a:extLst>
            <a:ext uri="{FF2B5EF4-FFF2-40B4-BE49-F238E27FC236}">
              <a16:creationId xmlns:a16="http://schemas.microsoft.com/office/drawing/2014/main" id="{912BE8D4-7F7F-42B4-B773-2CD9421CD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 y="295275"/>
          <a:ext cx="1209675" cy="1094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_choices" displayName="tbl_choices" ref="AK3:AY9" totalsRowShown="0" headerRowDxfId="378" dataDxfId="377">
  <autoFilter ref="AK3:AY9" xr:uid="{00000000-0009-0000-0100-000002000000}"/>
  <tableColumns count="15">
    <tableColumn id="1" xr3:uid="{00000000-0010-0000-0000-000001000000}" name="President/CEO" dataDxfId="376"/>
    <tableColumn id="2" xr3:uid="{00000000-0010-0000-0000-000002000000}" name="Dean" dataDxfId="375"/>
    <tableColumn id="3" xr3:uid="{00000000-0010-0000-0000-000003000000}" name="Program Director" dataDxfId="374"/>
    <tableColumn id="4" xr3:uid="{00000000-0010-0000-0000-000004000000}" name="Medical Director" dataDxfId="373"/>
    <tableColumn id="7" xr3:uid="{00000000-0010-0000-0000-000007000000}" name="Associate Medial Director" dataDxfId="372"/>
    <tableColumn id="17" xr3:uid="{00000000-0010-0000-0000-000011000000}" name="TABLED Seeking Initial Accreditation" dataDxfId="371"/>
    <tableColumn id="18" xr3:uid="{00000000-0010-0000-0000-000012000000}" name="TABLED Seeking 1st Continuing Accreditation" dataDxfId="370"/>
    <tableColumn id="8" xr3:uid="{00000000-0010-0000-0000-000008000000}" name="TABLED Seeking Continuing Accreditation" dataDxfId="369"/>
    <tableColumn id="10" xr3:uid="{00000000-0010-0000-0000-00000A000000}" name="Probationary Accreditation (previous IA)" dataDxfId="368"/>
    <tableColumn id="5" xr3:uid="{00000000-0010-0000-0000-000005000000}" name="Probationary Accreditation (previous CA)" dataDxfId="367"/>
    <tableColumn id="9" xr3:uid="{00000000-0010-0000-0000-000009000000}" name="Request for Reconsideration (IA) - Probationary Accreditation" dataDxfId="366"/>
    <tableColumn id="14" xr3:uid="{00000000-0010-0000-0000-00000E000000}" name="Request for Reconsideration (CA) - Probationary Accreditation" dataDxfId="365"/>
    <tableColumn id="6" xr3:uid="{00000000-0010-0000-0000-000006000000}" name="Request for Reconsideration (LoR) - Withhold of Initial Accreditation" dataDxfId="364"/>
    <tableColumn id="16" xr3:uid="{00000000-0010-0000-0000-000010000000}" name="Request for Reconsideration (IA) - Allow Initial to Expire" dataDxfId="363"/>
    <tableColumn id="15" xr3:uid="{00000000-0010-0000-0000-00000F000000}" name="Request for Reconsideration (CA) - Withdrawal of Accreditation" dataDxfId="36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sitor.constantcontact.com/manage/optin?v=001rlsB_VLrUOndHY0pPUajqQMswu5O1HF2oXiWyXXTGy9exwGvYkiIJHXwp-Y78dpFHMT2lNi0xig%3D" TargetMode="External"/><Relationship Id="rId13" Type="http://schemas.openxmlformats.org/officeDocument/2006/relationships/table" Target="../tables/table1.xml"/><Relationship Id="rId3" Type="http://schemas.openxmlformats.org/officeDocument/2006/relationships/hyperlink" Target="https://visitor.constantcontact.com/manage/optin?v=001rlsB_VLrUOndHY0pPUajqQMswu5O1HF2oXiWyXXTGy9exwGvYkiIJHXwp-Y78dpFHMT2lNi0xig%3D" TargetMode="External"/><Relationship Id="rId7" Type="http://schemas.openxmlformats.org/officeDocument/2006/relationships/hyperlink" Target="mailto:personnel@coaemsp.org" TargetMode="External"/><Relationship Id="rId12" Type="http://schemas.openxmlformats.org/officeDocument/2006/relationships/vmlDrawing" Target="../drawings/vmlDrawing1.vml"/><Relationship Id="rId2" Type="http://schemas.openxmlformats.org/officeDocument/2006/relationships/hyperlink" Target="mailto:personnel@coaemsp.org" TargetMode="External"/><Relationship Id="rId1" Type="http://schemas.openxmlformats.org/officeDocument/2006/relationships/hyperlink" Target="https://coaemsp.org/" TargetMode="External"/><Relationship Id="rId6" Type="http://schemas.openxmlformats.org/officeDocument/2006/relationships/hyperlink" Target="mailto:personnel@coaemsp.org" TargetMode="External"/><Relationship Id="rId11" Type="http://schemas.openxmlformats.org/officeDocument/2006/relationships/drawing" Target="../drawings/drawing1.xml"/><Relationship Id="rId5" Type="http://schemas.openxmlformats.org/officeDocument/2006/relationships/hyperlink" Target="https://visitor.constantcontact.com/manage/optin?v=001rlsB_VLrUOndHY0pPUajqQMswu5O1HF2oXiWyXXTGy9exwGvYkiIJHXwp-Y78dpFHMT2lNi0xig%3D" TargetMode="External"/><Relationship Id="rId10" Type="http://schemas.openxmlformats.org/officeDocument/2006/relationships/printerSettings" Target="../printerSettings/printerSettings1.bin"/><Relationship Id="rId4" Type="http://schemas.openxmlformats.org/officeDocument/2006/relationships/hyperlink" Target="http://www.coaemsp.org/" TargetMode="External"/><Relationship Id="rId9" Type="http://schemas.openxmlformats.org/officeDocument/2006/relationships/hyperlink" Target="mailto:personnel@coaemsp.org"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249977111117893"/>
    <pageSetUpPr fitToPage="1"/>
  </sheetPr>
  <dimension ref="B1:DF175"/>
  <sheetViews>
    <sheetView showGridLines="0" tabSelected="1" topLeftCell="A3" zoomScaleNormal="100" workbookViewId="0">
      <selection activeCell="F25" sqref="F25"/>
    </sheetView>
  </sheetViews>
  <sheetFormatPr defaultRowHeight="15" x14ac:dyDescent="0.25"/>
  <cols>
    <col min="1" max="1" width="4.7109375" customWidth="1"/>
    <col min="2" max="2" width="3.42578125" customWidth="1"/>
    <col min="3" max="3" width="45.140625" customWidth="1"/>
    <col min="4" max="4" width="22.28515625" customWidth="1"/>
    <col min="5" max="5" width="15.28515625" customWidth="1"/>
    <col min="6" max="6" width="16.285156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2:110" ht="24" customHeight="1" x14ac:dyDescent="0.25">
      <c r="B1" s="1"/>
      <c r="K1" s="2" t="s">
        <v>45</v>
      </c>
    </row>
    <row r="3" spans="2:110" ht="18" x14ac:dyDescent="0.25">
      <c r="D3" s="119" t="s">
        <v>0</v>
      </c>
      <c r="E3" s="119"/>
      <c r="F3" s="119"/>
      <c r="G3" s="119"/>
      <c r="H3" s="119"/>
      <c r="I3" s="119"/>
      <c r="AK3" s="19" t="s">
        <v>38</v>
      </c>
      <c r="AL3" s="19" t="s">
        <v>39</v>
      </c>
      <c r="AM3" s="19" t="s">
        <v>36</v>
      </c>
      <c r="AN3" s="19" t="s">
        <v>37</v>
      </c>
      <c r="AO3" s="19" t="s">
        <v>40</v>
      </c>
      <c r="AP3" s="19" t="s">
        <v>14</v>
      </c>
      <c r="AQ3" s="19" t="s">
        <v>15</v>
      </c>
      <c r="AR3" s="19" t="s">
        <v>16</v>
      </c>
      <c r="AS3" s="19" t="s">
        <v>17</v>
      </c>
      <c r="AT3" s="19" t="s">
        <v>18</v>
      </c>
      <c r="AU3" s="19" t="s">
        <v>19</v>
      </c>
      <c r="AV3" s="19" t="s">
        <v>20</v>
      </c>
      <c r="AW3" s="19" t="s">
        <v>21</v>
      </c>
      <c r="AX3" s="19" t="s">
        <v>22</v>
      </c>
      <c r="AY3" s="19" t="s">
        <v>23</v>
      </c>
    </row>
    <row r="4" spans="2:110" ht="18" x14ac:dyDescent="0.25">
      <c r="D4" s="119" t="s">
        <v>8</v>
      </c>
      <c r="E4" s="119"/>
      <c r="F4" s="119"/>
      <c r="G4" s="119"/>
      <c r="H4" s="119"/>
      <c r="I4" s="119"/>
      <c r="AK4" s="19"/>
      <c r="AL4" s="19"/>
      <c r="AM4" s="19"/>
      <c r="AN4" s="19"/>
      <c r="AO4" s="19"/>
      <c r="AP4" s="19"/>
      <c r="AQ4" s="19"/>
      <c r="AR4" s="19"/>
      <c r="AS4" s="19"/>
      <c r="AT4" s="19"/>
      <c r="AU4" s="19"/>
      <c r="AV4" s="19"/>
      <c r="AW4" s="19"/>
      <c r="AX4" s="19"/>
      <c r="AY4" s="19"/>
    </row>
    <row r="5" spans="2:110" ht="18" x14ac:dyDescent="0.25">
      <c r="D5" s="134"/>
      <c r="E5" s="134"/>
      <c r="F5" s="134"/>
      <c r="G5" s="134"/>
      <c r="H5" s="134"/>
      <c r="AK5" s="19" t="s">
        <v>11</v>
      </c>
      <c r="AL5" s="19" t="s">
        <v>24</v>
      </c>
      <c r="AM5" s="19" t="s">
        <v>24</v>
      </c>
      <c r="AN5" s="19" t="s">
        <v>25</v>
      </c>
      <c r="AO5" s="19" t="s">
        <v>26</v>
      </c>
      <c r="AP5" s="19" t="s">
        <v>11</v>
      </c>
      <c r="AQ5" s="19" t="s">
        <v>24</v>
      </c>
      <c r="AR5" s="19" t="s">
        <v>24</v>
      </c>
      <c r="AS5" s="19" t="s">
        <v>24</v>
      </c>
      <c r="AT5" s="19" t="s">
        <v>24</v>
      </c>
      <c r="AU5" s="19" t="s">
        <v>11</v>
      </c>
      <c r="AV5" s="19" t="s">
        <v>24</v>
      </c>
      <c r="AW5" s="19" t="s">
        <v>11</v>
      </c>
      <c r="AX5" s="19" t="s">
        <v>24</v>
      </c>
      <c r="AY5" s="19" t="s">
        <v>24</v>
      </c>
    </row>
    <row r="6" spans="2:110" ht="29.25" customHeight="1" x14ac:dyDescent="0.25">
      <c r="D6" s="137" t="s">
        <v>43</v>
      </c>
      <c r="E6" s="137"/>
      <c r="F6" s="137"/>
      <c r="G6" s="137"/>
      <c r="H6" s="137"/>
      <c r="I6" s="137"/>
      <c r="J6" s="137"/>
      <c r="AK6" s="19" t="s">
        <v>12</v>
      </c>
      <c r="AL6" s="19" t="s">
        <v>12</v>
      </c>
      <c r="AM6" s="19" t="s">
        <v>12</v>
      </c>
      <c r="AN6" s="19" t="s">
        <v>27</v>
      </c>
      <c r="AO6" s="19" t="s">
        <v>27</v>
      </c>
      <c r="AP6" s="19" t="s">
        <v>28</v>
      </c>
      <c r="AQ6" s="19" t="s">
        <v>29</v>
      </c>
      <c r="AR6" s="19" t="s">
        <v>29</v>
      </c>
      <c r="AS6" s="19" t="s">
        <v>30</v>
      </c>
      <c r="AT6" s="19" t="s">
        <v>30</v>
      </c>
      <c r="AU6" s="19" t="s">
        <v>31</v>
      </c>
      <c r="AV6" s="19" t="s">
        <v>31</v>
      </c>
      <c r="AW6" s="19" t="s">
        <v>32</v>
      </c>
      <c r="AX6" s="19" t="s">
        <v>29</v>
      </c>
      <c r="AY6" s="19" t="s">
        <v>29</v>
      </c>
    </row>
    <row r="7" spans="2:110" x14ac:dyDescent="0.25">
      <c r="B7" s="3"/>
      <c r="C7" s="3"/>
      <c r="D7" s="137"/>
      <c r="E7" s="137"/>
      <c r="F7" s="137"/>
      <c r="G7" s="137"/>
      <c r="H7" s="137"/>
      <c r="I7" s="137"/>
      <c r="J7" s="137"/>
      <c r="AK7" s="19" t="s">
        <v>13</v>
      </c>
      <c r="AL7" s="19" t="s">
        <v>27</v>
      </c>
      <c r="AM7" s="19" t="s">
        <v>27</v>
      </c>
      <c r="AN7" s="19"/>
      <c r="AO7" s="19"/>
      <c r="AP7" s="19"/>
      <c r="AQ7" s="19"/>
      <c r="AR7" s="19"/>
      <c r="AS7" s="19" t="s">
        <v>33</v>
      </c>
      <c r="AT7" s="19" t="s">
        <v>34</v>
      </c>
      <c r="AU7" s="19"/>
      <c r="AV7" s="19"/>
      <c r="AW7" s="19"/>
      <c r="AX7" s="19" t="s">
        <v>35</v>
      </c>
      <c r="AY7" s="19" t="s">
        <v>35</v>
      </c>
    </row>
    <row r="8" spans="2:110" ht="39" customHeight="1" x14ac:dyDescent="0.25">
      <c r="C8" s="135" t="s">
        <v>10</v>
      </c>
      <c r="D8" s="135"/>
      <c r="E8" s="135"/>
      <c r="F8" s="135"/>
      <c r="G8" s="135"/>
      <c r="H8" s="135"/>
      <c r="I8" s="135"/>
      <c r="J8" s="135"/>
      <c r="K8" s="135"/>
      <c r="L8" s="135"/>
      <c r="R8" s="13"/>
      <c r="S8" s="15"/>
      <c r="T8" s="14"/>
      <c r="AA8" s="13"/>
      <c r="AB8" s="15"/>
      <c r="AC8" s="14"/>
      <c r="AJ8" s="13"/>
      <c r="AK8" s="19"/>
      <c r="AL8" s="19"/>
      <c r="AM8" s="19"/>
      <c r="AN8" s="19"/>
      <c r="AO8" s="19"/>
      <c r="AP8" s="19"/>
      <c r="AQ8" s="19"/>
      <c r="AR8" s="19"/>
      <c r="AS8" s="19"/>
      <c r="AT8" s="19"/>
      <c r="AU8" s="19"/>
      <c r="AV8" s="19"/>
      <c r="AW8" s="19"/>
      <c r="AX8" s="19"/>
      <c r="AY8" s="19"/>
      <c r="BB8" s="13"/>
      <c r="BC8" s="15"/>
      <c r="BD8" s="14"/>
      <c r="BK8" s="13"/>
      <c r="BL8" s="15"/>
      <c r="BM8" s="14"/>
      <c r="BT8" s="13"/>
      <c r="BU8" s="15"/>
      <c r="BV8" s="14"/>
      <c r="CC8" s="13"/>
      <c r="CD8" s="15"/>
      <c r="CE8" s="14"/>
      <c r="CL8" s="13"/>
      <c r="CM8" s="15"/>
      <c r="CN8" s="14"/>
      <c r="CU8" s="13"/>
      <c r="CV8" s="15"/>
      <c r="CW8" s="14"/>
      <c r="DD8" s="13"/>
      <c r="DE8" s="15"/>
      <c r="DF8" s="14"/>
    </row>
    <row r="9" spans="2:110" ht="7.5" customHeight="1" x14ac:dyDescent="0.25">
      <c r="H9" s="12"/>
      <c r="I9" s="12"/>
      <c r="J9" s="12"/>
      <c r="K9" s="11"/>
      <c r="L9" s="11"/>
      <c r="M9" s="11"/>
      <c r="N9" s="11"/>
      <c r="O9" s="11"/>
      <c r="AK9" s="19"/>
      <c r="AL9" s="19"/>
      <c r="AM9" s="19"/>
      <c r="AN9" s="19"/>
      <c r="AO9" s="19"/>
      <c r="AP9" s="19"/>
      <c r="AQ9" s="19"/>
      <c r="AR9" s="19"/>
      <c r="AS9" s="19"/>
      <c r="AT9" s="19"/>
      <c r="AU9" s="19"/>
      <c r="AV9" s="19"/>
      <c r="AW9" s="19"/>
      <c r="AX9" s="19"/>
      <c r="AY9" s="19"/>
    </row>
    <row r="10" spans="2:110" ht="54.75" customHeight="1" x14ac:dyDescent="0.25">
      <c r="C10" s="136" t="s">
        <v>48</v>
      </c>
      <c r="D10" s="136"/>
      <c r="E10" s="136"/>
      <c r="F10" s="136"/>
      <c r="G10" s="136"/>
      <c r="H10" s="136"/>
      <c r="I10" s="136"/>
      <c r="J10" s="136"/>
      <c r="K10" s="136"/>
      <c r="L10" s="136"/>
      <c r="R10" s="13"/>
      <c r="S10" s="15"/>
      <c r="T10" s="14"/>
      <c r="AA10" s="13"/>
      <c r="AB10" s="15"/>
      <c r="AC10" s="14"/>
      <c r="AJ10" s="13"/>
      <c r="AL10" s="14"/>
      <c r="AS10" s="13"/>
      <c r="AT10" s="15"/>
      <c r="AU10" s="14"/>
      <c r="BB10" s="13"/>
      <c r="BC10" s="15"/>
      <c r="BD10" s="14"/>
      <c r="BK10" s="13"/>
      <c r="BL10" s="15"/>
      <c r="BM10" s="14"/>
      <c r="BT10" s="13"/>
      <c r="BU10" s="15"/>
      <c r="BV10" s="14"/>
      <c r="CC10" s="13"/>
      <c r="CD10" s="15"/>
      <c r="CE10" s="14"/>
      <c r="CL10" s="13"/>
      <c r="CM10" s="15"/>
      <c r="CN10" s="14"/>
      <c r="CU10" s="13"/>
      <c r="CV10" s="15"/>
      <c r="CW10" s="14"/>
      <c r="DD10" s="13"/>
      <c r="DE10" s="15"/>
      <c r="DF10" s="14"/>
    </row>
    <row r="11" spans="2:110" ht="8.25" customHeight="1" x14ac:dyDescent="0.25"/>
    <row r="12" spans="2:110" ht="258" customHeight="1" x14ac:dyDescent="0.25">
      <c r="C12" s="120" t="s">
        <v>50</v>
      </c>
      <c r="D12" s="121"/>
      <c r="E12" s="121"/>
      <c r="F12" s="121"/>
      <c r="G12" s="121"/>
      <c r="H12" s="121"/>
      <c r="I12" s="121"/>
      <c r="J12" s="121"/>
      <c r="K12" s="121"/>
      <c r="L12" s="121"/>
      <c r="R12" s="13"/>
      <c r="S12" s="15"/>
      <c r="T12" s="14"/>
      <c r="AA12" s="13"/>
      <c r="AB12" s="15"/>
      <c r="AC12" s="14"/>
      <c r="AJ12" s="13"/>
      <c r="AL12" s="14"/>
      <c r="AS12" s="13"/>
      <c r="AT12" s="15"/>
      <c r="AU12" s="14"/>
      <c r="BB12" s="13"/>
      <c r="BC12" s="15"/>
      <c r="BD12" s="14"/>
      <c r="BK12" s="13"/>
      <c r="BL12" s="15"/>
      <c r="BM12" s="14"/>
      <c r="BT12" s="13"/>
      <c r="BU12" s="15"/>
      <c r="BV12" s="14"/>
      <c r="CC12" s="13"/>
      <c r="CD12" s="15"/>
      <c r="CE12" s="14"/>
      <c r="CL12" s="13"/>
      <c r="CM12" s="15"/>
      <c r="CN12" s="14"/>
      <c r="CU12" s="13"/>
      <c r="CV12" s="15"/>
      <c r="CW12" s="14"/>
      <c r="DD12" s="13"/>
      <c r="DE12" s="15"/>
      <c r="DF12" s="14"/>
    </row>
    <row r="13" spans="2:110" ht="37.5" customHeight="1" x14ac:dyDescent="0.25">
      <c r="D13" s="129" t="s">
        <v>1</v>
      </c>
      <c r="E13" s="129"/>
      <c r="F13" s="129"/>
      <c r="G13" s="129"/>
      <c r="H13" s="129"/>
      <c r="I13" s="129"/>
    </row>
    <row r="14" spans="2:110" ht="12.75" customHeight="1" x14ac:dyDescent="0.25">
      <c r="H14" s="12"/>
      <c r="I14" s="12"/>
      <c r="J14" s="12"/>
      <c r="K14" s="11"/>
      <c r="L14" s="11"/>
      <c r="M14" s="11"/>
      <c r="N14" s="11"/>
      <c r="O14" s="11"/>
    </row>
    <row r="15" spans="2:110" ht="15" customHeight="1" x14ac:dyDescent="0.25">
      <c r="B15" s="17"/>
      <c r="C15" s="123" t="s">
        <v>7</v>
      </c>
      <c r="D15" s="124"/>
      <c r="E15" s="124"/>
      <c r="F15" s="124"/>
      <c r="AK15" s="15"/>
    </row>
    <row r="17" spans="2:37" ht="156.75" customHeight="1" x14ac:dyDescent="0.25">
      <c r="B17" s="16"/>
      <c r="C17" s="125" t="s">
        <v>49</v>
      </c>
      <c r="D17" s="125"/>
      <c r="E17" s="125"/>
      <c r="F17" s="125"/>
      <c r="G17" s="125"/>
      <c r="H17" s="125"/>
      <c r="I17" s="125"/>
      <c r="AK17" s="15"/>
    </row>
    <row r="18" spans="2:37" ht="33.75" customHeight="1" x14ac:dyDescent="0.25">
      <c r="B18" s="16"/>
      <c r="C18" s="16"/>
      <c r="D18" s="16"/>
      <c r="E18" s="16"/>
      <c r="F18" s="16"/>
      <c r="G18" s="16"/>
      <c r="H18" s="16"/>
      <c r="I18" s="16"/>
    </row>
    <row r="19" spans="2:37" s="24" customFormat="1" ht="14.25" x14ac:dyDescent="0.2"/>
    <row r="20" spans="2:37" ht="12.75" customHeight="1" x14ac:dyDescent="0.25">
      <c r="H20" s="12"/>
      <c r="I20" s="12"/>
      <c r="J20" s="12"/>
      <c r="K20" s="11"/>
      <c r="L20" s="11"/>
      <c r="M20" s="11"/>
      <c r="N20" s="11"/>
      <c r="O20" s="11"/>
    </row>
    <row r="21" spans="2:37" s="14" customFormat="1" ht="30.75" customHeight="1" x14ac:dyDescent="0.25">
      <c r="C21" s="101" t="s">
        <v>46</v>
      </c>
      <c r="D21" s="101"/>
      <c r="E21" s="101"/>
      <c r="F21" s="101"/>
      <c r="G21" s="101"/>
      <c r="H21" s="101"/>
      <c r="I21" s="101"/>
      <c r="J21" s="101"/>
      <c r="K21" s="101"/>
      <c r="L21" s="101"/>
      <c r="AK21"/>
    </row>
    <row r="22" spans="2:37" ht="9" customHeight="1" x14ac:dyDescent="0.25">
      <c r="H22" s="12"/>
      <c r="I22" s="12"/>
      <c r="J22" s="12"/>
      <c r="K22" s="11"/>
      <c r="L22" s="11"/>
      <c r="M22" s="11"/>
      <c r="N22" s="11"/>
      <c r="O22" s="11"/>
    </row>
    <row r="23" spans="2:37" s="24" customFormat="1" ht="41.25" customHeight="1" x14ac:dyDescent="0.2">
      <c r="B23" s="44"/>
      <c r="C23" s="104" t="s">
        <v>47</v>
      </c>
      <c r="D23" s="105"/>
      <c r="E23" s="102" t="s">
        <v>44</v>
      </c>
      <c r="F23" s="103"/>
      <c r="G23" s="38"/>
    </row>
    <row r="24" spans="2:37" s="24" customFormat="1" ht="33" customHeight="1" x14ac:dyDescent="0.2">
      <c r="H24" s="106" t="str">
        <f>IF(F25="Yes", "Please Note: Key personnel are President/CEO, Dean, 
                       Program Director, Medical Director, and if 
                       applicable, Satellite Lead Instructor(s).","")</f>
        <v/>
      </c>
      <c r="I24" s="106"/>
      <c r="J24" s="106"/>
      <c r="K24" s="106"/>
    </row>
    <row r="25" spans="2:37" ht="112.5" customHeight="1" x14ac:dyDescent="0.25">
      <c r="B25" s="26"/>
      <c r="C25" s="116" t="s">
        <v>51</v>
      </c>
      <c r="D25" s="116"/>
      <c r="E25" s="84"/>
      <c r="F25" s="89" t="s">
        <v>44</v>
      </c>
      <c r="G25" s="38"/>
      <c r="H25" s="106"/>
      <c r="I25" s="106"/>
      <c r="J25" s="106"/>
      <c r="K25" s="106"/>
      <c r="L25" s="36"/>
    </row>
    <row r="26" spans="2:37" ht="42.75" customHeight="1" x14ac:dyDescent="0.25">
      <c r="L26" s="11"/>
      <c r="M26" s="11"/>
      <c r="N26" s="11"/>
      <c r="O26" s="11"/>
    </row>
    <row r="27" spans="2:37" s="14" customFormat="1" ht="30.75" customHeight="1" x14ac:dyDescent="0.25">
      <c r="C27" s="101" t="s">
        <v>9</v>
      </c>
      <c r="D27" s="101"/>
      <c r="E27" s="101"/>
      <c r="F27" s="101"/>
      <c r="G27" s="101"/>
      <c r="H27" s="101"/>
      <c r="I27" s="101"/>
      <c r="J27" s="101"/>
      <c r="K27" s="101"/>
      <c r="L27" s="101"/>
      <c r="AK27"/>
    </row>
    <row r="28" spans="2:37" ht="9" customHeight="1" x14ac:dyDescent="0.25">
      <c r="H28" s="12"/>
      <c r="I28" s="12"/>
      <c r="J28" s="12"/>
      <c r="K28" s="11"/>
      <c r="L28" s="11"/>
      <c r="M28" s="11"/>
      <c r="N28" s="11"/>
      <c r="O28" s="11"/>
    </row>
    <row r="29" spans="2:37" ht="27" customHeight="1" x14ac:dyDescent="0.25">
      <c r="C29" s="138" t="str">
        <f>IF($E$23&lt;&gt;"Please Select",$E$23,"")</f>
        <v/>
      </c>
      <c r="D29" s="138"/>
      <c r="E29" s="138"/>
      <c r="F29" s="138"/>
      <c r="G29" s="138"/>
      <c r="H29" s="138"/>
      <c r="I29" s="138"/>
      <c r="J29" s="138"/>
      <c r="K29" s="138"/>
      <c r="L29" s="138"/>
      <c r="M29" s="11"/>
      <c r="N29" s="11"/>
      <c r="O29" s="11"/>
    </row>
    <row r="30" spans="2:37" ht="24" customHeight="1" x14ac:dyDescent="0.25">
      <c r="H30" s="12"/>
      <c r="I30" s="12"/>
      <c r="J30" s="12"/>
      <c r="K30" s="11"/>
      <c r="L30" s="11"/>
      <c r="M30" s="11"/>
      <c r="N30" s="11"/>
      <c r="O30" s="11"/>
    </row>
    <row r="31" spans="2:37" ht="16.5" x14ac:dyDescent="0.25">
      <c r="B31" s="6"/>
      <c r="C31" s="23" t="str">
        <f>IF(OR($E$23="AEMT",$E$23="Both - AEMT &amp; Paramedic"),"AEMT Program Number:   ","")</f>
        <v/>
      </c>
      <c r="D31" s="88"/>
      <c r="E31" s="18" t="str">
        <f>IF(OR($E$23="AEMT",$E$23="Both - AEMT &amp; Paramedic"),"(the number [e.g., 200XXX, 250XXX,300XXX, 350XXX, 25XXX LoRApp] assigned by CoAEMSP)","")</f>
        <v/>
      </c>
      <c r="F31" s="24"/>
      <c r="G31" s="24"/>
      <c r="H31" s="24"/>
      <c r="I31" s="24"/>
      <c r="J31" s="24"/>
      <c r="K31" s="24"/>
      <c r="L31" s="24"/>
    </row>
    <row r="32" spans="2:37" ht="9.9499999999999993" customHeight="1" x14ac:dyDescent="0.25">
      <c r="C32" s="24"/>
      <c r="D32" s="24"/>
      <c r="E32" s="24"/>
      <c r="F32" s="24"/>
      <c r="G32" s="24"/>
      <c r="H32" s="24"/>
      <c r="I32" s="24"/>
      <c r="J32" s="24"/>
      <c r="K32" s="24"/>
      <c r="L32" s="24"/>
    </row>
    <row r="33" spans="2:37" ht="16.5" x14ac:dyDescent="0.25">
      <c r="B33" s="6"/>
      <c r="C33" s="23" t="str">
        <f>IF(OR($E$23="Paramedic",$E$23="Both - AEMT &amp; Paramedic"),"Paramedic Program Number:   ",IF($E$23="Please Select","CoAEMSP Program Number:   ",""))</f>
        <v xml:space="preserve">CoAEMSP Program Number:   </v>
      </c>
      <c r="D33" s="88"/>
      <c r="E33" s="18" t="str">
        <f>IF(OR($E$23="Paramedic",$E$23="Both - AEMT &amp; Paramedic"),"(the number [e.g., 600XXX, 700XXX, 25XXX LoRApp] assigned by CoAEMSP)",IF($E$23="Please Select","(the number [e.g., 200XXX, 250XXX,300XXX, 350XXX, 600XXX, 700XXX, 25XXX LoRApp] assigned by CoAEMSP)",""))</f>
        <v>(the number [e.g., 200XXX, 250XXX,300XXX, 350XXX, 600XXX, 700XXX, 25XXX LoRApp] assigned by CoAEMSP)</v>
      </c>
      <c r="F33" s="24"/>
      <c r="G33" s="24"/>
      <c r="H33" s="24"/>
      <c r="I33" s="24"/>
      <c r="J33" s="24"/>
      <c r="K33" s="24"/>
      <c r="L33" s="24"/>
    </row>
    <row r="34" spans="2:37" ht="9.9499999999999993" customHeight="1" x14ac:dyDescent="0.25">
      <c r="C34" s="24"/>
      <c r="D34" s="24"/>
      <c r="E34" s="24"/>
      <c r="F34" s="24"/>
      <c r="G34" s="24"/>
      <c r="H34" s="24"/>
      <c r="I34" s="24"/>
      <c r="J34" s="24"/>
      <c r="K34" s="24"/>
      <c r="L34" s="24"/>
    </row>
    <row r="35" spans="2:37" ht="16.5" x14ac:dyDescent="0.25">
      <c r="B35" s="6"/>
      <c r="C35" s="23" t="s">
        <v>5</v>
      </c>
      <c r="D35" s="130"/>
      <c r="E35" s="131"/>
      <c r="F35" s="131"/>
      <c r="G35" s="131"/>
      <c r="H35" s="131"/>
      <c r="I35" s="131"/>
      <c r="J35" s="131"/>
      <c r="K35" s="131"/>
      <c r="L35" s="132"/>
    </row>
    <row r="36" spans="2:37" ht="5.0999999999999996" customHeight="1" x14ac:dyDescent="0.25">
      <c r="C36" s="24"/>
      <c r="D36" s="24"/>
      <c r="E36" s="24"/>
      <c r="F36" s="24"/>
      <c r="G36" s="24"/>
      <c r="H36" s="24"/>
      <c r="I36" s="24"/>
      <c r="J36" s="24"/>
      <c r="K36" s="24"/>
      <c r="L36" s="24"/>
    </row>
    <row r="37" spans="2:37" ht="5.0999999999999996" customHeight="1" x14ac:dyDescent="0.25">
      <c r="C37" s="24"/>
      <c r="D37" s="24"/>
      <c r="E37" s="24"/>
      <c r="F37" s="24"/>
      <c r="G37" s="24"/>
      <c r="H37" s="24"/>
      <c r="I37" s="24"/>
      <c r="J37" s="24"/>
      <c r="K37" s="24"/>
      <c r="L37" s="24"/>
    </row>
    <row r="38" spans="2:37" ht="16.5" x14ac:dyDescent="0.25">
      <c r="C38" s="23" t="s">
        <v>2</v>
      </c>
      <c r="D38" s="85"/>
      <c r="E38" s="25" t="s">
        <v>3</v>
      </c>
      <c r="F38" s="86"/>
      <c r="G38" s="25" t="s">
        <v>4</v>
      </c>
      <c r="H38" s="87"/>
      <c r="I38" s="24"/>
      <c r="J38" s="24"/>
      <c r="K38" s="24"/>
      <c r="L38" s="24"/>
      <c r="AK38" s="14"/>
    </row>
    <row r="39" spans="2:37" ht="9.9499999999999993" customHeight="1" x14ac:dyDescent="0.25">
      <c r="H39" s="12"/>
      <c r="I39" s="12"/>
      <c r="J39" s="12"/>
      <c r="K39" s="11"/>
      <c r="L39" s="11"/>
      <c r="M39" s="11"/>
      <c r="N39" s="11"/>
      <c r="O39" s="11"/>
    </row>
    <row r="40" spans="2:37" ht="12.75" customHeight="1" x14ac:dyDescent="0.25">
      <c r="H40" s="12"/>
      <c r="I40" s="12"/>
      <c r="J40" s="12"/>
      <c r="K40" s="11"/>
      <c r="L40" s="11"/>
      <c r="M40" s="11"/>
      <c r="N40" s="11"/>
      <c r="O40" s="11"/>
    </row>
    <row r="41" spans="2:37" s="14" customFormat="1" ht="30.75" customHeight="1" x14ac:dyDescent="0.25">
      <c r="B41" s="101" t="s">
        <v>41</v>
      </c>
      <c r="C41" s="101"/>
      <c r="D41" s="101"/>
      <c r="E41" s="101"/>
      <c r="F41" s="101"/>
      <c r="G41" s="101"/>
      <c r="H41" s="101"/>
      <c r="I41" s="101"/>
      <c r="J41" s="101"/>
      <c r="K41" s="101"/>
      <c r="L41" s="101"/>
      <c r="AK41"/>
    </row>
    <row r="42" spans="2:37" ht="9.9499999999999993" customHeight="1" x14ac:dyDescent="0.25">
      <c r="B42" s="1"/>
      <c r="C42" s="4"/>
      <c r="D42" s="8"/>
      <c r="E42" s="8"/>
      <c r="J42" s="5"/>
    </row>
    <row r="43" spans="2:37" ht="27" customHeight="1" x14ac:dyDescent="0.25">
      <c r="C43" s="138" t="str">
        <f>IF($E$23&lt;&gt;"Please Select",$E$23,"")</f>
        <v/>
      </c>
      <c r="D43" s="138"/>
      <c r="E43" s="138"/>
      <c r="F43" s="138"/>
      <c r="G43" s="138"/>
      <c r="H43" s="138"/>
      <c r="I43" s="138"/>
      <c r="J43" s="138"/>
      <c r="K43" s="138"/>
      <c r="L43" s="138"/>
      <c r="M43" s="11"/>
      <c r="N43" s="11"/>
      <c r="O43" s="11"/>
    </row>
    <row r="44" spans="2:37" ht="24" customHeight="1" x14ac:dyDescent="0.25">
      <c r="H44" s="12"/>
      <c r="I44" s="12"/>
      <c r="J44" s="12"/>
      <c r="K44" s="11"/>
      <c r="L44" s="11"/>
      <c r="M44" s="11"/>
      <c r="N44" s="11"/>
      <c r="O44" s="11"/>
    </row>
    <row r="45" spans="2:37" ht="9.9499999999999993" customHeight="1" x14ac:dyDescent="0.25">
      <c r="H45" s="12"/>
      <c r="I45" s="12"/>
      <c r="J45" s="12"/>
      <c r="K45" s="11"/>
      <c r="L45" s="11"/>
      <c r="M45" s="11"/>
      <c r="N45" s="11"/>
      <c r="O45" s="11"/>
    </row>
    <row r="46" spans="2:37" ht="29.25" customHeight="1" x14ac:dyDescent="0.25">
      <c r="B46" s="26"/>
      <c r="C46" s="133" t="s">
        <v>42</v>
      </c>
      <c r="D46" s="133"/>
      <c r="E46" s="62"/>
      <c r="F46" s="139" t="s">
        <v>44</v>
      </c>
      <c r="G46" s="140"/>
      <c r="H46" s="27"/>
      <c r="I46" s="141" t="str">
        <f>IF(AND($F$25="No",F46="Medical Director"),"Please keep in mind, the same individual cannot simultaneously hold the position of Program Director and the position of Medical Director [Policy XVB].",IF(AND($F$25="Yes",$F$46="Satellite Lead Instructor"),"For changes or updates to the contact information for Satellite Lead Instructors, please contact Lynn Caruthers [lynn@coaemsp.org or 214-703-8445 ext. 115]",""))</f>
        <v/>
      </c>
      <c r="J46" s="141"/>
      <c r="K46" s="141"/>
      <c r="L46" s="24"/>
    </row>
    <row r="47" spans="2:37" ht="14.1" customHeight="1" x14ac:dyDescent="0.25">
      <c r="B47" s="24"/>
      <c r="C47" s="62"/>
      <c r="D47" s="62"/>
      <c r="E47" s="62"/>
      <c r="F47" s="24"/>
      <c r="G47" s="24"/>
      <c r="H47" s="29"/>
      <c r="I47" s="141"/>
      <c r="J47" s="141"/>
      <c r="K47" s="141"/>
      <c r="L47" s="30"/>
      <c r="M47" s="11"/>
      <c r="N47" s="11"/>
      <c r="O47" s="11"/>
    </row>
    <row r="48" spans="2:37" ht="17.25" customHeight="1" x14ac:dyDescent="0.25">
      <c r="B48" s="26"/>
      <c r="C48" s="133" t="str">
        <f>IF(AND(F25="Yes",F46="Satellite Lead Instructor"),"","Date form was submitted:")</f>
        <v>Date form was submitted:</v>
      </c>
      <c r="D48" s="133"/>
      <c r="E48" s="133"/>
      <c r="F48" s="91"/>
      <c r="G48" s="31" t="str">
        <f>IF(C48&lt;&gt;"","   (m/d/yyyy)","")</f>
        <v xml:space="preserve">   (m/d/yyyy)</v>
      </c>
      <c r="H48" s="24"/>
      <c r="I48" s="28"/>
      <c r="J48" s="28"/>
      <c r="K48" s="28"/>
      <c r="L48" s="24"/>
    </row>
    <row r="49" spans="2:37" ht="11.45" customHeight="1" x14ac:dyDescent="0.25">
      <c r="B49" s="26"/>
      <c r="C49" s="9"/>
      <c r="D49" s="32"/>
      <c r="E49" s="32"/>
      <c r="F49" s="24"/>
      <c r="G49" s="24"/>
      <c r="H49" s="24"/>
      <c r="I49" s="24"/>
      <c r="J49" s="33"/>
      <c r="K49" s="24"/>
      <c r="L49" s="24"/>
    </row>
    <row r="50" spans="2:37" ht="17.25" customHeight="1" x14ac:dyDescent="0.25">
      <c r="B50" s="26"/>
      <c r="C50" s="133" t="str">
        <f>IF(AND(F25="Yes",F46="Satellite Lead Instructor"),"","Effective date of change:")</f>
        <v>Effective date of change:</v>
      </c>
      <c r="D50" s="133"/>
      <c r="E50" s="133"/>
      <c r="F50" s="91"/>
      <c r="G50" s="31" t="str">
        <f>IF(C50&lt;&gt;"","    (m/d/yyyy)","")</f>
        <v xml:space="preserve">    (m/d/yyyy)</v>
      </c>
      <c r="H50" s="24"/>
      <c r="I50" s="28"/>
      <c r="J50" s="28"/>
      <c r="K50" s="28"/>
      <c r="L50" s="24"/>
    </row>
    <row r="51" spans="2:37" ht="11.1" customHeight="1" x14ac:dyDescent="0.25">
      <c r="B51" s="26"/>
      <c r="C51" s="9"/>
      <c r="D51" s="32"/>
      <c r="E51" s="32"/>
      <c r="F51" s="24"/>
      <c r="G51" s="24"/>
      <c r="H51" s="24"/>
      <c r="I51" s="24"/>
      <c r="J51" s="33"/>
      <c r="K51" s="24"/>
      <c r="L51" s="24"/>
    </row>
    <row r="52" spans="2:37" ht="17.25" customHeight="1" x14ac:dyDescent="0.25">
      <c r="B52" s="26" t="str">
        <f>IF(OR(F42="Assistant Medical Director",F42="Associate Medical Director",F42="Satellite Lead Instructor"),"3)", "")</f>
        <v/>
      </c>
      <c r="C52" s="142" t="str">
        <f>IF(AND($F$25="No",$F$46="Medical Director"),"The "&amp;$F$46&amp;" is appointed for the following location(s)?","")</f>
        <v/>
      </c>
      <c r="D52" s="142"/>
      <c r="E52" s="142"/>
      <c r="F52" s="34"/>
      <c r="G52" s="31" t="str">
        <f>IF(AND($F$25="No",$F$46="Medical Director",$F$52=""), " &lt;=== Select from drop down list","")</f>
        <v/>
      </c>
      <c r="H52" s="35"/>
      <c r="I52" s="28"/>
      <c r="J52" s="36"/>
      <c r="K52" s="36"/>
      <c r="L52" s="36"/>
    </row>
    <row r="53" spans="2:37" ht="17.25" customHeight="1" x14ac:dyDescent="0.25">
      <c r="B53" s="26"/>
      <c r="C53" s="133" t="str">
        <f>IF(AND($F$25="No",$F$46="Program Director"),"Type of Appointment     (see CoAEMSP Policy XVI-Personnel Changes):   ","")</f>
        <v/>
      </c>
      <c r="D53" s="133"/>
      <c r="E53" s="133"/>
      <c r="F53" s="37"/>
      <c r="G53" s="38" t="str">
        <f>IF(AND($F$25="No",$F$46="Program Director",$F$53=""), " &lt;=== Select from drop down list", IF(AND($F$25="No",$F$46="Program Director",$F$53="Interim"),"   NOTE: An Interim Program Director may be appointed for a maximum of 15-months only.",""))</f>
        <v/>
      </c>
      <c r="H53" s="24"/>
      <c r="I53" s="28"/>
      <c r="J53" s="36"/>
      <c r="K53" s="36"/>
      <c r="L53" s="90"/>
    </row>
    <row r="54" spans="2:37" ht="17.25" customHeight="1" x14ac:dyDescent="0.25">
      <c r="B54" s="26"/>
      <c r="C54" s="142" t="str">
        <f>IF(F46="Assistant Medical Director","Are you removing, replacing, or adding an additional Assistant MD?",IF(F46="Associate Medical Director","Are you removing, replacing, or adding an additional Associate MD?",IF(AND($F$25="No",F46="Satellite Lead Instructor"),"Are you removing, replacing, or adding a Satellite Lead Instructor?","")))</f>
        <v/>
      </c>
      <c r="D54" s="142"/>
      <c r="E54" s="142"/>
      <c r="F54" s="34"/>
      <c r="G54" s="39" t="str">
        <f>IF(OR(AND($F$25="No",F46="Assistant Medical Director", F54=""),AND($F$25="No",F46="Associate Medical Director",F54=""), AND($F$25="No",F46="Satellite Lead Instructor",F54="")), " &lt;=== Select from drop down list", "")</f>
        <v/>
      </c>
      <c r="H54" s="35"/>
      <c r="I54" s="28"/>
      <c r="J54" s="28"/>
      <c r="K54" s="28"/>
      <c r="L54" s="24"/>
    </row>
    <row r="55" spans="2:37" ht="9.6" customHeight="1" x14ac:dyDescent="0.25">
      <c r="B55" s="26"/>
      <c r="C55" s="9"/>
      <c r="D55" s="32"/>
      <c r="E55" s="32"/>
      <c r="F55" s="24"/>
      <c r="G55" s="24"/>
      <c r="H55" s="24"/>
      <c r="I55" s="28"/>
      <c r="J55" s="36"/>
      <c r="K55" s="36"/>
      <c r="L55" s="36"/>
    </row>
    <row r="56" spans="2:37" ht="17.25" customHeight="1" x14ac:dyDescent="0.25">
      <c r="B56" s="26" t="str">
        <f>IF(OR(F47="Assistant Medical Director",F47="Associate Medical Director",F47="Satellite Lead Instructor"),"3)", "")</f>
        <v/>
      </c>
      <c r="C56" s="142" t="str">
        <f>IF(OR(AND($F$25="No",$F$46="Medical Director",$F$52="Satellite(s)"),AND($F$25="No",$F$46="Medical Director",$F$52="Both")),"Indicate the City &amp; State for each Satellite location:",IF(AND($F$25="No",$F$46="Satellite Lead Instructor"),"Indicate the City &amp; State for each Satellite location:",""))</f>
        <v/>
      </c>
      <c r="D56" s="142"/>
      <c r="E56" s="142"/>
      <c r="F56" s="107"/>
      <c r="G56" s="107"/>
      <c r="H56" s="107"/>
      <c r="I56" s="107"/>
      <c r="J56" s="107"/>
      <c r="K56" s="107"/>
      <c r="L56" s="36"/>
    </row>
    <row r="57" spans="2:37" ht="15.6" customHeight="1" x14ac:dyDescent="0.25">
      <c r="B57" s="26"/>
      <c r="C57" s="9"/>
      <c r="D57" s="32"/>
      <c r="E57" s="32"/>
      <c r="F57" s="107"/>
      <c r="G57" s="107"/>
      <c r="H57" s="107"/>
      <c r="I57" s="107"/>
      <c r="J57" s="107"/>
      <c r="K57" s="107"/>
      <c r="L57" s="36"/>
    </row>
    <row r="58" spans="2:37" ht="15.75" x14ac:dyDescent="0.25">
      <c r="B58" s="26"/>
      <c r="C58" s="9"/>
      <c r="D58" s="32"/>
      <c r="E58" s="32"/>
      <c r="F58" s="24"/>
      <c r="G58" s="24"/>
      <c r="H58" s="24"/>
      <c r="I58" s="24"/>
      <c r="J58" s="33"/>
      <c r="K58" s="24"/>
      <c r="L58" s="24"/>
    </row>
    <row r="59" spans="2:37" ht="12" customHeight="1" x14ac:dyDescent="0.25">
      <c r="B59" s="97"/>
      <c r="C59" s="97"/>
      <c r="D59" s="97"/>
      <c r="E59" s="97"/>
      <c r="F59" s="97"/>
      <c r="G59" s="97"/>
      <c r="H59" s="97"/>
      <c r="I59" s="97"/>
      <c r="J59" s="97"/>
      <c r="K59" s="97"/>
      <c r="L59" s="97"/>
      <c r="M59" s="11"/>
      <c r="N59" s="11"/>
      <c r="O59" s="11"/>
    </row>
    <row r="60" spans="2:37" s="14" customFormat="1" ht="30.75" customHeight="1" x14ac:dyDescent="0.25">
      <c r="B60" s="108" t="str">
        <f>IF(AND($F$46="President/CEO",$F$25="No"), "Former President/CEO",IF(AND($F$46="Dean",$F$25="No"), "Former Dean",IF(AND($F$46="Program Director",$F$25="No"),"Former Program Director",IF(AND($F$46="Medical Director",$F$25="No"),"Former Medical Director",IF(AND($F$46="Assistant Medical Director",$F$25="No"),"Former Assistant Medical Director",IF(AND($F$46="Associate Medical Director",$F$25="No"),"Former Associate Medical Director",IF(OR(AND($F$46="Satellite Lead Instructor",$F$25="No",$F$54="Remove"),AND($F$46="Satellite Lead Instructor",$F$25="No",$F$54="Replace")),"Former Satellite Lead Instructor","")))))))</f>
        <v/>
      </c>
      <c r="C60" s="108"/>
      <c r="D60" s="108"/>
      <c r="E60" s="108"/>
      <c r="F60" s="108"/>
      <c r="G60" s="108"/>
      <c r="H60" s="108"/>
      <c r="I60" s="108"/>
      <c r="J60" s="108"/>
      <c r="K60" s="108"/>
      <c r="L60" s="108"/>
      <c r="AK60"/>
    </row>
    <row r="61" spans="2:37" ht="9" customHeight="1" x14ac:dyDescent="0.25">
      <c r="H61" s="12"/>
      <c r="I61" s="12"/>
      <c r="J61" s="12"/>
      <c r="K61" s="11"/>
      <c r="L61" s="11"/>
      <c r="M61" s="11"/>
      <c r="N61" s="11"/>
      <c r="O61" s="11"/>
    </row>
    <row r="62" spans="2:37" ht="27" customHeight="1" x14ac:dyDescent="0.25">
      <c r="C62" s="138" t="str">
        <f>IF(B60&lt;&gt;"",$E$23,"")</f>
        <v/>
      </c>
      <c r="D62" s="138"/>
      <c r="E62" s="138"/>
      <c r="F62" s="138"/>
      <c r="G62" s="138"/>
      <c r="H62" s="138"/>
      <c r="I62" s="138"/>
      <c r="J62" s="138"/>
      <c r="K62" s="138"/>
      <c r="L62" s="138"/>
      <c r="M62" s="11"/>
      <c r="N62" s="11"/>
      <c r="O62" s="11"/>
    </row>
    <row r="63" spans="2:37" ht="24" customHeight="1" x14ac:dyDescent="0.25">
      <c r="H63" s="12"/>
      <c r="I63" s="12"/>
      <c r="J63" s="12"/>
      <c r="K63" s="11"/>
      <c r="L63" s="11"/>
      <c r="M63" s="11"/>
      <c r="N63" s="11"/>
      <c r="O63" s="11"/>
    </row>
    <row r="64" spans="2:37" ht="12" customHeight="1" x14ac:dyDescent="0.25">
      <c r="B64" s="24"/>
      <c r="C64" s="24"/>
      <c r="D64" s="24"/>
      <c r="E64" s="24"/>
      <c r="F64" s="24"/>
      <c r="G64" s="24"/>
      <c r="H64" s="24"/>
      <c r="I64" s="24"/>
      <c r="J64" s="24"/>
      <c r="K64" s="24"/>
      <c r="L64" s="24"/>
      <c r="AK64" s="15"/>
    </row>
    <row r="65" spans="2:37" ht="16.5" x14ac:dyDescent="0.25">
      <c r="B65" s="26"/>
      <c r="C65" s="40" t="str">
        <f>IF(AND($F$46="President/CEO",$F$25="No"),"Former President/CEO Name:   ",IF(AND(F46="Dean",$F$25="No"),"Former Dean Name:   ",IF(AND(F46="Program Director",$F$25="No"),"Former Program Director Name:   ",IF(AND(F46="Medical Director",$F$25="No"),"Former Medical Director Name:   ",IF(OR(AND(F46="Assistant Medical Director",F54="Remove"),AND(F46="Assistant Medical Director",F54="Replace")),"Former Assistant Medical Director Name:   ",IF(OR(AND(F46="Associate Medical Director",F54="Remove"),AND($F$25="No",F46="Associate Medical Director",F54="Replace")),"Former Associate Medical Director Name:   ",IF(OR(AND($F$25="No",F46="Satellite Lead Instructor",F54="Remove"),AND($F$25="No",F46="Satellite Lead Instructor",F54="Replace")),"Former Satellite Lead Instructor Name:   ","")))))))</f>
        <v/>
      </c>
      <c r="D65" s="126"/>
      <c r="E65" s="126"/>
      <c r="F65" s="126"/>
      <c r="G65" s="126"/>
      <c r="H65" s="126"/>
      <c r="I65" s="126"/>
      <c r="J65" s="126"/>
      <c r="K65" s="126"/>
      <c r="L65" s="126"/>
    </row>
    <row r="66" spans="2:37" ht="9.9499999999999993" customHeight="1" x14ac:dyDescent="0.25">
      <c r="B66" s="24"/>
      <c r="C66" s="24"/>
      <c r="D66" s="24"/>
      <c r="E66" s="24"/>
      <c r="F66" s="24"/>
      <c r="G66" s="24"/>
      <c r="H66" s="24"/>
      <c r="I66" s="24"/>
      <c r="J66" s="24"/>
      <c r="K66" s="24"/>
      <c r="L66" s="24"/>
    </row>
    <row r="67" spans="2:37" ht="16.5" x14ac:dyDescent="0.25">
      <c r="B67" s="24"/>
      <c r="C67" s="40" t="str">
        <f>IF(AND($F$46="President/CEO",$F$25="No"),"Credentials (e.g., AS, BS, MS, etc.):   ",IF(AND(F46="Dean",$F$25="No"),"Credentials (e.g., AS, BS, MS, etc.):   ",IF(AND(F46="Program Director",$F$25="No"),"Credentials (e.g., AS, BS, MS, etc.):   ",IF(AND(F46="Medical Director",$F$25="No"),"Credentials (e.g., AS, BS, MS, etc.):   ",IF(OR(AND(F46="Assistant Medical Director",F54="Remove"),AND(F46="Assistant Medical Director",F54="Replace")),"Credentials:   ",IF(OR(AND(F46="Associate Medical Director",F54="Remove"),AND(F46="Associate Medical Director",F54="Replace")),"Credentials:   ",IF(OR(AND($F$25="No",F46="Satellite Lead Instructor",F54="Remove"),AND($F$25="No",F46="Satellite Lead Instructor",F54="Replace")),"Credentials (e.g., AS, BS, MS, etc.):   ","")))))))</f>
        <v/>
      </c>
      <c r="D67" s="41"/>
      <c r="E67" s="42"/>
      <c r="F67" s="42"/>
      <c r="G67" s="42"/>
      <c r="H67" s="42"/>
      <c r="I67" s="24"/>
      <c r="J67" s="24"/>
      <c r="K67" s="24"/>
      <c r="L67" s="24"/>
    </row>
    <row r="68" spans="2:37" ht="9.9499999999999993" customHeight="1" x14ac:dyDescent="0.25">
      <c r="B68" s="24"/>
      <c r="C68" s="24"/>
      <c r="D68" s="24"/>
      <c r="E68" s="24"/>
      <c r="F68" s="24"/>
      <c r="G68" s="24"/>
      <c r="H68" s="24"/>
      <c r="I68" s="24"/>
      <c r="J68" s="24"/>
      <c r="K68" s="24"/>
      <c r="L68" s="24"/>
    </row>
    <row r="69" spans="2:37" ht="16.5" x14ac:dyDescent="0.25">
      <c r="B69" s="24"/>
      <c r="C69" s="40" t="str">
        <f>IF(AND(F46="Program Director",$F$25="No"),"Reason for Change:   ","")</f>
        <v/>
      </c>
      <c r="D69" s="143"/>
      <c r="E69" s="143"/>
      <c r="F69" s="27" t="str">
        <f>IF(AND($F$46="Program Director",D69="",C69&lt;&gt;""), " &lt;=== Select from drop down list", "")</f>
        <v/>
      </c>
      <c r="G69" s="42"/>
      <c r="H69" s="145" t="str">
        <f>IF(AND(F46="Program Director",D69="Other"),"Explain Other:   ","")</f>
        <v/>
      </c>
      <c r="I69" s="145"/>
      <c r="J69" s="146"/>
      <c r="K69" s="146"/>
      <c r="L69" s="146"/>
    </row>
    <row r="70" spans="2:37" ht="12" customHeight="1" x14ac:dyDescent="0.25">
      <c r="B70" s="24"/>
      <c r="C70" s="24"/>
      <c r="D70" s="24"/>
      <c r="E70" s="24"/>
      <c r="F70" s="24"/>
      <c r="G70" s="24"/>
      <c r="H70" s="29"/>
      <c r="I70" s="29"/>
      <c r="J70" s="29"/>
      <c r="K70" s="30"/>
      <c r="L70" s="30"/>
      <c r="M70" s="11"/>
      <c r="N70" s="11"/>
      <c r="O70" s="11"/>
    </row>
    <row r="71" spans="2:37" ht="12" customHeight="1" x14ac:dyDescent="0.25">
      <c r="B71" s="97"/>
      <c r="C71" s="97"/>
      <c r="D71" s="97"/>
      <c r="E71" s="97"/>
      <c r="F71" s="97"/>
      <c r="G71" s="97"/>
      <c r="H71" s="97"/>
      <c r="I71" s="97"/>
      <c r="J71" s="97"/>
      <c r="K71" s="97"/>
      <c r="L71" s="97"/>
      <c r="M71" s="11"/>
      <c r="N71" s="11"/>
      <c r="O71" s="11"/>
    </row>
    <row r="72" spans="2:37" s="14" customFormat="1" ht="30.75" customHeight="1" x14ac:dyDescent="0.25">
      <c r="B72" s="108" t="str">
        <f>IF(AND($F$46="President/CEO",$F$25="Yes"),"President/CEO Update Office Contact Information",IF(AND($F$46="President/CEO",$F$25="No"), "NEW President/CEO",IF(AND($F$46="Dean",$F$25="Yes"),"Dean Update Office Contact Information",IF(AND($F$46="Dean",$F$25="No"), "NEW Dean",IF(AND($F$46="Program Director",$F$25="Yes"),"Program Director Update Office Contact Information",IF(AND($F$46="Program Director",$F$25="No"),"NEW Program Director",IF(AND($F$46="Medical Director",$F$25="Yes"),"Medical Director Update Office Contact Information",IF(AND($F$46="Medical Director",$F$25="No"),"NEW Medical Director",IF($F$46="Assistant Medical Director","NEW Assistant Medical Director",IF($F$46="Associate Medical Director","NEW Associate Medical Director",IF(AND($F$46="Satellite Lead Instructor",$F$25="No"),"NEW Satellite Lead Instructor","")))))))))))</f>
        <v/>
      </c>
      <c r="C72" s="108"/>
      <c r="D72" s="108"/>
      <c r="E72" s="108"/>
      <c r="F72" s="108"/>
      <c r="G72" s="108"/>
      <c r="H72" s="108"/>
      <c r="I72" s="108"/>
      <c r="J72" s="108"/>
      <c r="K72" s="108"/>
      <c r="L72" s="108"/>
      <c r="AK72"/>
    </row>
    <row r="73" spans="2:37" ht="9.9499999999999993" customHeight="1" x14ac:dyDescent="0.25">
      <c r="B73" s="1"/>
      <c r="C73" s="4"/>
      <c r="D73" s="8"/>
      <c r="E73" s="8"/>
      <c r="J73" s="5"/>
    </row>
    <row r="74" spans="2:37" ht="27" customHeight="1" x14ac:dyDescent="0.25">
      <c r="C74" s="95" t="str">
        <f>IF(B72&lt;&gt;"",$E$23,"")</f>
        <v/>
      </c>
      <c r="D74" s="95"/>
      <c r="E74" s="95"/>
      <c r="F74" s="95"/>
      <c r="G74" s="95"/>
      <c r="H74" s="95"/>
      <c r="I74" s="95"/>
      <c r="J74" s="95"/>
      <c r="K74" s="95"/>
      <c r="L74" s="95"/>
      <c r="M74" s="11"/>
      <c r="N74" s="11"/>
      <c r="O74" s="11"/>
    </row>
    <row r="75" spans="2:37" ht="24" customHeight="1" x14ac:dyDescent="0.25">
      <c r="H75" s="12"/>
      <c r="I75" s="12"/>
      <c r="J75" s="12"/>
      <c r="K75" s="11"/>
      <c r="L75" s="11"/>
      <c r="M75" s="11"/>
      <c r="N75" s="11"/>
      <c r="O75" s="11"/>
    </row>
    <row r="76" spans="2:37" ht="12" customHeight="1" x14ac:dyDescent="0.25">
      <c r="B76" s="24"/>
      <c r="C76" s="24"/>
      <c r="D76" s="24"/>
      <c r="E76" s="24"/>
      <c r="F76" s="24"/>
      <c r="G76" s="24"/>
      <c r="H76" s="24"/>
      <c r="I76" s="24"/>
      <c r="J76" s="24"/>
      <c r="K76" s="24"/>
      <c r="L76" s="24"/>
      <c r="AK76" s="15"/>
    </row>
    <row r="77" spans="2:37" ht="16.5" x14ac:dyDescent="0.25">
      <c r="B77" s="26"/>
      <c r="C77" s="40" t="str">
        <f>IF(AND($F$46="President/CEO",$F$25="Yes"),"President/CEO Name:   ",IF(AND($F$46="President/CEO",$F$25="No"),"New President/CEO Name:   ",IF(AND(F$46="Dean",$F$25="Yes"),"Dean Name:   ",IF(AND(F46="Dean",$F$25="No"),"New Dean Name:   ",IF(AND($F$46="Program Director",$F$25="Yes"),"Program Director Name:   ",IF(AND(F46="Program Director",$F$25="No"),"New Program Director Name:   ",IF(AND($F$46="Medical Director",$F$25="Yes"),"Medical Director Name:   ",IF(AND(F46="Medical Director",$F$25="No"),"New Medical Director Name:   ",IF(F46="Assistant Medical Director","New Assistant Medical Director Name:   ",IF(F46="Associate Medical Director","New Associate Medical Director Name:   ",IF(AND(F46="Satellite Lead Instructor",$F$25="No"),"New Satellite Lead Instructor Name:   ","")))))))))))</f>
        <v/>
      </c>
      <c r="D77" s="128"/>
      <c r="E77" s="128"/>
      <c r="F77" s="128"/>
      <c r="G77" s="128"/>
      <c r="H77" s="128"/>
      <c r="I77" s="128"/>
      <c r="J77" s="128"/>
      <c r="K77" s="128"/>
      <c r="L77" s="128"/>
    </row>
    <row r="78" spans="2:37" ht="9.9499999999999993" customHeight="1" x14ac:dyDescent="0.25">
      <c r="B78" s="24"/>
      <c r="C78" s="24"/>
      <c r="D78" s="24"/>
      <c r="E78" s="24"/>
      <c r="F78" s="24"/>
      <c r="G78" s="24"/>
      <c r="H78" s="24"/>
      <c r="I78" s="24"/>
      <c r="J78" s="24"/>
      <c r="K78" s="24"/>
      <c r="L78" s="24"/>
    </row>
    <row r="79" spans="2:37" ht="16.5" x14ac:dyDescent="0.25">
      <c r="B79" s="24"/>
      <c r="C79" s="40" t="str">
        <f>IF(F46="President/CEO","Credentials (e.g., AS, BS, MS, etc.):   ",IF(F46="Dean","Credentials (e.g., AS, BS, MS, etc.):   ",IF(F46="Program Director","Credentials (e.g., AS, BS, MS, etc.):   ",IF(F46="Medical Director","Credentials (e.g., AS, BS, MS, etc.):   ",IF(F46="Assistant Medical Director","Credentials:   ",IF(F46="Associate Medical Director","Credentials:   ",IF(AND(F46="Satellite Lead Instructor",$F$25="No"),"Credentials (e.g., AS, BS, MS, etc.):   ","")))))))</f>
        <v/>
      </c>
      <c r="D79" s="43"/>
      <c r="E79" s="42"/>
      <c r="F79" s="42"/>
      <c r="G79" s="42"/>
      <c r="H79" s="42"/>
      <c r="I79" s="24"/>
      <c r="J79" s="24"/>
      <c r="K79" s="24"/>
      <c r="L79" s="24"/>
    </row>
    <row r="80" spans="2:37" ht="9.6" customHeight="1" x14ac:dyDescent="0.25">
      <c r="B80" s="24"/>
      <c r="C80" s="24"/>
      <c r="D80" s="24"/>
      <c r="E80" s="24"/>
      <c r="F80" s="24"/>
      <c r="G80" s="24"/>
      <c r="H80" s="29"/>
      <c r="I80" s="29"/>
      <c r="J80" s="29"/>
      <c r="K80" s="30"/>
      <c r="L80" s="30"/>
      <c r="M80" s="11"/>
      <c r="N80" s="11"/>
      <c r="O80" s="11"/>
    </row>
    <row r="81" spans="2:110" ht="36.75" customHeight="1" x14ac:dyDescent="0.25">
      <c r="B81" s="44"/>
      <c r="C81" s="40" t="str">
        <f>IF(F46="President/CEO","Office Address:   ",IF(F46="Dean","Office Address:   ",IF(F46="Program Director","Office Address:   ",IF(F46="Medical Director","Office Address:   ",IF(F46="Assistant Medical Director","Office Address:   ",IF(F46="Associate Medical Director","Office Address:   ",IF(AND(F46="Satellite Lead Instructor",$F$25="No"),"Office Address:   ","")))))))</f>
        <v/>
      </c>
      <c r="D81" s="127"/>
      <c r="E81" s="127"/>
      <c r="F81" s="127"/>
      <c r="G81" s="127"/>
      <c r="H81" s="127"/>
      <c r="I81" s="127"/>
      <c r="J81" s="127"/>
      <c r="K81" s="127"/>
      <c r="L81" s="127"/>
      <c r="AK81" s="14"/>
    </row>
    <row r="82" spans="2:110" ht="9.9499999999999993" customHeight="1" x14ac:dyDescent="0.25">
      <c r="B82" s="24"/>
      <c r="C82" s="24"/>
      <c r="D82" s="24"/>
      <c r="E82" s="24"/>
      <c r="F82" s="24"/>
      <c r="G82" s="24"/>
      <c r="H82" s="24"/>
      <c r="I82" s="24"/>
      <c r="J82" s="24"/>
      <c r="K82" s="24"/>
      <c r="L82" s="24"/>
      <c r="AK82" s="15"/>
    </row>
    <row r="83" spans="2:110" ht="16.5" x14ac:dyDescent="0.25">
      <c r="B83" s="24"/>
      <c r="C83" s="40" t="str">
        <f>IF(F46="President/CEO","City:   ",IF(F46="Dean","City:   ",IF(F46="Program Director","City:   ",IF(F46="Medical Director","City:   ",IF(F46="Assistant Medical Director","City:   ",IF(F46="Associate Medical Director","City:   ",IF(AND(F46="Satellite Lead Instructor",$F$25="No"),"City:   ","")))))))</f>
        <v/>
      </c>
      <c r="D83" s="43"/>
      <c r="E83" s="45" t="str">
        <f>IF(F46="President/CEO","State:   ",IF(F46="Dean","State:   ",IF(F46="Program Director","State:   ",IF(F46="Medical Director","State:   ",IF(F46="Assistant Medical Director","State:   ",IF(F46="Associate Medical Director","State:   ",IF(AND(F46="Satellite Lead Instructor",$F$25="No"),"State:   ","")))))))</f>
        <v/>
      </c>
      <c r="F83" s="46"/>
      <c r="G83" s="45" t="str">
        <f>IF(F46="President/CEO","Zip:   ",IF(F46="Dean","Zip:   ",IF(F46="Program Director","Zip:   ",IF(F46="Medical Director","Zip:   ",IF(F46="Assistant Medical Director","Zip:   ",IF(F46="Associate Medical Director","Zip:   ",IF(AND(F46="Satellite Lead Instructor",$F$25="No"),"Zip:   ","")))))))</f>
        <v/>
      </c>
      <c r="H83" s="47"/>
      <c r="I83" s="24"/>
      <c r="J83" s="24"/>
      <c r="K83" s="24"/>
      <c r="L83" s="24"/>
    </row>
    <row r="84" spans="2:110" ht="9.9499999999999993" customHeight="1" x14ac:dyDescent="0.25">
      <c r="B84" s="24"/>
      <c r="C84" s="24"/>
      <c r="D84" s="24"/>
      <c r="E84" s="24"/>
      <c r="F84" s="24"/>
      <c r="G84" s="24"/>
      <c r="H84" s="29"/>
      <c r="I84" s="29"/>
      <c r="J84" s="29"/>
      <c r="K84" s="30"/>
      <c r="L84" s="30"/>
      <c r="M84" s="11"/>
      <c r="N84" s="11"/>
      <c r="O84" s="11"/>
    </row>
    <row r="85" spans="2:110" ht="16.5" x14ac:dyDescent="0.25">
      <c r="B85" s="44"/>
      <c r="C85" s="40" t="str">
        <f>IF(F46="President/CEO","Office Phone:   ",IF(F46="Dean","Office Phone:   ",IF(F46="Program Director","Office Phone:   ",IF(F46="Medical Director","Office Phone:   ",IF(F46="Assistant Medical Director","Office Phone:   ",IF(F46="Associate Medical Director","Office Phone:   ",IF(AND(F46="Satellite Lead Instructor",$F$25="No"),"Office Phone:   ","")))))))</f>
        <v/>
      </c>
      <c r="D85" s="48"/>
      <c r="E85" s="49" t="str">
        <f>IF(F46="President/CEO","ext:   ",IF(F46="Dean","ext:   ",IF(F46="Program Director","ext:   ",IF(F46="Medical Director","ext:   ",IF(F46="Assistant Medical Director","ext:   ",IF(F46="Associate Medical Director","ext:   ",IF(AND(F46="Satellite Lead Instructor",$F$25="No"),"ext:   ","")))))))</f>
        <v/>
      </c>
      <c r="F85" s="50"/>
      <c r="G85" s="51"/>
      <c r="H85" s="51"/>
      <c r="I85" s="51"/>
      <c r="J85" s="33"/>
      <c r="K85" s="33"/>
      <c r="L85" s="33"/>
    </row>
    <row r="86" spans="2:110" ht="9.9499999999999993" customHeight="1" x14ac:dyDescent="0.25">
      <c r="B86" s="24"/>
      <c r="C86" s="24"/>
      <c r="D86" s="24"/>
      <c r="E86" s="24"/>
      <c r="F86" s="24"/>
      <c r="G86" s="24"/>
      <c r="H86" s="24"/>
      <c r="I86" s="24"/>
      <c r="J86" s="24"/>
      <c r="K86" s="24"/>
      <c r="L86" s="24"/>
    </row>
    <row r="87" spans="2:110" ht="16.5" x14ac:dyDescent="0.25">
      <c r="B87" s="44"/>
      <c r="C87" s="40" t="str">
        <f>IF(F46="President/CEO","Office Email:   ",IF(F46="Dean","Office Email:   ",IF(F46="Program Director","Office Email:   ",IF(F46="Medical Director","Office Email:   ",IF(F46="Assistant Medical Director","Office Email:   ",IF(F46="Associate Medical Director","Office Email:   ",IF(AND(F46="Satellite Lead Instructor",$F$25="No"),"Office Email:   ","")))))))</f>
        <v/>
      </c>
      <c r="D87" s="162"/>
      <c r="E87" s="163"/>
      <c r="F87" s="163"/>
      <c r="G87" s="163"/>
      <c r="H87" s="163"/>
      <c r="I87" s="163"/>
      <c r="J87" s="33"/>
      <c r="K87" s="33"/>
      <c r="L87" s="33"/>
    </row>
    <row r="88" spans="2:110" ht="9.9499999999999993" customHeight="1" x14ac:dyDescent="0.25">
      <c r="B88" s="24"/>
      <c r="C88" s="52"/>
      <c r="D88" s="52"/>
      <c r="E88" s="53"/>
      <c r="F88" s="54"/>
      <c r="G88" s="24"/>
      <c r="H88" s="24"/>
      <c r="I88" s="55"/>
      <c r="J88" s="55"/>
      <c r="K88" s="56"/>
      <c r="L88" s="24"/>
      <c r="R88" s="13"/>
      <c r="S88" s="13"/>
      <c r="T88" s="14"/>
      <c r="AA88" s="13"/>
      <c r="AB88" s="13"/>
      <c r="AC88" s="14"/>
      <c r="AJ88" s="13"/>
      <c r="AL88" s="14"/>
      <c r="AS88" s="13"/>
      <c r="AT88" s="13"/>
      <c r="AU88" s="14"/>
      <c r="BB88" s="13"/>
      <c r="BC88" s="13"/>
      <c r="BD88" s="14"/>
      <c r="BK88" s="13"/>
      <c r="BL88" s="13"/>
      <c r="BM88" s="14"/>
      <c r="BT88" s="13"/>
      <c r="BU88" s="13"/>
      <c r="BV88" s="14"/>
      <c r="CC88" s="13"/>
      <c r="CD88" s="13"/>
      <c r="CE88" s="14"/>
      <c r="CL88" s="13"/>
      <c r="CM88" s="13"/>
      <c r="CN88" s="14"/>
      <c r="CU88" s="13"/>
      <c r="CV88" s="13"/>
      <c r="CW88" s="14"/>
      <c r="DD88" s="13"/>
      <c r="DE88" s="13"/>
      <c r="DF88" s="14"/>
    </row>
    <row r="89" spans="2:110" x14ac:dyDescent="0.25">
      <c r="B89" s="24"/>
      <c r="C89" s="24"/>
      <c r="D89" s="24"/>
      <c r="E89" s="24"/>
      <c r="F89" s="24"/>
      <c r="G89" s="24"/>
      <c r="H89" s="24"/>
      <c r="I89" s="24"/>
      <c r="J89" s="24"/>
      <c r="K89" s="24"/>
      <c r="L89" s="24"/>
    </row>
    <row r="90" spans="2:110" ht="24.75" customHeight="1" x14ac:dyDescent="0.25">
      <c r="B90" s="26"/>
      <c r="C90" s="122" t="str">
        <f>IF(AND($F$46="Program Director",$F$25="No"),"Date of the most recently attended Fundamentals Accreditation Workshop: ",IF($F$46="Assistant Medical Director","          State of Appointment:",""))</f>
        <v/>
      </c>
      <c r="D90" s="122"/>
      <c r="E90" s="122"/>
      <c r="F90" s="37"/>
      <c r="G90" s="78" t="str">
        <f>IF(AND($F$46="Program Director",C90&lt;&gt;"")," (approx. mmm-yyyy or N/A)",IF($F$46="Assistant Medical Director"," (Use State abbreviation e.g., TX)",""))</f>
        <v/>
      </c>
      <c r="H90" s="24"/>
      <c r="I90" s="144" t="str">
        <f>IF(AND($F$46="Program Director",C90&lt;&gt;""), "Provide the month &amp; year (e.g., mmm-yyyy) of the most recently attended 
Fundamentals of Accreditation Workshop presented by CoAEMSP.  If no Fundamentals of Accreditation Workshop has been attended, please indicate N/A.","")</f>
        <v/>
      </c>
      <c r="J90" s="144"/>
      <c r="K90" s="144"/>
      <c r="L90" s="144"/>
    </row>
    <row r="91" spans="2:110" ht="15.75" x14ac:dyDescent="0.25">
      <c r="B91" s="26"/>
      <c r="C91" s="9"/>
      <c r="D91" s="32"/>
      <c r="E91" s="32"/>
      <c r="F91" s="24"/>
      <c r="G91" s="24"/>
      <c r="H91" s="24"/>
      <c r="I91" s="144"/>
      <c r="J91" s="144"/>
      <c r="K91" s="144"/>
      <c r="L91" s="144"/>
    </row>
    <row r="92" spans="2:110" ht="21" customHeight="1" x14ac:dyDescent="0.25">
      <c r="B92" s="26"/>
      <c r="C92" s="147" t="str">
        <f>IF(AND($F$46="Program Director",$F$25="No"),"Years of Service as an AEMT/Paramedic Educator: ","")</f>
        <v/>
      </c>
      <c r="D92" s="147"/>
      <c r="E92" s="147"/>
      <c r="F92" s="57"/>
      <c r="G92" s="31" t="str">
        <f>IF(AND($F$46="Program Director",C92&lt;&gt;"")," (approximate # of years)","")</f>
        <v/>
      </c>
      <c r="H92" s="58"/>
      <c r="I92" s="58"/>
      <c r="J92" s="58"/>
      <c r="K92" s="58"/>
      <c r="L92" s="24"/>
    </row>
    <row r="93" spans="2:110" ht="15.75" x14ac:dyDescent="0.25">
      <c r="B93" s="26"/>
      <c r="C93" s="9"/>
      <c r="D93" s="32"/>
      <c r="E93" s="32"/>
      <c r="F93" s="24"/>
      <c r="G93" s="24"/>
      <c r="H93" s="24"/>
      <c r="I93" s="24"/>
      <c r="J93" s="33"/>
      <c r="K93" s="24"/>
      <c r="L93" s="24"/>
    </row>
    <row r="94" spans="2:110" ht="12" customHeight="1" x14ac:dyDescent="0.25">
      <c r="B94" s="97"/>
      <c r="C94" s="97"/>
      <c r="D94" s="97"/>
      <c r="E94" s="97"/>
      <c r="F94" s="97"/>
      <c r="G94" s="97"/>
      <c r="H94" s="97"/>
      <c r="I94" s="97"/>
      <c r="J94" s="97"/>
      <c r="K94" s="97"/>
      <c r="L94" s="97"/>
      <c r="M94" s="11"/>
      <c r="N94" s="11"/>
      <c r="O94" s="11"/>
    </row>
    <row r="95" spans="2:110" s="14" customFormat="1" ht="30.75" customHeight="1" x14ac:dyDescent="0.25">
      <c r="B95" s="108" t="str">
        <f>IF(AND($F$25="No",F46="Program Director"),"Program Director Appointment/Acceptance",IF(AND($F$25="No",F46="Medical Director"),"Medical Director Appointment/Acceptance",IF(AND($F$25="No",F46="Assistant Medical Director"),"Assistant Medical Director Appointment/Acceptance",IF(AND($F$25="No",F46="Associate Medical Director"),"Associate Medical Director Appointment/Acceptance",IF(AND($F$25="No",F46="Satellite Lead Instructor"),"Satellite Lead Instructor Appointment/Acceptance",IF(AND($F$25="Yes",F46&lt;&gt;"Please Select",$F$46&lt;&gt;"Satellite Lead Instructor"),"Form Submission",IF(OR(AND($F$25="No",F46="President/CEO"),AND($F$25="No",$F$46="Dean")),"Form Submission",IF(AND($F$25="Yes",$F$46="Satellite Lead Instructor"),"",""))))))))</f>
        <v/>
      </c>
      <c r="C95" s="108"/>
      <c r="D95" s="108"/>
      <c r="E95" s="108"/>
      <c r="F95" s="108"/>
      <c r="G95" s="108"/>
      <c r="H95" s="108"/>
      <c r="I95" s="108"/>
      <c r="J95" s="108"/>
      <c r="K95" s="108"/>
      <c r="L95" s="108"/>
      <c r="AK95"/>
    </row>
    <row r="96" spans="2:110" ht="9.9499999999999993" customHeight="1" x14ac:dyDescent="0.25">
      <c r="B96" s="1"/>
      <c r="C96" s="4"/>
      <c r="D96" s="8"/>
      <c r="E96" s="8"/>
      <c r="J96" s="5"/>
    </row>
    <row r="97" spans="2:110" ht="27" customHeight="1" x14ac:dyDescent="0.25">
      <c r="B97" s="95" t="str">
        <f>IF(AND($E$23="AEMT",B95&lt;&gt;""),"AEMT",IF(AND($E$23="Paramedic",B95&lt;&gt;""),"Paramedic",IF(AND($E$23="Both - AEMT &amp; Paramedic",B95&lt;&gt;""),"Both - AEMT &amp; Paramedic","")))</f>
        <v/>
      </c>
      <c r="C97" s="95"/>
      <c r="D97" s="95"/>
      <c r="E97" s="95"/>
      <c r="F97" s="95"/>
      <c r="G97" s="95"/>
      <c r="H97" s="95"/>
      <c r="I97" s="95"/>
      <c r="J97" s="95"/>
      <c r="K97" s="95"/>
      <c r="L97" s="95"/>
      <c r="M97" s="11"/>
      <c r="N97" s="11"/>
      <c r="O97" s="11"/>
    </row>
    <row r="98" spans="2:110" ht="26.45" customHeight="1" x14ac:dyDescent="0.25">
      <c r="B98" s="148" t="str">
        <f>IF(AND($F$25="Yes",$F$46&lt;&gt;"Please Select",$F$46&lt;&gt;"Satellite Lead Instructor"),"Thank You!!  Please double-check this form to ensure it is complete and name it exactly as listed below:",IF(OR(AND($F$25="No",F46="President/CEO"),AND($F$25="No",$F$46="Dean")),"Thank You!!  Please double-check this form to ensure it is complete and name it exactly as listed below:",""))</f>
        <v/>
      </c>
      <c r="C98" s="148"/>
      <c r="D98" s="148"/>
      <c r="E98" s="148"/>
      <c r="F98" s="148"/>
      <c r="G98" s="148"/>
      <c r="H98" s="148"/>
      <c r="I98" s="148"/>
      <c r="J98" s="148"/>
      <c r="K98" s="148"/>
      <c r="L98" s="148"/>
    </row>
    <row r="99" spans="2:110" ht="18" x14ac:dyDescent="0.25">
      <c r="B99" s="110" t="str">
        <f>IF(AND($F$25="Yes",$F$46="President/CEO"),TEXT($F$50," yyyy.mm.dd")&amp;" President COC",IF(AND($F$25="Yes",$F$46="Dean"),TEXT($F$50," yyyy.mm.dd")&amp;" Dean COC",IF(AND($F$25="Yes",$F$46="Program Director"),TEXT($F$50," yyyy.mm.dd")&amp;" Program Director COC",IF(AND($F$25="Yes",$F$46="Medical Director"),TEXT($F$50," yyyy.mm.dd")&amp;" Medical Director COC",IF(AND($F$25="No",$F$46="President/CEO"),TEXT($F$50," yyyy.mm.dd")&amp;" President",IF(AND($F$25="No",$F$46="Dean"),TEXT($F$50," yyyy.mm.dd")&amp;" Dean",""))))))</f>
        <v/>
      </c>
      <c r="C99" s="110"/>
      <c r="D99" s="110"/>
      <c r="E99" s="110"/>
      <c r="F99" s="110"/>
      <c r="G99" s="110"/>
      <c r="H99" s="110"/>
      <c r="I99" s="110"/>
      <c r="J99" s="110"/>
      <c r="K99" s="110"/>
      <c r="L99" s="110"/>
      <c r="AK99" s="14"/>
    </row>
    <row r="100" spans="2:110" ht="18" x14ac:dyDescent="0.25">
      <c r="B100" s="111" t="str">
        <f>IF(AND($F$25="Yes",$F$46&lt;&gt;"Please Select",$F$46&lt;&gt;"Satellite Lead Instructor"),"Once the form has been named correctly, then submit it via email to:",IF(OR(AND($F$25="No",F46="President/CEO"),AND($F$25="No",$F$46="Dean")),"Once the form has been named correctly, then submit it via email to:",""))</f>
        <v/>
      </c>
      <c r="C100" s="111"/>
      <c r="D100" s="111"/>
      <c r="E100" s="111"/>
      <c r="F100" s="111"/>
      <c r="G100" s="111"/>
      <c r="H100" s="111"/>
      <c r="I100" s="111"/>
      <c r="J100" s="111"/>
      <c r="K100" s="111"/>
      <c r="L100" s="111"/>
      <c r="AK100" s="14"/>
    </row>
    <row r="101" spans="2:110" ht="22.5" customHeight="1" x14ac:dyDescent="0.25">
      <c r="B101" s="149" t="str">
        <f>IF(B98&lt;&gt;"","personnel@coaemsp.org", "")</f>
        <v/>
      </c>
      <c r="C101" s="149"/>
      <c r="D101" s="149"/>
      <c r="E101" s="149"/>
      <c r="F101" s="149"/>
      <c r="G101" s="149"/>
      <c r="H101" s="149"/>
      <c r="I101" s="149"/>
      <c r="J101" s="149"/>
      <c r="K101" s="149"/>
      <c r="L101" s="149"/>
      <c r="R101" s="13"/>
      <c r="S101" s="15"/>
      <c r="T101" s="14"/>
      <c r="AA101" s="13"/>
      <c r="AB101" s="15"/>
      <c r="AC101" s="14"/>
      <c r="AJ101" s="13"/>
      <c r="AL101" s="14"/>
      <c r="AS101" s="13"/>
      <c r="AT101" s="15"/>
      <c r="AU101" s="14"/>
      <c r="BB101" s="13"/>
      <c r="BC101" s="15"/>
      <c r="BD101" s="14"/>
      <c r="BK101" s="13"/>
      <c r="BL101" s="15"/>
      <c r="BM101" s="14"/>
      <c r="BT101" s="13"/>
      <c r="BU101" s="15"/>
      <c r="BV101" s="14"/>
      <c r="CC101" s="13"/>
      <c r="CD101" s="15"/>
      <c r="CE101" s="14"/>
      <c r="CL101" s="13"/>
      <c r="CM101" s="15"/>
      <c r="CN101" s="14"/>
      <c r="CU101" s="13"/>
      <c r="CV101" s="15"/>
      <c r="CW101" s="14"/>
      <c r="DD101" s="13"/>
      <c r="DE101" s="15"/>
      <c r="DF101" s="14"/>
    </row>
    <row r="102" spans="2:110" ht="59.1" customHeight="1" x14ac:dyDescent="0.25">
      <c r="B102" s="59"/>
      <c r="C102" s="112" t="str">
        <f>IF(OR(AND($F$25="Yes",$F$46&lt;&gt;"Please Select",$F$46&lt;&gt;"Satellite Lead Instructor"),AND($F$25="No",$F$46="President/CEO"),AND($F$25="No",$F$46="Dean")),"                                                           "&amp;"Stay current with CoAEMSP News, Events, and more by joining our email list.   
                                     "&amp;"                        Subscribe at the bottom of the CoAEMSP website home page by visiting",IF(AND($F$25="No",$F$46="Program Director",$F$53="Permanent"),$D$35&amp;" is appointing "&amp;$D$77&amp;", "&amp;$D$79&amp;" to serve as "&amp;F46&amp;" ("&amp;$F$53&amp;") effective "&amp;TEXT($F$50,"mmmm dd, yyyy")&amp;".  "&amp;$D$77&amp;" appears to meet the following "&amp;$F$46&amp;" qualifications as validated by the current Curriculum Vitae, State, or National Registry license, and official transcript.",IF(AND($F$25="No",$F$46="Program Director",$F$53="Interim"),$D$35&amp;" is appointing "&amp;$D$77&amp;", "&amp;$D$79&amp;" to serve as "&amp;F46&amp;" ("&amp;$F$53&amp;") effective "&amp;TEXT($F$50,"mmmm dd, yyyy")&amp;".  "&amp;$D$77&amp;" appears to meet the following "&amp;$F$46&amp;" qualifications as validated by the current Curriculum Vitae, State, or National Registry license, and official transcript.                                                                      "&amp;"                                               NOTE: An Interim Program Director may be appointed for a maximum of 15-months only.",IF(AND($F$25="No",$F$46="Medical Director",$F$52="Primary"),$D$35&amp;" is appointing "&amp;$D$77&amp;", "&amp;$D$79&amp;" to serve as "&amp;F46&amp;" in the primary (main) location effective "&amp;TEXT($F$50,"mmmm dd, yyyy")&amp;".  "&amp;$D$77&amp;" appears to meet the following "&amp;$F$46&amp;" qualifications as validated by the current Curriculum Vitae and State Medical license(s).",IF(AND($F$25="No",$F$46="Medical Director",$F$52="Satellite(s)"),$D$35&amp;" is appointing "&amp;$D$77&amp;", "&amp;$D$79&amp;" to serve as "&amp;F46&amp;" in the satellite location(s) indicated above effective "&amp;TEXT($F$50,"mmmm dd, yyyy")&amp;".  "&amp;$D$77&amp;" appears to meet the following "&amp;$F$46&amp;" qualifications as validated by the current Curriculum Vitae and State Medical license(s).",IF(AND($F$25="No",$F$46="Medical Director",$F$52="Both"),$D$35&amp;" is appointing "&amp;$D$77&amp;", "&amp;$D$79&amp;" to serve as "&amp;F46&amp;" in the primary (main) location and the satellite location(s) indicated above effective "&amp;TEXT($F$50,"mmmm dd, yyyy")&amp;".  
"&amp;$D$77&amp;" appears to meet the following "&amp;$F$46&amp;" qualifications as validated by the current Curriculum Vitae and State Medical license(s).",IF(AND($F$25="No",$F$46="Associate Medical Director",$F$52="Primary"),$D$35&amp;" is appointing "&amp;$D$77&amp;", "&amp;$D$79&amp;" to serve as "&amp;F46&amp;" in the primary (main) location effective "&amp;TEXT($F$50,"mmmm dd, yyyy")&amp;".  "&amp;$D$77&amp;" appears to meet the following "&amp;$F$46&amp;" qualifications as validated by the current Curriculum Vitae and State Medical license(s).",IF(AND($F$25="No",$F$46="Associate Medical Director",$F$52="Satellite(s)"),$D$35&amp;" is appointing "&amp;$D$77&amp;", "&amp;$D$79&amp;" to serve as "&amp;F46&amp;" in the satellite location(s) indicated above effective "&amp;TEXT($F$50,"mmmm dd, yyyy")&amp;".  "&amp;$D$77&amp;" appears to meet the following "&amp;$F$46&amp;" qualifications as validated by the current Curriculum Vitae and State Medical license(s).",IF(AND($F$25="No",$F$46="Satellite Lead Instructor"),$D$35&amp;" is appointing "&amp;$D$77&amp;", "&amp;$D$79&amp;" to serve as "&amp;F46&amp;" in the satellite location(s) indicated above effective "&amp;TEXT($F$50,"mmmm dd, yyyy")&amp;".  "&amp;$D$77&amp;" appears to meet the following "&amp;$F$46&amp;" qualifications as validated by the current Curriculum Vitae, State, or National Registry license(s), and official transcript.","")))))))))</f>
        <v/>
      </c>
      <c r="D102" s="112"/>
      <c r="E102" s="112"/>
      <c r="F102" s="112"/>
      <c r="G102" s="112"/>
      <c r="H102" s="112"/>
      <c r="I102" s="112"/>
      <c r="J102" s="112"/>
      <c r="K102" s="112"/>
      <c r="L102" s="112"/>
      <c r="R102" s="13"/>
      <c r="S102" s="15"/>
      <c r="T102" s="14"/>
      <c r="AA102" s="13"/>
      <c r="AB102" s="15"/>
      <c r="AC102" s="14"/>
      <c r="AJ102" s="13"/>
      <c r="AL102" s="14"/>
      <c r="AS102" s="13"/>
      <c r="AT102" s="15"/>
      <c r="AU102" s="14"/>
      <c r="BB102" s="13"/>
      <c r="BC102" s="15"/>
      <c r="BD102" s="14"/>
      <c r="BK102" s="13"/>
      <c r="BL102" s="15"/>
      <c r="BM102" s="14"/>
      <c r="BT102" s="13"/>
      <c r="BU102" s="15"/>
      <c r="BV102" s="14"/>
      <c r="CC102" s="13"/>
      <c r="CD102" s="15"/>
      <c r="CE102" s="14"/>
      <c r="CL102" s="13"/>
      <c r="CM102" s="15"/>
      <c r="CN102" s="14"/>
      <c r="CU102" s="13"/>
      <c r="CV102" s="15"/>
      <c r="CW102" s="14"/>
      <c r="DD102" s="13"/>
      <c r="DE102" s="15"/>
      <c r="DF102" s="14"/>
    </row>
    <row r="103" spans="2:110" ht="20.100000000000001" customHeight="1" x14ac:dyDescent="0.25">
      <c r="B103" s="60"/>
      <c r="C103" s="60"/>
      <c r="D103" s="113" t="str">
        <f>IF(B98&lt;&gt;"","www.coaemsp.org","")</f>
        <v/>
      </c>
      <c r="E103" s="113"/>
      <c r="F103" s="113"/>
      <c r="G103" s="77" t="str">
        <f>IF(B98&lt;&gt;"","or","")</f>
        <v/>
      </c>
      <c r="H103" s="109" t="str">
        <f>IF(B98&lt;&gt;"","Click Here","")</f>
        <v/>
      </c>
      <c r="I103" s="109"/>
      <c r="J103" s="61"/>
      <c r="K103" s="61"/>
      <c r="L103" s="61"/>
      <c r="R103" s="13"/>
      <c r="S103" s="15"/>
      <c r="T103" s="14"/>
      <c r="AA103" s="13"/>
      <c r="AB103" s="15"/>
      <c r="AC103" s="14"/>
      <c r="AJ103" s="13"/>
      <c r="AL103" s="14"/>
      <c r="AS103" s="13"/>
      <c r="AT103" s="15"/>
      <c r="AU103" s="14"/>
      <c r="BB103" s="13"/>
      <c r="BC103" s="15"/>
      <c r="BD103" s="14"/>
      <c r="BK103" s="13"/>
      <c r="BL103" s="15"/>
      <c r="BM103" s="14"/>
      <c r="BT103" s="13"/>
      <c r="BU103" s="15"/>
      <c r="BV103" s="14"/>
      <c r="CC103" s="13"/>
      <c r="CD103" s="15"/>
      <c r="CE103" s="14"/>
      <c r="CL103" s="13"/>
      <c r="CM103" s="15"/>
      <c r="CN103" s="14"/>
      <c r="CU103" s="13"/>
      <c r="CV103" s="15"/>
      <c r="CW103" s="14"/>
      <c r="DD103" s="13"/>
      <c r="DE103" s="15"/>
      <c r="DF103" s="14"/>
    </row>
    <row r="104" spans="2:110" ht="9.9499999999999993" customHeight="1" x14ac:dyDescent="0.25">
      <c r="B104" s="1"/>
      <c r="C104" s="4"/>
      <c r="D104" s="62"/>
      <c r="E104" s="62"/>
      <c r="F104" s="24"/>
      <c r="G104" s="24"/>
      <c r="H104" s="24"/>
      <c r="I104" s="24"/>
      <c r="J104" s="33"/>
      <c r="K104" s="24"/>
      <c r="L104" s="24"/>
    </row>
    <row r="105" spans="2:110" ht="5.25" customHeight="1" x14ac:dyDescent="0.25">
      <c r="B105" s="1"/>
      <c r="C105" s="4"/>
      <c r="D105" s="62"/>
      <c r="E105" s="62"/>
      <c r="F105" s="24"/>
      <c r="G105" s="24"/>
      <c r="H105" s="24"/>
      <c r="I105" s="24"/>
      <c r="J105" s="33"/>
      <c r="K105" s="24"/>
      <c r="L105" s="24"/>
    </row>
    <row r="106" spans="2:110" ht="31.5" customHeight="1" x14ac:dyDescent="0.25">
      <c r="B106" s="1"/>
      <c r="C106" s="4"/>
      <c r="D106" s="114" t="str">
        <f>IF(AND($F$25="No",F46="Program Director"),"Qualifications (CAAHEP Standard III.B.1.b)
The "&amp;F46&amp;" qualifications must include:",IF(AND($F$25="No",F46="Medical Director"),"Qualifications (CAAHEP Standard III.B.2.b)
The "&amp;F46&amp;" must:",IF(AND($F$25="No",F46="Assistant Medical Director"),"Qualifications (CAAHEP Standard III.B.4.b)
The "&amp;F46&amp;" must:",IF(AND($F$25="No",F46="Associate Medical Director"),"Qualifications (CAAHEP Standard III.B.3.b)
The "&amp;F46&amp;" must:",IF(AND($F$25="No",F46="Satellite Lead Instructor"),"Qualifications (CAAHEP Standard III.B.6.b)
The "&amp;F46&amp;" must possess:","")))))</f>
        <v/>
      </c>
      <c r="E106" s="114"/>
      <c r="F106" s="114"/>
      <c r="G106" s="114"/>
      <c r="H106" s="114"/>
      <c r="I106" s="114"/>
      <c r="J106" s="33"/>
      <c r="K106" s="24"/>
      <c r="L106" s="24"/>
    </row>
    <row r="107" spans="2:110" ht="114" customHeight="1" x14ac:dyDescent="0.25">
      <c r="B107" s="24"/>
      <c r="C107" s="52"/>
      <c r="D107" s="92" t="str">
        <f>IF(AND($F$25="No",F46="Program Director"),"1) A minimum of a Bachelor’s degree or the equivalent to direct a Paramedic program "&amp;"and a 
     minimum of an Associate's degree to direct an Advanced Emergency Medical Technician 
     program from an accredited institution of higher education;"&amp;"  
(NOTE: Programs selecting Interim PDs, the PD may/may not possess a degree for CAAHEP accredited programs ONLY; CoAEMSP LoR PDs must possess a degree at all times.)",IF(AND($F$25="No",F46="Medical Director"),"1) Be a physician currently licensed and board certified or equivalent;",IF(AND($F$25="No",F46="Assistant Medical Director"),"1) be a physician currently licensed and authorized to practice in the jurisdiction of the location of 
    the student(s), with experience and current knowledge of emergency care of acutely ill and 
    injured patients,",IF(AND($F$25="No",$F$46="Associate Medical Director"),"1) be a physician currently licensed and authorized to practice in the location of the program, with experience and current knowledge of emergency care of acutely ill and injured patients,",IF(AND($F$25="No",$F$46="Satellite Lead Instructor"),"1) A minimum of an Associate's degree;","")))))</f>
        <v/>
      </c>
      <c r="E107" s="92"/>
      <c r="F107" s="92"/>
      <c r="G107" s="92"/>
      <c r="H107" s="92"/>
      <c r="I107" s="92"/>
      <c r="J107" s="55"/>
      <c r="K107" s="56"/>
      <c r="L107" s="24"/>
      <c r="R107" s="13"/>
      <c r="S107" s="13"/>
      <c r="T107" s="14"/>
      <c r="AA107" s="13"/>
      <c r="AB107" s="13"/>
      <c r="AC107" s="14"/>
      <c r="AJ107" s="13"/>
      <c r="AL107" s="14"/>
      <c r="AS107" s="13"/>
      <c r="AT107" s="13"/>
      <c r="AU107" s="14"/>
      <c r="BB107" s="13"/>
      <c r="BC107" s="13"/>
      <c r="BD107" s="14"/>
      <c r="BK107" s="13"/>
      <c r="BL107" s="13"/>
      <c r="BM107" s="14"/>
      <c r="BT107" s="13"/>
      <c r="BU107" s="13"/>
      <c r="BV107" s="14"/>
      <c r="CC107" s="13"/>
      <c r="CD107" s="13"/>
      <c r="CE107" s="14"/>
      <c r="CL107" s="13"/>
      <c r="CM107" s="13"/>
      <c r="CN107" s="14"/>
      <c r="CU107" s="13"/>
      <c r="CV107" s="13"/>
      <c r="CW107" s="14"/>
      <c r="DD107" s="13"/>
      <c r="DE107" s="13"/>
      <c r="DF107" s="14"/>
    </row>
    <row r="108" spans="2:110" ht="62.25" customHeight="1" x14ac:dyDescent="0.25">
      <c r="B108" s="1"/>
      <c r="C108" s="4"/>
      <c r="D108" s="93" t="str">
        <f>IF(AND($F$25="No",F46="Program Director"),"2) Documented education or experience in instructional methodology;",IF(AND($F$25="No",F46="Medical Director"),"2) Have adequate training or experience in the delivery of out-of-hospital emergency care, 
     including the proper care and transport of patients, medical direction, and quality 
     improvement in out-of-hospital care,",IF(AND($F$25="No",F46="Assistant Medical Director"),"2) have adequate training or experience in the delivery of out-of-hospital emergency care, including 
    the proper care and transport of patients, medical direction, and quality improvement in out-of-
    hospital care,",IF(AND($F$25="No",F46="Associate Medical Director"),"2) have adequate training or experience in the delivery of out-of-hospital emergency care, including 
    the proper care and transport of patients, medical direction, and quality improvement in out-of-
    hospital care,",IF(AND($F$25="No",$F$46="Satellite Lead Instructor"),"2) A professional healthcare credential(s);","")))))</f>
        <v/>
      </c>
      <c r="E108" s="93"/>
      <c r="F108" s="93"/>
      <c r="G108" s="93"/>
      <c r="H108" s="93"/>
      <c r="I108" s="93"/>
      <c r="J108" s="33"/>
      <c r="K108" s="24"/>
      <c r="L108" s="24"/>
    </row>
    <row r="109" spans="2:110" ht="45.75" customHeight="1" x14ac:dyDescent="0.25">
      <c r="B109" s="1"/>
      <c r="C109" s="4"/>
      <c r="D109" s="93" t="str">
        <f>IF(AND($F$25="No",F46="Program Director"), "3) Academic training and experience equivalent to that of a paramedic;",IF(AND($F$25="No",F46="Medical Director"), "3) Have the requisite knowledge and skills to advise the program leadership about the 
     clinical/academic aspects of the program;",IF(AND($F$25="No",F46="Assistant Medical Director"), "3) be an active member of the local medical community and participate in professional activities 
    related to out-of-hospital care,",IF(AND($F$25="No",F46="Associate Medical Director"), "3) be an active member of the local medical community and participate in professional activities 
    related to out-of-hospital care,",IF(AND($F$25="No",$F$46="Satellite Lead Instructor"),"3) Experience in emergency medicine / prehospital care;","")))))</f>
        <v/>
      </c>
      <c r="E109" s="93"/>
      <c r="F109" s="93"/>
      <c r="G109" s="93"/>
      <c r="H109" s="93"/>
      <c r="I109" s="93"/>
      <c r="J109" s="33"/>
      <c r="K109" s="24"/>
      <c r="L109" s="24"/>
    </row>
    <row r="110" spans="2:110" ht="75" customHeight="1" x14ac:dyDescent="0.25">
      <c r="B110" s="24"/>
      <c r="C110" s="52"/>
      <c r="D110" s="92" t="str">
        <f>IF(AND($F$25="No",F46="Program Director"), "4) Experience in the delivery of pre-hospital emergency care; and,",IF(AND($F$25="No",F46="Medical Director"), "4) Be knowledgeable about the education of the Emergency Medical Services Professions, 
     including professional, legislative and regulatory issues regarding the education of the 
     Emergency Medical Services Professions; and,",IF(AND($F$25="No",F46="Assistant Medical Director"), "4) be knowledgeable about the education of the Emergency Medical Services Professions, including 
    professional, legislative and regulatory issues regarding the education of the Emergency Medical 
    Services Professions.", IF(AND($F$25="No",F46="Associate Medical Director"), "4) be knowledgeable about the education of the Emergency Medical Services Professions, including 
    professional, legislative and regulatory issues regarding the education of the Emergency Medical 
    Services Professions.",IF(AND($F$25="No",$F$46="Satellite Lead Instructor"),"4) Knowledge of instructional methods; and,", "")))))</f>
        <v/>
      </c>
      <c r="E110" s="92"/>
      <c r="F110" s="92"/>
      <c r="G110" s="92"/>
      <c r="H110" s="92"/>
      <c r="I110" s="92"/>
      <c r="J110" s="55"/>
      <c r="K110" s="56"/>
      <c r="L110" s="24"/>
      <c r="R110" s="13"/>
      <c r="S110" s="13"/>
      <c r="T110" s="14"/>
      <c r="AA110" s="13"/>
      <c r="AB110" s="13"/>
      <c r="AC110" s="14"/>
      <c r="AJ110" s="13"/>
      <c r="AL110" s="14"/>
      <c r="AS110" s="13"/>
      <c r="AT110" s="13"/>
      <c r="AU110" s="14"/>
      <c r="BB110" s="13"/>
      <c r="BC110" s="13"/>
      <c r="BD110" s="14"/>
      <c r="BK110" s="13"/>
      <c r="BL110" s="13"/>
      <c r="BM110" s="14"/>
      <c r="BT110" s="13"/>
      <c r="BU110" s="13"/>
      <c r="BV110" s="14"/>
      <c r="CC110" s="13"/>
      <c r="CD110" s="13"/>
      <c r="CE110" s="14"/>
      <c r="CL110" s="13"/>
      <c r="CM110" s="13"/>
      <c r="CN110" s="14"/>
      <c r="CU110" s="13"/>
      <c r="CV110" s="13"/>
      <c r="CW110" s="14"/>
      <c r="DD110" s="13"/>
      <c r="DE110" s="13"/>
      <c r="DF110" s="14"/>
    </row>
    <row r="111" spans="2:110" ht="42" customHeight="1" x14ac:dyDescent="0.25">
      <c r="B111" s="1"/>
      <c r="C111" s="4"/>
      <c r="D111" s="92" t="str">
        <f>IF(AND($F$25="No",F46="Program Director"),"5) Knowledgeable about the current versions of the National EMS Scope of Practice and 
     National EMS Education Standards, and about evidenced-informed clinical practice.",IF(AND($F$25="No",$F$46="Satellite Lead Instructor"),"5) Teaching experience to deliver content, skills instruction, and remediation.",IF(AND($F$25="No",F46="Medical Director"), "5) Be knowledgeable in teaching the subjects assigned, when applicable.","")))</f>
        <v/>
      </c>
      <c r="E111" s="92"/>
      <c r="F111" s="92"/>
      <c r="G111" s="92"/>
      <c r="H111" s="92"/>
      <c r="I111" s="92"/>
      <c r="J111" s="33"/>
      <c r="K111" s="24"/>
      <c r="L111" s="24"/>
    </row>
    <row r="112" spans="2:110" ht="84.75" customHeight="1" x14ac:dyDescent="0.25">
      <c r="B112" s="1"/>
      <c r="C112" s="4"/>
      <c r="D112" s="94" t="str">
        <f>IF(AND($F$25="No",F46="Program Director"),"It is recommended that the Program Director have a minimum of a Master's degree."&amp;"
It is recommended that the Program Director's degree be in a health-related profession, EMS, or education."&amp;"
It is recommended that the Program Director is a full-time position.",IF(AND($F$25="No",F46="Medical Director"),"It is recommended that the Medical Director be board certified in EMS Medicine or Emergency Medicine.",""))</f>
        <v/>
      </c>
      <c r="E112" s="94"/>
      <c r="F112" s="94"/>
      <c r="G112" s="94"/>
      <c r="H112" s="94"/>
      <c r="I112" s="94"/>
      <c r="J112" s="33"/>
      <c r="K112" s="24"/>
      <c r="L112" s="24"/>
    </row>
    <row r="113" spans="2:110" ht="11.25" customHeight="1" x14ac:dyDescent="0.25">
      <c r="B113" s="1"/>
      <c r="C113" s="4"/>
      <c r="D113" s="62"/>
      <c r="E113" s="62"/>
      <c r="F113" s="24"/>
      <c r="G113" s="24"/>
      <c r="H113" s="24"/>
      <c r="I113" s="24"/>
      <c r="J113" s="33"/>
      <c r="K113" s="24"/>
      <c r="L113" s="24"/>
    </row>
    <row r="114" spans="2:110" ht="53.25" customHeight="1" x14ac:dyDescent="0.25">
      <c r="B114" s="1"/>
      <c r="C114" s="4"/>
      <c r="D114" s="114" t="str">
        <f>IF(AND($F$25="No",F46="Program Director"),"Responsibilities (CAAHEP Standard III.B.1.a)
The "&amp;F46&amp;" must be responsible for all aspects of the program, including, but not limited to:",IF(AND($F$25="No",F46="Medical Director"),"Responsibilities (CAAHEP Standard III.B.2.a)
The "&amp;F46&amp;" must be responsible for medical oversight of the program, including but not limited to:",IF(AND($F$25="No",F46="Assistant Medical Director"),"Responsibilities (CAAHEP Standard III.B.4.a)
The "&amp;F46&amp;" must:",IF(AND($F$25="No",F46="Associate Medical Director"),"Responsibilities (CAAHEP Standard III.B.3.a)
The "&amp;F46&amp;" must:",IF(AND($F$25="No",F46="Satellite Lead Instructor"),"Responsibilities (CAAHEP Standard III.B.6.a)
"&amp;F46&amp;"s:","")))))</f>
        <v/>
      </c>
      <c r="E114" s="114"/>
      <c r="F114" s="114"/>
      <c r="G114" s="114"/>
      <c r="H114" s="114"/>
      <c r="I114" s="114"/>
      <c r="J114" s="33"/>
      <c r="K114" s="24"/>
      <c r="L114" s="24"/>
    </row>
    <row r="115" spans="2:110" ht="66.75" customHeight="1" x14ac:dyDescent="0.25">
      <c r="B115" s="24"/>
      <c r="C115" s="52"/>
      <c r="D115" s="92" t="str">
        <f>IF(AND($F$25="No",$F$46="Program Director"),"NOTE: The interim program director must be responsible for all aspects of the program, including, but not limited to: 
1) Administration, organization, and supervision of the educational program;",IF(AND($F$25="No",$F$46="Medical Director"),"1) Review and approve the educational content of the program to include didactic, laboratory, 
     clinical experience, field experience, and capstone field to ensure it meets current 
     standards of medical practice;",IF(AND($F$25="No",$F$46="Assistant Medical Director"),"When the program Medical Director or Associate Medical Director cannot legally provide supervision for "&amp;"out-of-state location(s) of the educational activities of the program, the sponsor must appoint an Assistant Medical Director.",IF(AND($F$25="No",$F$46="Associate Medical Director"),"When the program Medical Director delegates specified responsibilities, the program must designate one or more Associate Medical Directors. The Associate Medical Director must:",IF(AND($F$25="No",$F$46="Satellite Lead Instructor"),"When the Program Director delegates specified responsibilities to a Lead Instructor, the Lead Instructor must:","")))))</f>
        <v/>
      </c>
      <c r="E115" s="92"/>
      <c r="F115" s="92"/>
      <c r="G115" s="92"/>
      <c r="H115" s="92"/>
      <c r="I115" s="92"/>
      <c r="J115" s="55"/>
      <c r="K115" s="56"/>
      <c r="L115" s="24"/>
      <c r="R115" s="13"/>
      <c r="S115" s="13"/>
      <c r="T115" s="14"/>
      <c r="AA115" s="13"/>
      <c r="AB115" s="13"/>
      <c r="AC115" s="14"/>
      <c r="AJ115" s="13"/>
      <c r="AL115" s="14"/>
      <c r="AS115" s="13"/>
      <c r="AT115" s="13"/>
      <c r="AU115" s="14"/>
      <c r="BB115" s="13"/>
      <c r="BC115" s="13"/>
      <c r="BD115" s="14"/>
      <c r="BK115" s="13"/>
      <c r="BL115" s="13"/>
      <c r="BM115" s="14"/>
      <c r="BT115" s="13"/>
      <c r="BU115" s="13"/>
      <c r="BV115" s="14"/>
      <c r="CC115" s="13"/>
      <c r="CD115" s="13"/>
      <c r="CE115" s="14"/>
      <c r="CL115" s="13"/>
      <c r="CM115" s="13"/>
      <c r="CN115" s="14"/>
      <c r="CU115" s="13"/>
      <c r="CV115" s="13"/>
      <c r="CW115" s="14"/>
      <c r="DD115" s="13"/>
      <c r="DE115" s="13"/>
      <c r="DF115" s="14"/>
    </row>
    <row r="116" spans="2:110" ht="32.25" customHeight="1" x14ac:dyDescent="0.25">
      <c r="B116" s="1"/>
      <c r="C116" s="4"/>
      <c r="D116" s="93" t="str">
        <f>IF(AND($F$25="No",$F$46="Program Director"), "2) Continuous quality review and improvement of the educational program; ",IF(AND($F$25="No",$F$46="Medical Director"), "2) Review and approve the required minimum numbers for each of the required patient 
     contacts and procedures listed in these Standards;",IF(AND($F$25="No",$F$46="Assistant Medical Director"),"1) Medical supervision and oversight of students participating in field experience and/or capstone 
    field internship.",IF(AND($F$25="No",$F$46="Associate Medical Director"),"1) Fulfill responsibilities as delegated by the program Medical Director.",IF(AND($F$25="No",$F$46="Satellite Lead Instructor"),"1) Perform duties assigned under the direction and delegation of the Program Director.","")))))</f>
        <v/>
      </c>
      <c r="E116" s="93"/>
      <c r="F116" s="93"/>
      <c r="G116" s="93"/>
      <c r="H116" s="93"/>
      <c r="I116" s="93"/>
      <c r="J116" s="33"/>
      <c r="K116" s="24"/>
      <c r="L116" s="24"/>
    </row>
    <row r="117" spans="2:110" ht="33.75" customHeight="1" x14ac:dyDescent="0.25">
      <c r="B117" s="1"/>
      <c r="C117" s="4"/>
      <c r="D117" s="93" t="str">
        <f>IF(AND($F$25="No",$F$46="Program Director"),"3) Academic oversight, including curriculum planning and development; and,",IF(AND($F$25="No",$F$46="Medical Director"),"3) Review and approve the instruments and processes used to evaluate students in didactic, 
     laboratory, clinical, field experience, and capstone field internship;",IF(AND($F$25="No",$F$46="Satellite Lead Instructor"),"The Lead Instructor duties may include teaching Paramedic or AEMT course(s) and/or assisting in coordination of the didactic, lab, clinical and/or field internship instruction.","")))</f>
        <v/>
      </c>
      <c r="E117" s="93"/>
      <c r="F117" s="93"/>
      <c r="G117" s="93"/>
      <c r="H117" s="93"/>
      <c r="I117" s="93"/>
      <c r="J117" s="33"/>
      <c r="K117" s="24"/>
      <c r="L117" s="24"/>
    </row>
    <row r="118" spans="2:110" ht="33.75" customHeight="1" x14ac:dyDescent="0.25">
      <c r="B118" s="24"/>
      <c r="C118" s="52"/>
      <c r="D118" s="92" t="str">
        <f>IF($F$46="Program Director", "4) Orientation/training and supervision of clinical and capstone field internship preceptors.",IF($F$46="Medical Director", "4) Review the progress of each student throughout the program, and assist in the 
     determination of appropriate corrective measures;", ""))</f>
        <v/>
      </c>
      <c r="E118" s="92"/>
      <c r="F118" s="92"/>
      <c r="G118" s="92"/>
      <c r="H118" s="92"/>
      <c r="I118" s="92"/>
      <c r="J118" s="55"/>
      <c r="K118" s="56"/>
      <c r="L118" s="24"/>
      <c r="R118" s="13"/>
      <c r="S118" s="13"/>
      <c r="T118" s="14"/>
      <c r="AA118" s="13"/>
      <c r="AB118" s="13"/>
      <c r="AC118" s="14"/>
      <c r="AJ118" s="13"/>
      <c r="AL118" s="14"/>
      <c r="AS118" s="13"/>
      <c r="AT118" s="13"/>
      <c r="AU118" s="14"/>
      <c r="BB118" s="13"/>
      <c r="BC118" s="13"/>
      <c r="BD118" s="14"/>
      <c r="BK118" s="13"/>
      <c r="BL118" s="13"/>
      <c r="BM118" s="14"/>
      <c r="BT118" s="13"/>
      <c r="BU118" s="13"/>
      <c r="BV118" s="14"/>
      <c r="CC118" s="13"/>
      <c r="CD118" s="13"/>
      <c r="CE118" s="14"/>
      <c r="CL118" s="13"/>
      <c r="CM118" s="13"/>
      <c r="CN118" s="14"/>
      <c r="CU118" s="13"/>
      <c r="CV118" s="13"/>
      <c r="CW118" s="14"/>
      <c r="DD118" s="13"/>
      <c r="DE118" s="13"/>
      <c r="DF118" s="14"/>
    </row>
    <row r="119" spans="2:110" ht="33.75" customHeight="1" x14ac:dyDescent="0.25">
      <c r="B119" s="1"/>
      <c r="C119" s="4"/>
      <c r="D119" s="92" t="str">
        <f>IF($F$46="Medical Director", "5) Ensure the competence of each graduate of the program in the cognitive, psychomotor, and 
     affective domains;","")</f>
        <v/>
      </c>
      <c r="E119" s="92"/>
      <c r="F119" s="92"/>
      <c r="G119" s="92"/>
      <c r="H119" s="92"/>
      <c r="I119" s="92"/>
      <c r="J119" s="33"/>
      <c r="K119" s="24"/>
      <c r="L119" s="24"/>
    </row>
    <row r="120" spans="2:110" ht="34.5" customHeight="1" x14ac:dyDescent="0.25">
      <c r="B120" s="1"/>
      <c r="C120" s="4"/>
      <c r="D120" s="93" t="str">
        <f>IF($F$46="Medical Director", "6)  Engage in cooperative involvement with the program director; and,","")</f>
        <v/>
      </c>
      <c r="E120" s="93"/>
      <c r="F120" s="93"/>
      <c r="G120" s="93"/>
      <c r="H120" s="93"/>
      <c r="I120" s="93"/>
      <c r="J120" s="33"/>
      <c r="K120" s="24"/>
      <c r="L120" s="24"/>
    </row>
    <row r="121" spans="2:110" ht="33.75" customHeight="1" x14ac:dyDescent="0.25">
      <c r="B121" s="1"/>
      <c r="C121" s="4"/>
      <c r="D121" s="92" t="str">
        <f>IF($F$46="Medical Director", "7) Ensure the effectiveness and quality of any Medical Director responsibilities delegated to an 
     Associate or Assistant Medical Director.","")</f>
        <v/>
      </c>
      <c r="E121" s="92"/>
      <c r="F121" s="92"/>
      <c r="G121" s="92"/>
      <c r="H121" s="92"/>
      <c r="I121" s="92"/>
      <c r="J121" s="33"/>
      <c r="K121" s="24"/>
      <c r="L121" s="24"/>
    </row>
    <row r="122" spans="2:110" ht="9" customHeight="1" x14ac:dyDescent="0.25">
      <c r="B122" s="1"/>
      <c r="C122" s="4"/>
      <c r="D122" s="62"/>
      <c r="E122" s="62"/>
      <c r="F122" s="24"/>
      <c r="G122" s="24"/>
      <c r="H122" s="24"/>
      <c r="I122" s="24"/>
      <c r="J122" s="33"/>
      <c r="K122" s="24"/>
      <c r="L122" s="24"/>
    </row>
    <row r="123" spans="2:110" ht="58.5" customHeight="1" x14ac:dyDescent="0.25">
      <c r="B123" s="24"/>
      <c r="C123" s="116" t="str">
        <f>IF(AND($F$25="No",$F$46="Program Director"),"By selecting 'Yes' below, " &amp;$D$77 &amp;" attests to meeting or exceeding the above listed qualifications for the position of "&amp;$F$46&amp; " and hereby accepts this appointment to perform the responsibilities of the position as described in the CAAHEP Standards and Guidelines (Standard III.B.1.) effective as of "&amp; TEXT(F50, "mmmm dd, yyyy") &amp;".  ",IF(AND($F$25="No",$F$46="Medical Director"),"By selecting 'Yes' below, " &amp;$D$77 &amp;" attests to meeting or exceeding the above listed qualifications for the position of "&amp;$F$46&amp; " and hereby accepts this appointment to perform the responsibilities of the position as described in the CAAHEP Standards and Guidelines (Standard III.B.2.) effective as of "&amp; TEXT(F50, "mmmm dd, yyyy") &amp;".  ",IF(AND($F$25="No",$F$46="Assistant Medical Director"),"By selecting 'Yes' below, " &amp;$D$77 &amp;" attests to meeting or exceeding the above listed qualifications for the position of "&amp;$F$46&amp; " in the State of " &amp;$F$90&amp; " and hereby accepts this appointment to perform the responsibilities of the position as described in the CAAHEP Standards and Guidelines (Standard III.B.4.) to provide Medical "&amp;"supervision and oversight of out of state students participating in clinical, field experience and/or capstone field internship effective as of "&amp; TEXT(F50, "mmmm dd, yyyy") &amp;".  ",IF(AND($F$46="Associate Medical Director",$F$25="No",$F$52="Primary"),"By selecting 'Yes' below, " &amp;$D$77 &amp;" attests to meeting or exceeding the above listed qualifications for the position of "&amp;$F$46&amp; " in the primary (main) location and hereby accepts this appointment to perform the responsibilities as delegated by the program Medical Director (CAAHEP Standards and Guidelines III.B.3.) effective as of "&amp; TEXT(F50, "mmmm dd, yyyy") &amp;".  ",IF(AND($F$46="Associate Medical Director",$F$25="No",$F$52="Satellite(s)"),"By selecting 'Yes' below, " &amp;$D$77 &amp;" attests to meeting or exceeding the above listed qualifications for the position of "&amp;$F$46&amp; " in the satellite location(s) indicated above and hereby accepts this appointment to perform the responsibilities as delegated by the program Medical Director (CAAHEP Standards and Guidelines III.B.3.) effective as of "&amp; TEXT(F50, "mmmm dd, yyyy") &amp;".  ",IF(AND($F$25="No",$F$46="Satellite Lead Instructor"),"By selecting 'Yes' below, " &amp;$D$77 &amp;" attests to meeting or exceeding the above listed qualifications for the position of "&amp;$F$46&amp; " in the satellite location(s) indicated above and hereby accepts this appointment to perform the duties assigned under the direction and delegation of the Program Director (CAAHEP Standards and Guidelines III.B.6.) effective as of "&amp; TEXT(F50, "mmmm dd, yyyy") &amp;".  ",""))))))</f>
        <v/>
      </c>
      <c r="D123" s="116"/>
      <c r="E123" s="116"/>
      <c r="F123" s="116"/>
      <c r="G123" s="116"/>
      <c r="H123" s="116"/>
      <c r="I123" s="116"/>
      <c r="J123" s="116"/>
      <c r="K123" s="116"/>
      <c r="L123" s="24"/>
      <c r="R123" s="13"/>
      <c r="S123" s="13"/>
      <c r="T123" s="14"/>
      <c r="AA123" s="13"/>
      <c r="AB123" s="13"/>
      <c r="AC123" s="14"/>
      <c r="AJ123" s="13"/>
      <c r="AL123" s="14"/>
      <c r="AS123" s="13"/>
      <c r="AT123" s="13"/>
      <c r="AU123" s="14"/>
      <c r="BB123" s="13"/>
      <c r="BC123" s="13"/>
      <c r="BD123" s="14"/>
      <c r="BK123" s="13"/>
      <c r="BL123" s="13"/>
      <c r="BM123" s="14"/>
      <c r="BT123" s="13"/>
      <c r="BU123" s="13"/>
      <c r="BV123" s="14"/>
      <c r="CC123" s="13"/>
      <c r="CD123" s="13"/>
      <c r="CE123" s="14"/>
      <c r="CL123" s="13"/>
      <c r="CM123" s="13"/>
      <c r="CN123" s="14"/>
      <c r="CU123" s="13"/>
      <c r="CV123" s="13"/>
      <c r="CW123" s="14"/>
      <c r="DD123" s="13"/>
      <c r="DE123" s="13"/>
      <c r="DF123" s="14"/>
    </row>
    <row r="124" spans="2:110" ht="10.5" customHeight="1" x14ac:dyDescent="0.25">
      <c r="B124" s="24"/>
      <c r="C124" s="117" t="s">
        <v>6</v>
      </c>
      <c r="D124" s="117"/>
      <c r="E124" s="117"/>
      <c r="F124" s="117"/>
      <c r="G124" s="24"/>
      <c r="H124" s="24"/>
      <c r="I124" s="24"/>
      <c r="J124" s="24"/>
      <c r="K124" s="24"/>
      <c r="L124" s="24"/>
    </row>
    <row r="125" spans="2:110" ht="63.75" customHeight="1" x14ac:dyDescent="0.25">
      <c r="B125" s="63"/>
      <c r="C125" s="4"/>
      <c r="D125" s="64" t="s">
        <v>44</v>
      </c>
      <c r="E125" s="118" t="str">
        <f>IF(AND($F$25="No",$F$46="Program Director"),"By selecting 'Yes' and submitting this personnel form, "&amp;$D$77&amp; ", attests the information in this form is accurate and true and intends to meet the qualifications and perform the responsibilities of the position.",IF(AND($F$25="No",$F$46="Medical Director"),"By selecting 'Yes' and submitting this personnel form, "&amp;$D$77&amp; ", attests the information in this form is accurate and true and intends to meet the qualifications and perform the responsibilities of the position.",IF(AND($F$25="No",$F$46="Assistant Medical Director"),"By selecting 'Yes' and submitting this personnel form, "&amp;$D$77&amp; ", attests the information in this form is accurate and true and intends to meet the qualifications and perform the responsibilities of the position.",IF(AND($F$25="No",$F$46="Associate Medical Director"),"By selecting 'Yes' and submitting this personnel form, "&amp;$D$77&amp; ", attests the information in this form is accurate and true and intends to meet the qualifications and perform the responsibilities of the position.",IF(AND($F$25="No",$F$46="Satellite Lead Instructor"),"By selecting 'Yes' and submitting this personnel form, "&amp;$D$77&amp; ", attests the information in this form is accurate and true and intends to meet the qualifications and perform the responsibilities of the position.","")))))</f>
        <v/>
      </c>
      <c r="F125" s="118"/>
      <c r="G125" s="118"/>
      <c r="H125" s="118"/>
      <c r="I125" s="118"/>
      <c r="J125" s="118"/>
      <c r="K125" s="24"/>
      <c r="L125" s="24"/>
    </row>
    <row r="126" spans="2:110" ht="21.75" customHeight="1" x14ac:dyDescent="0.25">
      <c r="B126" s="1"/>
      <c r="C126" s="4"/>
      <c r="D126" s="62"/>
      <c r="E126" s="62"/>
      <c r="F126" s="24"/>
      <c r="G126" s="24"/>
      <c r="H126" s="24"/>
      <c r="I126" s="24"/>
      <c r="J126" s="33"/>
      <c r="K126" s="24"/>
      <c r="L126" s="24"/>
    </row>
    <row r="127" spans="2:110" ht="12" customHeight="1" x14ac:dyDescent="0.25">
      <c r="B127" s="97"/>
      <c r="C127" s="97"/>
      <c r="D127" s="97"/>
      <c r="E127" s="97"/>
      <c r="F127" s="97"/>
      <c r="G127" s="97"/>
      <c r="H127" s="97"/>
      <c r="I127" s="97"/>
      <c r="J127" s="97"/>
      <c r="K127" s="97"/>
      <c r="L127" s="97"/>
      <c r="M127" s="11"/>
      <c r="N127" s="11"/>
      <c r="O127" s="11"/>
    </row>
    <row r="128" spans="2:110" s="14" customFormat="1" ht="30.75" customHeight="1" x14ac:dyDescent="0.25">
      <c r="B128" s="108" t="str">
        <f>IF(AND($F$25="No",$F$46="Program Director"),"Program Director Curriculum Vitae",IF(AND($F$25="No",$F$46="Medical Director"),"Medical Director Curriculum Vitae",IF(AND($F$25="No",$F$46="Satellite Lead Instructor"),"Satellite Lead Instructor Curriculum Vitae","")))</f>
        <v/>
      </c>
      <c r="C128" s="108"/>
      <c r="D128" s="108"/>
      <c r="E128" s="108"/>
      <c r="F128" s="108"/>
      <c r="G128" s="108"/>
      <c r="H128" s="108"/>
      <c r="I128" s="108"/>
      <c r="J128" s="108"/>
      <c r="K128" s="108"/>
      <c r="L128" s="108"/>
      <c r="AK128"/>
    </row>
    <row r="129" spans="2:110" ht="27" customHeight="1" x14ac:dyDescent="0.25">
      <c r="B129" s="95" t="str">
        <f>IF(AND($E$23="AEMT",B128&lt;&gt;""),"AEMT",IF(AND($E$23="Paramedic",B128&lt;&gt;""),"Paramedic",IF(AND($E$23="Both - AEMT &amp; Paramedic",$F$25="No",B128&lt;&gt;""),"Both - AEMT &amp; Paramedic","")))</f>
        <v/>
      </c>
      <c r="C129" s="95"/>
      <c r="D129" s="95"/>
      <c r="E129" s="95"/>
      <c r="F129" s="95"/>
      <c r="G129" s="95"/>
      <c r="H129" s="95"/>
      <c r="I129" s="95"/>
      <c r="J129" s="95"/>
      <c r="K129" s="95"/>
      <c r="L129" s="95"/>
      <c r="M129" s="11"/>
      <c r="N129" s="11"/>
      <c r="O129" s="11"/>
    </row>
    <row r="130" spans="2:110" ht="151.5" customHeight="1" x14ac:dyDescent="0.25">
      <c r="B130" s="115" t="str">
        <f>IF(AND($F$25="No",$F$46="Program Director"),"Instructions for embedding an object into this form:
Make sure this form has been downloaded and saved to your computer and "&amp;"the documentation about to be embedded is in either Word, PDF, or Excel. 
Select the cell in the spreadsheet where you want to insert the object  ===&gt;  Go to the ‘Insert’ tab, locate the 'Text' section, and select ‘Object’ on the ribbon"&amp;" ===&gt;  
The 'Object' dialog box will open and select the ‘Create from File’ tab   ===&gt;   Click 'Browse', select the file you want to insert, click ‘Display as Icon’ check box, and click OK."&amp;"
If you don’t select the ‘Display as Icon’ check box, the entire page of the file will be displayed and will be too big."&amp;"
If you need help or have issues, please contact Lisa Collard at 214-703-8445 ext 118",IF(AND($F$25="No",$F$46="Medical Director"),"Instructions for embedding an object into this form:
Make sure this form has been downloaded and saved to your computer and "&amp;"the documentation about to be embedded is in either Word, PDF, or Excel. 
Select the cell in the spreadsheet where you want to insert the object  ===&gt;  Go to the ‘Insert’ tab, locate the 'Text' section, and select ‘Object’ on the ribbon"&amp;" ===&gt;  
The 'Object' dialog box will open and select the ‘Create from File’ tab   ===&gt;   Click 'Browse', select the file you want to insert, click ‘Display as Icon’ check box, and click OK."&amp;"
If you don’t select the ‘Display as Icon’ check box, the entire page of the file will be displayed and will be too big."&amp;"
If you need help or have issues, please contact Lisa Collard at 214-703-8445 ext 118",IF(AND($F$25="No",$F$46="Satellite Lead Instructor"),"Instructions for embedding an object into this form:
Make sure this form has been downloaded and saved to your computer and "&amp;"the documentation about to be embedded is in either Word, PDF, or Excel. 
Select the cell in the spreadsheet where you want to insert the object  ===&gt;  Go to the ‘Insert’ tab, locate the 'Text' section, and select ‘Object’ on the ribbon"&amp;" ===&gt;  
The 'Object' dialog box will open and select the ‘Create from File’ tab   ===&gt;   Click 'Browse', select the file you want to insert, click ‘Display as Icon’ check box, and click OK."&amp;"
If you don’t select the ‘Display as Icon’ check box, the entire page of the file will be displayed and will be too big."&amp;"
If you need help or have issues, please contact Lisa Collard at 214-703-8445 ext 118","")))</f>
        <v/>
      </c>
      <c r="C130" s="115"/>
      <c r="D130" s="115"/>
      <c r="E130" s="115"/>
      <c r="F130" s="115"/>
      <c r="G130" s="115"/>
      <c r="H130" s="115"/>
      <c r="I130" s="115"/>
      <c r="J130" s="115"/>
      <c r="K130" s="115"/>
      <c r="L130" s="115"/>
      <c r="R130" s="13"/>
      <c r="S130" s="13"/>
      <c r="T130" s="14"/>
      <c r="AA130" s="13"/>
      <c r="AB130" s="13"/>
      <c r="AC130" s="14"/>
      <c r="AJ130" s="13"/>
      <c r="AL130" s="14"/>
      <c r="AS130" s="13"/>
      <c r="AT130" s="13"/>
      <c r="AU130" s="14"/>
      <c r="BB130" s="13"/>
      <c r="BC130" s="13"/>
      <c r="BD130" s="14"/>
      <c r="BK130" s="13"/>
      <c r="BL130" s="13"/>
      <c r="BM130" s="14"/>
      <c r="BT130" s="13"/>
      <c r="BU130" s="13"/>
      <c r="BV130" s="14"/>
      <c r="CC130" s="13"/>
      <c r="CD130" s="13"/>
      <c r="CE130" s="14"/>
      <c r="CL130" s="13"/>
      <c r="CM130" s="13"/>
      <c r="CN130" s="14"/>
      <c r="CU130" s="13"/>
      <c r="CV130" s="13"/>
      <c r="CW130" s="14"/>
      <c r="DD130" s="13"/>
      <c r="DE130" s="13"/>
      <c r="DF130" s="14"/>
    </row>
    <row r="131" spans="2:110" ht="15.75" x14ac:dyDescent="0.25">
      <c r="B131" s="26"/>
      <c r="C131" s="20"/>
      <c r="D131" s="65"/>
      <c r="E131" s="65"/>
      <c r="F131" s="24"/>
      <c r="G131" s="24"/>
      <c r="H131" s="24"/>
      <c r="I131" s="24"/>
      <c r="J131" s="33"/>
      <c r="K131" s="24"/>
      <c r="L131" s="24"/>
      <c r="AK131" s="13"/>
    </row>
    <row r="132" spans="2:110" ht="57.75" customHeight="1" x14ac:dyDescent="0.25">
      <c r="B132" s="26"/>
      <c r="C132" s="116" t="str">
        <f>IF(AND($F$25="No",$F$46="Program Director"),"Embed a Curriculum Vitae (CV) which includes formal education/degrees and related experience:",IF(AND($F$25="No",$F$46="Medical Director"),"Embed a Curriculum Vitae (CV) which includes formal education/degrees and related experience:",IF(AND($F$25="No",$F$46="Satellite Lead Instructor"),"Embed a Curriculum Vitae (CV) which includes formal education/degrees and related experience:","")))</f>
        <v/>
      </c>
      <c r="D132" s="116"/>
      <c r="E132" s="116"/>
      <c r="F132" s="116"/>
      <c r="G132" s="116"/>
      <c r="H132" s="116"/>
      <c r="I132" s="106" t="str">
        <f>IF(OR(AND($F$25="No",$F$46="Program Director"),AND($F$25="No",$F$46="Satellite Lead Instructor"),AND($F$25="No",$F$46="Medical Director")),"Embed a copy of the curriculum vitae here ==&gt;","")</f>
        <v/>
      </c>
      <c r="J132" s="106"/>
      <c r="K132" s="66"/>
      <c r="L132" s="24"/>
    </row>
    <row r="133" spans="2:110" ht="15.75" x14ac:dyDescent="0.25">
      <c r="B133" s="26"/>
      <c r="C133" s="20"/>
      <c r="D133" s="65"/>
      <c r="E133" s="65"/>
      <c r="F133" s="24"/>
      <c r="G133" s="24"/>
      <c r="H133" s="24"/>
      <c r="I133" s="24"/>
      <c r="J133" s="33"/>
      <c r="K133" s="24"/>
      <c r="L133" s="24"/>
      <c r="AK133" s="13"/>
    </row>
    <row r="134" spans="2:110" ht="21.75" customHeight="1" x14ac:dyDescent="0.25">
      <c r="B134" s="1"/>
      <c r="C134" s="4"/>
      <c r="D134" s="62"/>
      <c r="E134" s="62"/>
      <c r="F134" s="24"/>
      <c r="G134" s="24"/>
      <c r="H134" s="24"/>
      <c r="I134" s="24"/>
      <c r="J134" s="33"/>
      <c r="K134" s="24"/>
      <c r="L134" s="24"/>
    </row>
    <row r="135" spans="2:110" ht="12" customHeight="1" x14ac:dyDescent="0.25">
      <c r="B135" s="97"/>
      <c r="C135" s="97"/>
      <c r="D135" s="97"/>
      <c r="E135" s="97"/>
      <c r="F135" s="97"/>
      <c r="G135" s="97"/>
      <c r="H135" s="97"/>
      <c r="I135" s="97"/>
      <c r="J135" s="97"/>
      <c r="K135" s="97"/>
      <c r="L135" s="97"/>
      <c r="M135" s="11"/>
      <c r="N135" s="11"/>
      <c r="O135" s="11"/>
    </row>
    <row r="136" spans="2:110" s="14" customFormat="1" ht="30.75" customHeight="1" x14ac:dyDescent="0.25">
      <c r="B136" s="108" t="str">
        <f>IF(AND($F$25="No",$F$46="Program Director"),"Program Director Certifications/Licenses",IF(AND($F$25="No",$F$46="Medical Director"),"Medical Director Certifications/Licenses",IF(AND($F$25="No",$F$46="Satellite Lead Instructor"),"Satellite Lead Instructor Certifications/Licenses","")))</f>
        <v/>
      </c>
      <c r="C136" s="108"/>
      <c r="D136" s="108"/>
      <c r="E136" s="108"/>
      <c r="F136" s="108"/>
      <c r="G136" s="108"/>
      <c r="H136" s="108"/>
      <c r="I136" s="108"/>
      <c r="J136" s="108"/>
      <c r="K136" s="108"/>
      <c r="L136" s="108"/>
      <c r="AK136"/>
    </row>
    <row r="137" spans="2:110" ht="27" customHeight="1" x14ac:dyDescent="0.25">
      <c r="B137" s="95" t="str">
        <f>IF(AND($E$23="AEMT",B136&lt;&gt;""),"AEMT",IF(AND($E$23="Paramedic",B136&lt;&gt;""),"Paramedic",IF(AND($E$23="Both - AEMT &amp; Paramedic",$F$25="No",B136&lt;&gt;""),"Both - AEMT &amp; Paramedic","")))</f>
        <v/>
      </c>
      <c r="C137" s="95"/>
      <c r="D137" s="95"/>
      <c r="E137" s="95"/>
      <c r="F137" s="95"/>
      <c r="G137" s="95"/>
      <c r="H137" s="95"/>
      <c r="I137" s="95"/>
      <c r="J137" s="95"/>
      <c r="K137" s="95"/>
      <c r="L137" s="95"/>
      <c r="M137" s="11"/>
      <c r="N137" s="11"/>
      <c r="O137" s="11"/>
    </row>
    <row r="138" spans="2:110" ht="152.25" customHeight="1" x14ac:dyDescent="0.25">
      <c r="B138" s="115" t="str">
        <f>IF(OR(AND($F$25="No",$F$46="Program Director"),AND($F$25="No",$F$46="Satellite Lead Instructor"),AND($F$25="No",$F$46="Medical Director")),"Instructions for embedding an object into this form:
Make sure this form has been downloaded and saved to your computer and "&amp;"the documentation about to be embedded is in either Word, PDF, or Excel.
Select the cell in the spreadsheet where you want to insert the object  ===&gt;  Go to the ‘Insert’ tab, locate the 'Text' section, and select ‘Object’ on the ribbon"&amp;" ===&gt;  
The 'Object' dialog box will open and select the ‘Create from File’ tab   ===&gt;   Click 'Browse', select the file you want to insert, click ‘Display as Icon’ check box, and click OK."&amp;"
If you don’t select the ‘Display as Icon’ check box, the entire page of the file will be displayed and will be too big."&amp;"
If you need help or have issues, please contact Lisa Collard at 214-703-8445 ext 118","")</f>
        <v/>
      </c>
      <c r="C138" s="115"/>
      <c r="D138" s="115"/>
      <c r="E138" s="115"/>
      <c r="F138" s="115"/>
      <c r="G138" s="115"/>
      <c r="H138" s="115"/>
      <c r="I138" s="115"/>
      <c r="J138" s="115"/>
      <c r="K138" s="115"/>
      <c r="L138" s="115"/>
      <c r="R138" s="13"/>
      <c r="S138" s="13"/>
      <c r="T138" s="14"/>
      <c r="AA138" s="13"/>
      <c r="AB138" s="13"/>
      <c r="AC138" s="14"/>
      <c r="AJ138" s="13"/>
      <c r="AL138" s="14"/>
      <c r="AS138" s="13"/>
      <c r="AT138" s="13"/>
      <c r="AU138" s="14"/>
      <c r="BB138" s="13"/>
      <c r="BC138" s="13"/>
      <c r="BD138" s="14"/>
      <c r="BK138" s="13"/>
      <c r="BL138" s="13"/>
      <c r="BM138" s="14"/>
      <c r="BT138" s="13"/>
      <c r="BU138" s="13"/>
      <c r="BV138" s="14"/>
      <c r="CC138" s="13"/>
      <c r="CD138" s="13"/>
      <c r="CE138" s="14"/>
      <c r="CL138" s="13"/>
      <c r="CM138" s="13"/>
      <c r="CN138" s="14"/>
      <c r="CU138" s="13"/>
      <c r="CV138" s="13"/>
      <c r="CW138" s="14"/>
      <c r="DD138" s="13"/>
      <c r="DE138" s="13"/>
      <c r="DF138" s="14"/>
    </row>
    <row r="139" spans="2:110" ht="15.75" x14ac:dyDescent="0.25">
      <c r="B139" s="26"/>
      <c r="C139" s="20"/>
      <c r="D139" s="65"/>
      <c r="E139" s="65"/>
      <c r="F139" s="24"/>
      <c r="G139" s="24"/>
      <c r="H139" s="24"/>
      <c r="I139" s="24"/>
      <c r="J139" s="33"/>
      <c r="K139" s="24"/>
      <c r="L139" s="24"/>
      <c r="AK139" s="13"/>
    </row>
    <row r="140" spans="2:110" ht="55.5" customHeight="1" x14ac:dyDescent="0.25">
      <c r="B140" s="24"/>
      <c r="C140" s="151" t="str">
        <f>IF(OR(AND($F$25="No",$F$46="Program Director"),AND($F$25="No",$F$46="Satellite Lead Instructor")),"Include a copy of all applicable certifications/licenses used as credentials (i.e., National Registry, State license, Nursing) along with the expiration date:",IF(AND($F$25="No",$F$46="Medical Director"),"Include a copy of a current State License for EACH State the MD is licensed along with the expiration date:",""))</f>
        <v/>
      </c>
      <c r="D140" s="151"/>
      <c r="E140" s="151"/>
      <c r="F140" s="151"/>
      <c r="G140" s="151"/>
      <c r="H140" s="151"/>
      <c r="I140" s="151"/>
      <c r="J140" s="151"/>
      <c r="K140" s="151"/>
      <c r="L140" s="24"/>
      <c r="R140" s="13"/>
      <c r="S140" s="13"/>
      <c r="T140" s="14"/>
      <c r="AA140" s="13"/>
      <c r="AB140" s="13"/>
      <c r="AC140" s="14"/>
      <c r="AJ140" s="13"/>
      <c r="AL140" s="14"/>
      <c r="AS140" s="13"/>
      <c r="AT140" s="13"/>
      <c r="AU140" s="14"/>
      <c r="BB140" s="13"/>
      <c r="BC140" s="13"/>
      <c r="BD140" s="14"/>
      <c r="BK140" s="13"/>
      <c r="BL140" s="13"/>
      <c r="BM140" s="14"/>
      <c r="BT140" s="13"/>
      <c r="BU140" s="13"/>
      <c r="BV140" s="14"/>
      <c r="CC140" s="13"/>
      <c r="CD140" s="13"/>
      <c r="CE140" s="14"/>
      <c r="CL140" s="13"/>
      <c r="CM140" s="13"/>
      <c r="CN140" s="14"/>
      <c r="CU140" s="13"/>
      <c r="CV140" s="13"/>
      <c r="CW140" s="14"/>
      <c r="DD140" s="13"/>
      <c r="DE140" s="13"/>
      <c r="DF140" s="14"/>
    </row>
    <row r="141" spans="2:110" ht="40.5" customHeight="1" x14ac:dyDescent="0.25">
      <c r="B141" s="26"/>
      <c r="C141" s="67" t="str">
        <f>IF(OR(AND($F$25="No",$F$46="Program Director"),AND($F$25="No",$F$46="Satellite Lead Instructor")),"          National Registry Number:",IF(AND($F$25="No",$F$46="Medical Director"),"          State License Number:", ""))</f>
        <v/>
      </c>
      <c r="D141" s="68"/>
      <c r="E141" s="23" t="str">
        <f>IF(OR(AND($F$25="No",$F$46="Program Director"),AND($F$25="No",$F$46="Satellite Lead Instructor"),AND($F$25="No",$F$46="Medical Director")),"Exp. Date: ","")</f>
        <v/>
      </c>
      <c r="F141" s="69"/>
      <c r="G141" s="31" t="str">
        <f>IF($E$141&lt;&gt;"","  (m/d/yyyy)", "")</f>
        <v/>
      </c>
      <c r="H141" s="24"/>
      <c r="I141" s="106" t="str">
        <f>IF(OR(AND($F$25="No",$F$46="Program Director"),AND($F$25="No",$F$46="Satellite Lead Instructor"),AND($F$25="No",$F$46="Medical Director")),"Embed a copy of the certification/license here ==&gt;","")</f>
        <v/>
      </c>
      <c r="J141" s="106"/>
      <c r="K141" s="70"/>
      <c r="L141" s="24"/>
    </row>
    <row r="142" spans="2:110" ht="27.75" customHeight="1" x14ac:dyDescent="0.25">
      <c r="B142" s="26"/>
      <c r="C142" s="9"/>
      <c r="D142" s="65"/>
      <c r="E142" s="65"/>
      <c r="F142" s="24"/>
      <c r="G142" s="24"/>
      <c r="H142" s="24"/>
      <c r="I142" s="24"/>
      <c r="J142" s="33"/>
      <c r="K142" s="24"/>
      <c r="L142" s="24"/>
      <c r="AK142" s="13"/>
    </row>
    <row r="143" spans="2:110" ht="15.75" x14ac:dyDescent="0.25">
      <c r="B143" s="26"/>
      <c r="C143" s="9"/>
      <c r="D143" s="65"/>
      <c r="E143" s="65"/>
      <c r="F143" s="24"/>
      <c r="G143" s="24"/>
      <c r="H143" s="24"/>
      <c r="I143" s="24"/>
      <c r="J143" s="33"/>
      <c r="K143" s="24"/>
      <c r="L143" s="24"/>
    </row>
    <row r="144" spans="2:110" ht="47.25" customHeight="1" x14ac:dyDescent="0.25">
      <c r="B144" s="26"/>
      <c r="C144" s="71" t="str">
        <f>IF(AND($F$25="No",$F$46="Program Director"),"          State License Number:",IF(AND($F$25="No",$F$46="Medical Director"),"          Additional State License Number:
                            (if applicable)",IF(AND($F$25="No",$F$46="Satellite Lead Instructor"),"          State License Number:
                  (if applicable)","")))</f>
        <v/>
      </c>
      <c r="D144" s="68"/>
      <c r="E144" s="23" t="str">
        <f>IF(OR(AND($F$25="No",$F$46="Program Director"),AND($F$25="No",$F$46="Satellite Lead Instructor"),AND($F$25="No",$F$46="Medical Director")),"Exp. Date: ","")</f>
        <v/>
      </c>
      <c r="F144" s="69"/>
      <c r="G144" s="31" t="str">
        <f>IF($E$144&lt;&gt;"","  (m/d/yyyy)", "")</f>
        <v/>
      </c>
      <c r="H144" s="24"/>
      <c r="I144" s="106" t="str">
        <f>IF(OR(AND($F$25="No",$F$46="Program Director"),AND($F$25="No",$F$46="Satellite Lead Instructor"),AND($F$25="No",$F$46="Medical Director")),"Embed a copy of the certification/license here ==&gt;","")</f>
        <v/>
      </c>
      <c r="J144" s="106"/>
      <c r="K144" s="70"/>
      <c r="L144" s="24"/>
    </row>
    <row r="145" spans="2:110" ht="27.75" customHeight="1" x14ac:dyDescent="0.25">
      <c r="B145" s="26"/>
      <c r="C145" s="9"/>
      <c r="D145" s="65"/>
      <c r="E145" s="65"/>
      <c r="F145" s="24"/>
      <c r="G145" s="24"/>
      <c r="H145" s="24"/>
      <c r="I145" s="24"/>
      <c r="J145" s="33"/>
      <c r="K145" s="24"/>
      <c r="L145" s="24"/>
      <c r="AK145" s="13"/>
    </row>
    <row r="146" spans="2:110" ht="15.75" x14ac:dyDescent="0.25">
      <c r="B146" s="26"/>
      <c r="C146" s="9"/>
      <c r="D146" s="65"/>
      <c r="E146" s="65"/>
      <c r="F146" s="24"/>
      <c r="G146" s="24"/>
      <c r="H146" s="24"/>
      <c r="I146" s="24"/>
      <c r="J146" s="33"/>
      <c r="K146" s="24"/>
      <c r="L146" s="24"/>
    </row>
    <row r="147" spans="2:110" ht="47.25" customHeight="1" x14ac:dyDescent="0.25">
      <c r="B147" s="26"/>
      <c r="C147" s="71" t="str">
        <f>IF(OR(AND($F$25="No",$F$46="Program Director"),AND($F$25="No",$F$46="Satellite Lead Instructor")),"Additional License Number (if applicable):
     (i.e, Nursing, Respiratory Therapist)",IF(AND($F$25="No",$F$46="Medical Director"),"          Board Certification Number:",""))</f>
        <v/>
      </c>
      <c r="D147" s="68"/>
      <c r="E147" s="23" t="str">
        <f>IF(OR(AND($F$25="No",$F$46="Program Director"),AND($F$25="No",$F$46="Satellite Lead Instructor"),AND($F$25="No",$F$46="Medical Director")),"Exp. Date: ","")</f>
        <v/>
      </c>
      <c r="F147" s="69"/>
      <c r="G147" s="31" t="str">
        <f>IF($E$147&lt;&gt;"","  (m/d/yyyy)", "")</f>
        <v/>
      </c>
      <c r="H147" s="24"/>
      <c r="I147" s="106" t="str">
        <f>IF(OR(AND($F$25="No",$F$46="Program Director"),AND($F$25="No",$F$46="Satellite Lead Instructor"),AND($F$25="No",$F$46="Medical Director")),"Embed a copy of the certification/license here ==&gt;","")</f>
        <v/>
      </c>
      <c r="J147" s="106"/>
      <c r="K147" s="70"/>
      <c r="L147" s="24"/>
    </row>
    <row r="148" spans="2:110" ht="15.75" x14ac:dyDescent="0.25">
      <c r="B148" s="26"/>
      <c r="C148" s="9"/>
      <c r="D148" s="65"/>
      <c r="E148" s="65"/>
      <c r="F148" s="24"/>
      <c r="G148" s="24"/>
      <c r="H148" s="24"/>
      <c r="I148" s="24"/>
      <c r="J148" s="33"/>
      <c r="K148" s="24"/>
      <c r="L148" s="24"/>
    </row>
    <row r="149" spans="2:110" ht="12" customHeight="1" x14ac:dyDescent="0.25">
      <c r="B149" s="97"/>
      <c r="C149" s="97"/>
      <c r="D149" s="97"/>
      <c r="E149" s="97"/>
      <c r="F149" s="97"/>
      <c r="G149" s="97"/>
      <c r="H149" s="97"/>
      <c r="I149" s="97"/>
      <c r="J149" s="97"/>
      <c r="K149" s="97"/>
      <c r="L149" s="97"/>
      <c r="M149" s="11"/>
      <c r="N149" s="11"/>
      <c r="O149" s="11"/>
    </row>
    <row r="150" spans="2:110" s="14" customFormat="1" ht="30.75" customHeight="1" x14ac:dyDescent="0.25">
      <c r="B150" s="98" t="str">
        <f>IF(AND($F$25="No",$F$46="Program Director"),"Program Director Official Transcript",IF(AND($F$25="No",$F$46="Medical Director"),"Medical Director",IF(AND($F$25="No",$F$46="Satellite Lead Instructor"),"Satellite Lead Instructor Official Transcript","")))</f>
        <v/>
      </c>
      <c r="C150" s="98"/>
      <c r="D150" s="98"/>
      <c r="E150" s="98"/>
      <c r="F150" s="98"/>
      <c r="G150" s="98"/>
      <c r="H150" s="98"/>
      <c r="I150" s="98"/>
      <c r="J150" s="98"/>
      <c r="K150" s="98"/>
      <c r="L150" s="98"/>
      <c r="AK150"/>
    </row>
    <row r="151" spans="2:110" ht="27" customHeight="1" x14ac:dyDescent="0.25">
      <c r="B151" s="95" t="str">
        <f>IF(AND($E$23="AEMT",B150&lt;&gt;""),"AEMT",IF(AND($E$23="Paramedic",B150&lt;&gt;""),"Paramedic",IF(AND($E$23="Both - AEMT &amp; Paramedic",$F$25="No",B150&lt;&gt;""),"Both - AEMT &amp; Paramedic","")))</f>
        <v/>
      </c>
      <c r="C151" s="95"/>
      <c r="D151" s="95"/>
      <c r="E151" s="95"/>
      <c r="F151" s="95"/>
      <c r="G151" s="95"/>
      <c r="H151" s="95"/>
      <c r="I151" s="95"/>
      <c r="J151" s="95"/>
      <c r="K151" s="95"/>
      <c r="L151" s="95"/>
      <c r="M151" s="11"/>
      <c r="N151" s="11"/>
      <c r="O151" s="11"/>
    </row>
    <row r="152" spans="2:110" ht="84.75" customHeight="1" x14ac:dyDescent="0.25">
      <c r="B152" s="159" t="str">
        <f>IF(AND($F25="No",$F$46="Program Director"),"In addition, an official transcript documenting the award of a minimum of an earned baccalaureate degree from an accredited academic institution must"&amp;" be sent directly from the awarding college to CoAEMSP in either a sealed envelope or via e-transcript.  "&amp;"If the new hire holds a Master’s or Doctorate, a transcript for the highest degree is all that is required.  "&amp;"Unofficial or scanned copies are not acceptable. Failure to provide an official transcript may result in a recommendation for Administrative Probation or Probationary Accreditation.",IF(AND($F$25="No",$F$46="Satellite Lead Instructor"),"In addition, an official transcript documenting the award of a minimum of an earned associate degree from an accredited academic institution must"&amp;" be sent directly from the awarding college to CoAEMSP in either a sealed envelope or via e-transcript.  "&amp;"If the new hire holds a Master’s or Doctorate, a transcript for the highest degree is all that is required.  "&amp;"Unofficial or scanned copies are not acceptable. Failure to provide an official transcript may result in a recommendation for Administrative Probation or Probationary Accreditation.",IF(AND($F$25="No",F46="Medical Director"),"                                                                                        Thank You!!  Please double-check this form to ensure it is complete and name it exactly as listed below:","")))</f>
        <v/>
      </c>
      <c r="C152" s="159"/>
      <c r="D152" s="159"/>
      <c r="E152" s="159"/>
      <c r="F152" s="159"/>
      <c r="G152" s="159"/>
      <c r="H152" s="159"/>
      <c r="I152" s="159"/>
      <c r="J152" s="159"/>
      <c r="K152" s="159"/>
      <c r="L152" s="159"/>
      <c r="R152" s="13"/>
      <c r="S152" s="13"/>
      <c r="T152" s="14"/>
      <c r="AA152" s="13"/>
      <c r="AB152" s="13"/>
      <c r="AC152" s="14"/>
      <c r="AJ152" s="13"/>
      <c r="AL152" s="14"/>
      <c r="AS152" s="13"/>
      <c r="AT152" s="13"/>
      <c r="AU152" s="14"/>
      <c r="BB152" s="13"/>
      <c r="BC152" s="13"/>
      <c r="BD152" s="14"/>
      <c r="BK152" s="13"/>
      <c r="BL152" s="13"/>
      <c r="BM152" s="14"/>
      <c r="BT152" s="13"/>
      <c r="BU152" s="13"/>
      <c r="BV152" s="14"/>
      <c r="CC152" s="13"/>
      <c r="CD152" s="13"/>
      <c r="CE152" s="14"/>
      <c r="CL152" s="13"/>
      <c r="CM152" s="13"/>
      <c r="CN152" s="14"/>
      <c r="CU152" s="13"/>
      <c r="CV152" s="13"/>
      <c r="CW152" s="14"/>
      <c r="DD152" s="13"/>
      <c r="DE152" s="13"/>
      <c r="DF152" s="14"/>
    </row>
    <row r="153" spans="2:110" ht="18" x14ac:dyDescent="0.25">
      <c r="B153" s="110" t="str">
        <f>IF($F$46="Medical Director",$D$31&amp; TEXT($F$50," yyyy.mm.dd") &amp;" Medical Director","")</f>
        <v/>
      </c>
      <c r="C153" s="110"/>
      <c r="D153" s="110"/>
      <c r="E153" s="110"/>
      <c r="F153" s="110"/>
      <c r="G153" s="110"/>
      <c r="H153" s="110"/>
      <c r="I153" s="110"/>
      <c r="J153" s="110"/>
      <c r="K153" s="110"/>
      <c r="L153" s="110"/>
      <c r="AK153" s="14"/>
    </row>
    <row r="154" spans="2:110" ht="21.95" customHeight="1" x14ac:dyDescent="0.25">
      <c r="B154" s="111" t="str">
        <f>IF($F$46="Medical Director","Once the form has been named correctly, then submit it via email to:","")</f>
        <v/>
      </c>
      <c r="C154" s="111"/>
      <c r="D154" s="111"/>
      <c r="E154" s="111"/>
      <c r="F154" s="111"/>
      <c r="G154" s="111"/>
      <c r="H154" s="111"/>
      <c r="I154" s="111"/>
      <c r="J154" s="111"/>
      <c r="K154" s="111"/>
      <c r="L154" s="111"/>
      <c r="AK154" s="14"/>
    </row>
    <row r="155" spans="2:110" ht="23.25" customHeight="1" x14ac:dyDescent="0.25">
      <c r="B155" s="153" t="str">
        <f>IF(F46="Medical Director","personnel@coaemsp.org",IF(F46="Assistant Medical Director","personnel@coaemsp.org",IF(F46="Associate Medical Director","personnel@coaemsp.org","")))</f>
        <v/>
      </c>
      <c r="C155" s="153"/>
      <c r="D155" s="153"/>
      <c r="E155" s="153"/>
      <c r="F155" s="153"/>
      <c r="G155" s="153"/>
      <c r="H155" s="153"/>
      <c r="I155" s="153"/>
      <c r="J155" s="153"/>
      <c r="K155" s="153"/>
      <c r="L155" s="153"/>
      <c r="R155" s="13"/>
      <c r="S155" s="15"/>
      <c r="T155" s="14"/>
      <c r="AA155" s="13"/>
      <c r="AB155" s="15"/>
      <c r="AC155" s="14"/>
      <c r="AJ155" s="13"/>
      <c r="AL155" s="14"/>
      <c r="AS155" s="13"/>
      <c r="AT155" s="15"/>
      <c r="AU155" s="14"/>
      <c r="BB155" s="13"/>
      <c r="BC155" s="15"/>
      <c r="BD155" s="14"/>
      <c r="BK155" s="13"/>
      <c r="BL155" s="15"/>
      <c r="BM155" s="14"/>
      <c r="BT155" s="13"/>
      <c r="BU155" s="15"/>
      <c r="BV155" s="14"/>
      <c r="CC155" s="13"/>
      <c r="CD155" s="15"/>
      <c r="CE155" s="14"/>
      <c r="CL155" s="13"/>
      <c r="CM155" s="15"/>
      <c r="CN155" s="14"/>
      <c r="CU155" s="13"/>
      <c r="CV155" s="15"/>
      <c r="CW155" s="14"/>
      <c r="DD155" s="13"/>
      <c r="DE155" s="15"/>
      <c r="DF155" s="14"/>
    </row>
    <row r="156" spans="2:110" ht="119.25" customHeight="1" x14ac:dyDescent="0.25">
      <c r="B156" s="158" t="str">
        <f>IF(OR(AND($F$25="No",$F$46="Program Director"),AND($F$25="No",$F$46="Satellite Lead Instructor")),"                                                                                  The e-transcript must be sent to personnel@coaemsp.org."&amp;" 
"&amp;"                                                                                  If requesting the transcript be sent via USPS, then mail it to:"&amp;" 
                                                                                  CoAEMSP"&amp;" 
                                                                                  8301 Lakeview Pkwy, Suite 111-312"&amp;" 
                                                                                  Rowlett TX 75088",IF(F46="Medical Director","                                                                         Stay current with CoAEMSP News, Events, and more by joining our email list."&amp;"  
                                                                               Subscribe at the bottom of the CoAEMSP website home page by visiting",""))</f>
        <v/>
      </c>
      <c r="C156" s="158"/>
      <c r="D156" s="158"/>
      <c r="E156" s="158"/>
      <c r="F156" s="158"/>
      <c r="G156" s="158"/>
      <c r="H156" s="158"/>
      <c r="I156" s="158"/>
      <c r="J156" s="158"/>
      <c r="K156" s="158"/>
      <c r="L156" s="158"/>
    </row>
    <row r="157" spans="2:110" ht="27" customHeight="1" x14ac:dyDescent="0.25">
      <c r="B157" s="24"/>
      <c r="C157" s="72"/>
      <c r="D157" s="100" t="str">
        <f>IF(F46="Medical Director","www.coaemsp.org",IF(F46="Assistant Medical Director","www.coaemsp.org",IF(F46="Associate Medical Director","www.coaemsp.org","")))</f>
        <v/>
      </c>
      <c r="E157" s="100"/>
      <c r="F157" s="100"/>
      <c r="G157" s="83" t="str">
        <f>IF(F46="Medical Director","or",IF(F46="Assistant Medical Director","or",IF(F46="Associate Medical Director","or","")))</f>
        <v/>
      </c>
      <c r="H157" s="157" t="str">
        <f>IF(F46="Medical Director","Click Here",IF(F46="Assistant Medical Director","Click Here",IF(F46="Associate Medical Director","Click Here","")))</f>
        <v/>
      </c>
      <c r="I157" s="157"/>
      <c r="J157" s="73"/>
      <c r="K157" s="73"/>
      <c r="L157" s="73"/>
      <c r="R157" s="13"/>
      <c r="S157" s="15"/>
      <c r="T157" s="14"/>
      <c r="AA157" s="13"/>
      <c r="AB157" s="15"/>
      <c r="AC157" s="14"/>
      <c r="AJ157" s="13"/>
      <c r="AL157" s="14"/>
      <c r="AS157" s="13"/>
      <c r="AT157" s="15"/>
      <c r="AU157" s="14"/>
      <c r="BB157" s="13"/>
      <c r="BC157" s="15"/>
      <c r="BD157" s="14"/>
      <c r="BK157" s="13"/>
      <c r="BL157" s="15"/>
      <c r="BM157" s="14"/>
      <c r="BT157" s="13"/>
      <c r="BU157" s="15"/>
      <c r="BV157" s="14"/>
      <c r="CC157" s="13"/>
      <c r="CD157" s="15"/>
      <c r="CE157" s="14"/>
      <c r="CL157" s="13"/>
      <c r="CM157" s="15"/>
      <c r="CN157" s="14"/>
      <c r="CU157" s="13"/>
      <c r="CV157" s="15"/>
      <c r="CW157" s="14"/>
      <c r="DD157" s="13"/>
      <c r="DE157" s="15"/>
      <c r="DF157" s="14"/>
    </row>
    <row r="158" spans="2:110" ht="34.5" customHeight="1" x14ac:dyDescent="0.25">
      <c r="B158" s="24"/>
      <c r="C158" s="161" t="str">
        <f>IF(OR(AND($F$25="No",$F$46="Program Director"),AND($F$25="No",$F$46="Satellite Lead Instructor")),"What method will be used to send the transcript?","")</f>
        <v/>
      </c>
      <c r="D158" s="161"/>
      <c r="E158" s="161"/>
      <c r="F158" s="74"/>
      <c r="G158" s="27" t="str">
        <f>IF(OR(AND($F$46="Program Director",F158=""),AND($F$46="Satellite Lead Instructor",F158="")), " &lt;=== Select from drop down list", "")</f>
        <v/>
      </c>
      <c r="H158" s="24"/>
      <c r="I158" s="24"/>
      <c r="J158" s="24"/>
      <c r="K158" s="96" t="str">
        <f>IF(OR(AND($F$25="No",$F$46="Program Director"),AND($F$25="No",$F$46="Satellite Lead Instructor")),"The pink box below is 
for CoAEMSP use ONLY","")</f>
        <v/>
      </c>
      <c r="L158" s="96"/>
    </row>
    <row r="159" spans="2:110" ht="37.5" customHeight="1" x14ac:dyDescent="0.25">
      <c r="B159" s="75"/>
      <c r="C159" s="156"/>
      <c r="D159" s="156"/>
      <c r="E159" s="156"/>
      <c r="F159" s="24"/>
      <c r="G159" s="27"/>
      <c r="H159" s="52"/>
      <c r="I159" s="52"/>
      <c r="J159" s="52"/>
      <c r="K159" s="52"/>
      <c r="L159" s="70"/>
      <c r="M159" s="7"/>
      <c r="N159" s="7"/>
      <c r="O159" s="7"/>
    </row>
    <row r="160" spans="2:110" ht="65.099999999999994" customHeight="1" x14ac:dyDescent="0.25">
      <c r="B160" s="24"/>
      <c r="C160" s="99" t="str">
        <f>IF(OR(AND($F$25="No",$F$46="Program Director"),AND($F$25="No",$F$46="Satellite Lead Instructor")),"If a transcript was submitted in the past or submitted under a different name, provide when the transcript was submitted, as well as, the name it was submitted under:","")</f>
        <v/>
      </c>
      <c r="D160" s="99"/>
      <c r="E160" s="99"/>
      <c r="F160" s="160"/>
      <c r="G160" s="160"/>
      <c r="H160" s="160"/>
      <c r="I160" s="160"/>
      <c r="J160" s="160"/>
      <c r="K160" s="76"/>
      <c r="L160" s="76"/>
      <c r="M160" s="10"/>
      <c r="N160" s="10"/>
      <c r="O160" s="10"/>
    </row>
    <row r="161" spans="2:110" x14ac:dyDescent="0.25">
      <c r="B161" s="24"/>
      <c r="C161" s="117" t="s">
        <v>6</v>
      </c>
      <c r="D161" s="117"/>
      <c r="E161" s="117"/>
      <c r="F161" s="117"/>
      <c r="G161" s="24"/>
      <c r="H161" s="24"/>
      <c r="I161" s="24"/>
      <c r="J161" s="24"/>
      <c r="K161" s="24"/>
      <c r="L161" s="24"/>
    </row>
    <row r="162" spans="2:110" x14ac:dyDescent="0.25">
      <c r="B162" s="24"/>
      <c r="C162" s="24"/>
      <c r="D162" s="24"/>
      <c r="E162" s="24"/>
      <c r="F162" s="24"/>
      <c r="G162" s="24"/>
      <c r="H162" s="24"/>
      <c r="I162" s="24"/>
      <c r="J162" s="24"/>
      <c r="K162" s="24"/>
      <c r="L162" s="24"/>
    </row>
    <row r="163" spans="2:110" s="14" customFormat="1" ht="30.75" customHeight="1" x14ac:dyDescent="0.25">
      <c r="B163" s="56"/>
      <c r="C163" s="98" t="str">
        <f>IF(AND($F$25="No",F46="Program Director"),"Form Submission",IF(F46="Assistant Medical Director","Form Submission",IF(F46="Associate Medical Director","Form Submission",IF(AND($F$25="No",F46="Satellite Lead Instructor"),"Form Submission", ""))))</f>
        <v/>
      </c>
      <c r="D163" s="98"/>
      <c r="E163" s="98"/>
      <c r="F163" s="98"/>
      <c r="G163" s="98"/>
      <c r="H163" s="98"/>
      <c r="I163" s="98"/>
      <c r="J163" s="98"/>
      <c r="K163" s="98"/>
      <c r="L163" s="98"/>
      <c r="AK163"/>
    </row>
    <row r="164" spans="2:110" ht="29.25" customHeight="1" x14ac:dyDescent="0.25">
      <c r="B164" s="24"/>
      <c r="C164" s="155" t="str">
        <f>IF(OR(AND($F$25="No",$F$46="Program Director"),AND($F$25="No",$F$46="Satellite Lead Instructor")),"Thank You!!  Please double-check this form to ensure it is complete and name it exactly as listed below:","")</f>
        <v/>
      </c>
      <c r="D164" s="155"/>
      <c r="E164" s="155"/>
      <c r="F164" s="155"/>
      <c r="G164" s="155"/>
      <c r="H164" s="155"/>
      <c r="I164" s="155"/>
      <c r="J164" s="155"/>
      <c r="K164" s="155"/>
      <c r="L164" s="155"/>
    </row>
    <row r="165" spans="2:110" ht="21.75" customHeight="1" x14ac:dyDescent="0.25">
      <c r="B165" s="21"/>
      <c r="C165" s="164" t="str">
        <f>IF(AND($F$25="No",$F$46="Program Director"),TEXT($F$50," yyyy.mm.dd") &amp;" Program Director",IF(AND($F$25="No",$F$46="Satellite Lead Instructor"),TEXT($F$50," yyyy.mm.dd") &amp;" Satellite LI",""))</f>
        <v/>
      </c>
      <c r="D165" s="164"/>
      <c r="E165" s="164"/>
      <c r="F165" s="164"/>
      <c r="G165" s="164"/>
      <c r="H165" s="164"/>
      <c r="I165" s="164"/>
      <c r="J165" s="164"/>
      <c r="K165" s="164"/>
      <c r="L165" s="164"/>
      <c r="AK165" s="14"/>
    </row>
    <row r="166" spans="2:110" ht="23.1" customHeight="1" x14ac:dyDescent="0.25">
      <c r="B166" s="22"/>
      <c r="C166" s="111" t="str">
        <f>IF(OR(AND($F$25="No",$F$46="Program Director"),AND($F$25="No",$F$46="Satellite Lead Instructor")),"Once the form has been named correctly, then submit it via email to:","")</f>
        <v/>
      </c>
      <c r="D166" s="111"/>
      <c r="E166" s="111"/>
      <c r="F166" s="111"/>
      <c r="G166" s="111"/>
      <c r="H166" s="111"/>
      <c r="I166" s="111"/>
      <c r="J166" s="111"/>
      <c r="K166" s="111"/>
      <c r="L166" s="111"/>
      <c r="AK166" s="14"/>
    </row>
    <row r="167" spans="2:110" ht="24.6" customHeight="1" x14ac:dyDescent="0.25">
      <c r="B167" s="24"/>
      <c r="C167" s="153" t="str">
        <f>IF(AND($F$25="No",F46="Program Director"),"personnel@coaemsp.org",IF(F46="Assistant Medical Director","personnel@coaemsp.org",IF(F46="Associate Medical Director","personnel@coaemsp.org",IF(AND($F$25="No",F46="Satellite Lead Instructor"),"personnel@coaemsp.org", ""))))</f>
        <v/>
      </c>
      <c r="D167" s="154"/>
      <c r="E167" s="154"/>
      <c r="F167" s="154"/>
      <c r="G167" s="154"/>
      <c r="H167" s="154"/>
      <c r="I167" s="154"/>
      <c r="J167" s="154"/>
      <c r="K167" s="154"/>
      <c r="L167" s="154"/>
      <c r="R167" s="13"/>
      <c r="S167" s="15"/>
      <c r="T167" s="14"/>
      <c r="AA167" s="13"/>
      <c r="AB167" s="15"/>
      <c r="AC167" s="14"/>
      <c r="AJ167" s="13"/>
      <c r="AL167" s="14"/>
      <c r="AS167" s="13"/>
      <c r="AT167" s="15"/>
      <c r="AU167" s="14"/>
      <c r="BB167" s="13"/>
      <c r="BC167" s="15"/>
      <c r="BD167" s="14"/>
      <c r="BK167" s="13"/>
      <c r="BL167" s="15"/>
      <c r="BM167" s="14"/>
      <c r="BT167" s="13"/>
      <c r="BU167" s="15"/>
      <c r="BV167" s="14"/>
      <c r="CC167" s="13"/>
      <c r="CD167" s="15"/>
      <c r="CE167" s="14"/>
      <c r="CL167" s="13"/>
      <c r="CM167" s="15"/>
      <c r="CN167" s="14"/>
      <c r="CU167" s="13"/>
      <c r="CV167" s="15"/>
      <c r="CW167" s="14"/>
      <c r="DD167" s="13"/>
      <c r="DE167" s="15"/>
      <c r="DF167" s="14"/>
    </row>
    <row r="168" spans="2:110" ht="53.25" customHeight="1" x14ac:dyDescent="0.25">
      <c r="B168" s="24"/>
      <c r="C168" s="152" t="str">
        <f>IF(AND($F$25="No",F46="Program Director"),"Stay current with CoAEMSP News, Events, and more by joining our email list.  
Subscribe at the bottom of the CoAEMSP website home page by visiting",IF(F46="Assistant Medical Director","Stay current with CoAEMSP News, Events, and more by joining our email list.  
Subscribe at the bottom of the CoAEMSP website home page by visiting",IF(F46="Associate Medical Director","Stay current with CoAEMSP News, Events, and more by joining our email list.  
Subscribe at the bottom of the CoAEMSP website home page by visiting",IF(AND($F$25="No",F46="Satellite Lead Instructor"),"Stay current with CoAEMSP News, Events, and more by joining our email list.  
Subscribe at the bottom of the CoAEMSP website home page by visiting",""))))</f>
        <v/>
      </c>
      <c r="D168" s="152"/>
      <c r="E168" s="152"/>
      <c r="F168" s="152"/>
      <c r="G168" s="152"/>
      <c r="H168" s="152"/>
      <c r="I168" s="152"/>
      <c r="J168" s="152"/>
      <c r="K168" s="152"/>
      <c r="L168" s="152"/>
      <c r="R168" s="13"/>
      <c r="S168" s="15"/>
      <c r="T168" s="14"/>
      <c r="AA168" s="13"/>
      <c r="AB168" s="15"/>
      <c r="AC168" s="14"/>
      <c r="AJ168" s="13"/>
      <c r="AL168" s="14"/>
      <c r="AS168" s="13"/>
      <c r="AT168" s="15"/>
      <c r="AU168" s="14"/>
      <c r="BB168" s="13"/>
      <c r="BC168" s="15"/>
      <c r="BD168" s="14"/>
      <c r="BK168" s="13"/>
      <c r="BL168" s="15"/>
      <c r="BM168" s="14"/>
      <c r="BT168" s="13"/>
      <c r="BU168" s="15"/>
      <c r="BV168" s="14"/>
      <c r="CC168" s="13"/>
      <c r="CD168" s="15"/>
      <c r="CE168" s="14"/>
      <c r="CL168" s="13"/>
      <c r="CM168" s="15"/>
      <c r="CN168" s="14"/>
      <c r="CU168" s="13"/>
      <c r="CV168" s="15"/>
      <c r="CW168" s="14"/>
      <c r="DD168" s="13"/>
      <c r="DE168" s="15"/>
      <c r="DF168" s="14"/>
    </row>
    <row r="169" spans="2:110" ht="27" customHeight="1" x14ac:dyDescent="0.25">
      <c r="C169" s="79"/>
      <c r="D169" s="80"/>
      <c r="E169" s="150" t="str">
        <f>IF(AND($F$25="No",F46="Program Director"),"www.coaemsp.org",IF(F46="Assistant Medical Director","www.coaemsp.org",IF(F46="Associate Medical Director","www.coaemsp.org",IF(AND($F$25="No",F46="Satellite Lead Instructor"),"www.coaemsp.org", ""))))</f>
        <v/>
      </c>
      <c r="F169" s="150"/>
      <c r="G169" s="81" t="str">
        <f>IF(AND($F$25="No",F46="Program Director"),"or",IF(F46="Assistant Medical Director","or",IF(F46="Associate Medical Director","or",IF(AND($F$25="No",F46="Satellite Lead Instructor"),"or", ""))))</f>
        <v/>
      </c>
      <c r="H169" s="150" t="str">
        <f>IF(AND($F$25="No",F46="Program Director"),"Click Here",IF(F46="Assistant Medical Director","Click Here",IF(F46="Associate Medical Director","Click Here",IF(AND($F$25="No",F46="Satellite Lead Instructor"),"Click Here", ""))))</f>
        <v/>
      </c>
      <c r="I169" s="150"/>
      <c r="J169" s="82"/>
      <c r="K169" s="82"/>
      <c r="L169" s="82"/>
      <c r="R169" s="13"/>
      <c r="S169" s="15"/>
      <c r="T169" s="14"/>
      <c r="AA169" s="13"/>
      <c r="AB169" s="15"/>
      <c r="AC169" s="14"/>
      <c r="AJ169" s="13"/>
      <c r="AL169" s="14"/>
      <c r="AS169" s="13"/>
      <c r="AT169" s="15"/>
      <c r="AU169" s="14"/>
      <c r="BB169" s="13"/>
      <c r="BC169" s="15"/>
      <c r="BD169" s="14"/>
      <c r="BK169" s="13"/>
      <c r="BL169" s="15"/>
      <c r="BM169" s="14"/>
      <c r="BT169" s="13"/>
      <c r="BU169" s="15"/>
      <c r="BV169" s="14"/>
      <c r="CC169" s="13"/>
      <c r="CD169" s="15"/>
      <c r="CE169" s="14"/>
      <c r="CL169" s="13"/>
      <c r="CM169" s="15"/>
      <c r="CN169" s="14"/>
      <c r="CU169" s="13"/>
      <c r="CV169" s="15"/>
      <c r="CW169" s="14"/>
      <c r="DD169" s="13"/>
      <c r="DE169" s="15"/>
      <c r="DF169" s="14"/>
    </row>
    <row r="172" spans="2:110" x14ac:dyDescent="0.25">
      <c r="AK172" s="14"/>
    </row>
    <row r="173" spans="2:110" x14ac:dyDescent="0.25">
      <c r="C173" s="2"/>
    </row>
    <row r="174" spans="2:110" x14ac:dyDescent="0.25">
      <c r="AK174" s="15"/>
    </row>
    <row r="175" spans="2:110" x14ac:dyDescent="0.25">
      <c r="AK175" s="15"/>
    </row>
  </sheetData>
  <sheetProtection algorithmName="SHA-512" hashValue="/xbjQGcub0Yf64Z01nf/ZFICfi6OsOkbja5a9WWggXpsAmxiZH0Ieb6zoyAodEuH4YCnuT8OM6E+dx36MTq6Tw==" saltValue="kI1R2ypon+hc3DjysBMHBw==" spinCount="100000" sheet="1" formatRows="0" insertHyperlinks="0" selectLockedCells="1"/>
  <mergeCells count="112">
    <mergeCell ref="H169:I169"/>
    <mergeCell ref="E169:F169"/>
    <mergeCell ref="I132:J132"/>
    <mergeCell ref="C140:K140"/>
    <mergeCell ref="I147:J147"/>
    <mergeCell ref="C132:H132"/>
    <mergeCell ref="C163:L163"/>
    <mergeCell ref="C168:L168"/>
    <mergeCell ref="C167:L167"/>
    <mergeCell ref="C164:L164"/>
    <mergeCell ref="C161:F161"/>
    <mergeCell ref="C159:E159"/>
    <mergeCell ref="B135:L135"/>
    <mergeCell ref="H157:I157"/>
    <mergeCell ref="C166:L166"/>
    <mergeCell ref="I144:J144"/>
    <mergeCell ref="B156:L156"/>
    <mergeCell ref="B155:L155"/>
    <mergeCell ref="B152:L152"/>
    <mergeCell ref="B153:L153"/>
    <mergeCell ref="B154:L154"/>
    <mergeCell ref="C165:L165"/>
    <mergeCell ref="F160:J160"/>
    <mergeCell ref="C158:E158"/>
    <mergeCell ref="B94:L94"/>
    <mergeCell ref="H69:I69"/>
    <mergeCell ref="J69:L69"/>
    <mergeCell ref="C92:E92"/>
    <mergeCell ref="B95:L95"/>
    <mergeCell ref="D106:I106"/>
    <mergeCell ref="D107:I107"/>
    <mergeCell ref="D108:I108"/>
    <mergeCell ref="B98:L98"/>
    <mergeCell ref="B101:L101"/>
    <mergeCell ref="D87:I87"/>
    <mergeCell ref="C48:E48"/>
    <mergeCell ref="C50:E50"/>
    <mergeCell ref="F46:G46"/>
    <mergeCell ref="I46:K47"/>
    <mergeCell ref="C54:E54"/>
    <mergeCell ref="C46:D46"/>
    <mergeCell ref="D69:E69"/>
    <mergeCell ref="I90:L91"/>
    <mergeCell ref="C52:E52"/>
    <mergeCell ref="C56:E56"/>
    <mergeCell ref="D3:I3"/>
    <mergeCell ref="D4:I4"/>
    <mergeCell ref="C12:L12"/>
    <mergeCell ref="C90:E90"/>
    <mergeCell ref="C15:F15"/>
    <mergeCell ref="C17:I17"/>
    <mergeCell ref="D65:L65"/>
    <mergeCell ref="D81:L81"/>
    <mergeCell ref="D77:L77"/>
    <mergeCell ref="B71:L71"/>
    <mergeCell ref="B41:L41"/>
    <mergeCell ref="D13:I13"/>
    <mergeCell ref="D35:L35"/>
    <mergeCell ref="C27:L27"/>
    <mergeCell ref="B60:L60"/>
    <mergeCell ref="C53:E53"/>
    <mergeCell ref="D5:H5"/>
    <mergeCell ref="C8:L8"/>
    <mergeCell ref="C10:L10"/>
    <mergeCell ref="D6:J7"/>
    <mergeCell ref="C29:L29"/>
    <mergeCell ref="C43:L43"/>
    <mergeCell ref="C62:L62"/>
    <mergeCell ref="C74:L74"/>
    <mergeCell ref="C160:E160"/>
    <mergeCell ref="D157:F157"/>
    <mergeCell ref="C21:L21"/>
    <mergeCell ref="E23:F23"/>
    <mergeCell ref="C23:D23"/>
    <mergeCell ref="C25:D25"/>
    <mergeCell ref="H24:K25"/>
    <mergeCell ref="F56:K57"/>
    <mergeCell ref="B72:L72"/>
    <mergeCell ref="B59:L59"/>
    <mergeCell ref="B129:L129"/>
    <mergeCell ref="B97:L97"/>
    <mergeCell ref="H103:I103"/>
    <mergeCell ref="D109:I109"/>
    <mergeCell ref="D110:I110"/>
    <mergeCell ref="B99:L99"/>
    <mergeCell ref="B100:L100"/>
    <mergeCell ref="C102:L102"/>
    <mergeCell ref="D103:F103"/>
    <mergeCell ref="D114:I114"/>
    <mergeCell ref="D119:I119"/>
    <mergeCell ref="D120:I120"/>
    <mergeCell ref="D121:I121"/>
    <mergeCell ref="B130:L130"/>
    <mergeCell ref="D115:I115"/>
    <mergeCell ref="D116:I116"/>
    <mergeCell ref="D117:I117"/>
    <mergeCell ref="D111:I111"/>
    <mergeCell ref="D112:I112"/>
    <mergeCell ref="D118:I118"/>
    <mergeCell ref="B151:L151"/>
    <mergeCell ref="K158:L158"/>
    <mergeCell ref="B149:L149"/>
    <mergeCell ref="B150:L150"/>
    <mergeCell ref="B138:L138"/>
    <mergeCell ref="B136:L136"/>
    <mergeCell ref="B127:L127"/>
    <mergeCell ref="B128:L128"/>
    <mergeCell ref="I141:J141"/>
    <mergeCell ref="C123:K123"/>
    <mergeCell ref="C124:F124"/>
    <mergeCell ref="E125:J125"/>
    <mergeCell ref="B137:L137"/>
  </mergeCells>
  <conditionalFormatting sqref="B98">
    <cfRule type="expression" dxfId="361" priority="852">
      <formula>$B$98&lt;&gt;""</formula>
    </cfRule>
  </conditionalFormatting>
  <conditionalFormatting sqref="B129 B137">
    <cfRule type="expression" dxfId="360" priority="7">
      <formula>$B$137="Both - AEMT &amp; Paramedic"</formula>
    </cfRule>
    <cfRule type="expression" dxfId="359" priority="8">
      <formula>$B$137="Paramedic"</formula>
    </cfRule>
    <cfRule type="expression" dxfId="358" priority="9">
      <formula>$B$137="AEMT"</formula>
    </cfRule>
  </conditionalFormatting>
  <conditionalFormatting sqref="B130 B138 B152">
    <cfRule type="expression" dxfId="357" priority="851">
      <formula>$B130&lt;&gt;""</formula>
    </cfRule>
  </conditionalFormatting>
  <conditionalFormatting sqref="B151">
    <cfRule type="expression" dxfId="356" priority="4">
      <formula>B151="Both - AEMT &amp; Paramedic"</formula>
    </cfRule>
    <cfRule type="expression" dxfId="355" priority="5">
      <formula>B151="Paramedic"</formula>
    </cfRule>
    <cfRule type="expression" dxfId="354" priority="6">
      <formula>B151="AEMT"</formula>
    </cfRule>
  </conditionalFormatting>
  <conditionalFormatting sqref="B155">
    <cfRule type="expression" dxfId="353" priority="123">
      <formula>B150&lt;&gt;""</formula>
    </cfRule>
  </conditionalFormatting>
  <conditionalFormatting sqref="B157">
    <cfRule type="expression" dxfId="352" priority="73">
      <formula>F46="Medical Director"</formula>
    </cfRule>
  </conditionalFormatting>
  <conditionalFormatting sqref="B102:C102">
    <cfRule type="expression" dxfId="351" priority="65">
      <formula>OR($F$46="Program Director",$F$46="Medical Director",$F$46="Satellite Lead Instructor")</formula>
    </cfRule>
    <cfRule type="expression" dxfId="350" priority="135">
      <formula>OR(AND($F$25="Yes",$F$46&lt;&gt;"Please Select",$F$46&lt;&gt;"Satellite Lead Instructor"),AND($F$25="No",$F$46="President/CEO"),AND($F$25="No",$F$46="Dean"))</formula>
    </cfRule>
  </conditionalFormatting>
  <conditionalFormatting sqref="B103:D103 G103:L103">
    <cfRule type="expression" dxfId="349" priority="127">
      <formula>OR(AND($F$25="Yes",$F$46&lt;&gt;"Please Select",$F$46&lt;&gt;"Satellite Lead Instructor"),AND($F$25="No",$F$46="President/CEO"),AND($F$25="No",$F$46="Dean"))</formula>
    </cfRule>
  </conditionalFormatting>
  <conditionalFormatting sqref="B59:L59">
    <cfRule type="expression" dxfId="348" priority="258">
      <formula>AND($F$46="President/CEO",$F$25="No")</formula>
    </cfRule>
    <cfRule type="expression" dxfId="347" priority="255">
      <formula>AND($F$46="Program Director",$F$25="No")</formula>
    </cfRule>
    <cfRule type="expression" dxfId="346" priority="252">
      <formula>AND($F$46="Satellite Lead Instructor",$B$60&lt;&gt;"")</formula>
    </cfRule>
    <cfRule type="expression" dxfId="345" priority="254">
      <formula>$F$46="Assistant Medical Director"</formula>
    </cfRule>
    <cfRule type="expression" dxfId="344" priority="256">
      <formula>AND($F$46="Dean",$F$25="No")</formula>
    </cfRule>
    <cfRule type="expression" dxfId="343" priority="253">
      <formula>$F$46="Associate Medical Director"</formula>
    </cfRule>
    <cfRule type="expression" dxfId="342" priority="257">
      <formula>AND($F$25="No",$F$46="Medical Director")</formula>
    </cfRule>
  </conditionalFormatting>
  <conditionalFormatting sqref="B60:L60">
    <cfRule type="expression" dxfId="341" priority="114">
      <formula>$B$60&lt;&gt;""</formula>
    </cfRule>
  </conditionalFormatting>
  <conditionalFormatting sqref="B71:L71">
    <cfRule type="expression" dxfId="340" priority="362">
      <formula>$F$46="Program Director"</formula>
    </cfRule>
    <cfRule type="expression" dxfId="339" priority="364">
      <formula>$F$46="Dean"</formula>
    </cfRule>
    <cfRule type="expression" dxfId="338" priority="370">
      <formula>$F$46="Medical Director"</formula>
    </cfRule>
    <cfRule type="expression" dxfId="337" priority="847">
      <formula>$F$46="President/CEO"</formula>
    </cfRule>
    <cfRule type="expression" dxfId="336" priority="358">
      <formula>AND($F$25="No",$F$46="Satellite Lead Instructor")</formula>
    </cfRule>
    <cfRule type="expression" dxfId="335" priority="359">
      <formula>$F$46="Associate Medical Director"</formula>
    </cfRule>
    <cfRule type="expression" dxfId="334" priority="360">
      <formula>$F$46="Assistant Medical Director"</formula>
    </cfRule>
  </conditionalFormatting>
  <conditionalFormatting sqref="B72:L72">
    <cfRule type="expression" dxfId="333" priority="115">
      <formula>$B$72&lt;&gt;""</formula>
    </cfRule>
  </conditionalFormatting>
  <conditionalFormatting sqref="B94:L94">
    <cfRule type="expression" dxfId="332" priority="349">
      <formula>AND($F$25="No",$F$46="Satellite Lead Instructor")</formula>
    </cfRule>
    <cfRule type="expression" dxfId="331" priority="350">
      <formula>$F$46="Associate Medical Director"</formula>
    </cfRule>
    <cfRule type="expression" dxfId="330" priority="352">
      <formula>$F$46="Program Director"</formula>
    </cfRule>
    <cfRule type="expression" dxfId="329" priority="354">
      <formula>$F$46="Medical Director"</formula>
    </cfRule>
    <cfRule type="expression" dxfId="328" priority="351">
      <formula>$F$46="Assistant Medical Director"</formula>
    </cfRule>
    <cfRule type="expression" dxfId="327" priority="355">
      <formula>$F$46="President/CEO"</formula>
    </cfRule>
    <cfRule type="expression" dxfId="326" priority="353">
      <formula>$F$46="Dean"</formula>
    </cfRule>
  </conditionalFormatting>
  <conditionalFormatting sqref="B95:L95">
    <cfRule type="expression" dxfId="325" priority="116">
      <formula>$B$95&lt;&gt;""</formula>
    </cfRule>
  </conditionalFormatting>
  <conditionalFormatting sqref="B99:L100">
    <cfRule type="expression" dxfId="324" priority="66">
      <formula>$B$98&lt;&gt;""</formula>
    </cfRule>
  </conditionalFormatting>
  <conditionalFormatting sqref="B101:L101">
    <cfRule type="expression" dxfId="323" priority="136">
      <formula>B101&lt;&gt;""</formula>
    </cfRule>
  </conditionalFormatting>
  <conditionalFormatting sqref="B127:L127">
    <cfRule type="expression" dxfId="322" priority="273">
      <formula>$F$46="Program Director"</formula>
    </cfRule>
    <cfRule type="expression" dxfId="321" priority="270">
      <formula>AND($F$25="No",$F$46="Satellite Lead Instructor")</formula>
    </cfRule>
    <cfRule type="expression" dxfId="320" priority="271">
      <formula>$F$46="Associate Medical Director"</formula>
    </cfRule>
    <cfRule type="expression" dxfId="319" priority="275">
      <formula>$F$46="Medical Director"</formula>
    </cfRule>
    <cfRule type="expression" dxfId="318" priority="272">
      <formula>$F$46="Assistant Medical Director"</formula>
    </cfRule>
  </conditionalFormatting>
  <conditionalFormatting sqref="B128:L128">
    <cfRule type="expression" dxfId="317" priority="125">
      <formula>B128&lt;&gt;""</formula>
    </cfRule>
  </conditionalFormatting>
  <conditionalFormatting sqref="B135:L135">
    <cfRule type="expression" dxfId="316" priority="222">
      <formula>$F$46="Program Director"</formula>
    </cfRule>
    <cfRule type="expression" dxfId="315" priority="224">
      <formula>$F$46="Medical Director"</formula>
    </cfRule>
    <cfRule type="expression" dxfId="314" priority="221">
      <formula>$F$46="Assistant Medical Director"</formula>
    </cfRule>
    <cfRule type="expression" dxfId="313" priority="219">
      <formula>AND($F$25="No",$F$46="Satellite Lead Instructor")</formula>
    </cfRule>
    <cfRule type="expression" dxfId="312" priority="220">
      <formula>$F$46="Associate Medical Director"</formula>
    </cfRule>
  </conditionalFormatting>
  <conditionalFormatting sqref="B136:L136">
    <cfRule type="expression" dxfId="311" priority="124">
      <formula>B136&lt;&gt;""</formula>
    </cfRule>
  </conditionalFormatting>
  <conditionalFormatting sqref="B149:L149">
    <cfRule type="expression" dxfId="310" priority="201">
      <formula>$F$46="Associate Medical Director"</formula>
    </cfRule>
    <cfRule type="expression" dxfId="309" priority="205">
      <formula>$F$46="Medical Director"</formula>
    </cfRule>
    <cfRule type="expression" dxfId="308" priority="203">
      <formula>$F$46="Program Director"</formula>
    </cfRule>
    <cfRule type="expression" dxfId="307" priority="200">
      <formula>AND($F$46="Satellite Lead Instructor",$F$25="No")</formula>
    </cfRule>
    <cfRule type="expression" dxfId="306" priority="202">
      <formula>$F$46="Assistant Medical Director"</formula>
    </cfRule>
  </conditionalFormatting>
  <conditionalFormatting sqref="B150:L150">
    <cfRule type="expression" dxfId="305" priority="130">
      <formula>$B$150&lt;&gt;""</formula>
    </cfRule>
  </conditionalFormatting>
  <conditionalFormatting sqref="B152:L152">
    <cfRule type="expression" dxfId="304" priority="75">
      <formula>F46="Medical Director"</formula>
    </cfRule>
  </conditionalFormatting>
  <conditionalFormatting sqref="B153:L154">
    <cfRule type="expression" dxfId="303" priority="57">
      <formula>B150&lt;&gt;""</formula>
    </cfRule>
  </conditionalFormatting>
  <conditionalFormatting sqref="B156:L156">
    <cfRule type="expression" dxfId="302" priority="74">
      <formula>F46="Medical Director"</formula>
    </cfRule>
    <cfRule type="expression" dxfId="301" priority="92">
      <formula>B150&lt;&gt;""</formula>
    </cfRule>
  </conditionalFormatting>
  <conditionalFormatting sqref="C74 B97">
    <cfRule type="expression" dxfId="300" priority="16">
      <formula>B74="Both - AEMT &amp; Paramedic"</formula>
    </cfRule>
    <cfRule type="expression" dxfId="299" priority="18">
      <formula>B74="AEMT"</formula>
    </cfRule>
    <cfRule type="expression" dxfId="298" priority="17">
      <formula>B74="Paramedic"</formula>
    </cfRule>
  </conditionalFormatting>
  <conditionalFormatting sqref="C166">
    <cfRule type="expression" dxfId="297" priority="60">
      <formula>$C$164&lt;&gt;""</formula>
    </cfRule>
  </conditionalFormatting>
  <conditionalFormatting sqref="C157:D157">
    <cfRule type="expression" dxfId="296" priority="80">
      <formula>$F$46="Medical Director"</formula>
    </cfRule>
  </conditionalFormatting>
  <conditionalFormatting sqref="C169:D169">
    <cfRule type="expression" dxfId="295" priority="121">
      <formula>$C$168&lt;&gt;""</formula>
    </cfRule>
  </conditionalFormatting>
  <conditionalFormatting sqref="C29:L29">
    <cfRule type="expression" dxfId="294" priority="30">
      <formula>$C$29="AEMT"</formula>
    </cfRule>
    <cfRule type="expression" dxfId="293" priority="28">
      <formula>$E$23="Paramedic"</formula>
    </cfRule>
    <cfRule type="expression" dxfId="292" priority="27">
      <formula>$E$23="Both - AEMT &amp; Paramedic"</formula>
    </cfRule>
  </conditionalFormatting>
  <conditionalFormatting sqref="C43:L43">
    <cfRule type="expression" dxfId="291" priority="25">
      <formula>$E$23="Paramedic"</formula>
    </cfRule>
    <cfRule type="expression" dxfId="290" priority="24">
      <formula>$E$23="Both - AEMT &amp; Paramedic"</formula>
    </cfRule>
    <cfRule type="expression" dxfId="289" priority="26">
      <formula>$C$29="AEMT"</formula>
    </cfRule>
  </conditionalFormatting>
  <conditionalFormatting sqref="C62:L62">
    <cfRule type="expression" dxfId="288" priority="19">
      <formula>$C$62="Both - AEMT &amp; Paramedic"</formula>
    </cfRule>
    <cfRule type="expression" dxfId="287" priority="20">
      <formula>$C$62="Paramedic"</formula>
    </cfRule>
    <cfRule type="expression" dxfId="286" priority="21">
      <formula>$C$62="AEMT"</formula>
    </cfRule>
  </conditionalFormatting>
  <conditionalFormatting sqref="C163:L163">
    <cfRule type="expression" dxfId="285" priority="132">
      <formula>$C$163&lt;&gt;""</formula>
    </cfRule>
  </conditionalFormatting>
  <conditionalFormatting sqref="C164:L165">
    <cfRule type="expression" dxfId="284" priority="61">
      <formula>$C$164&lt;&gt;""</formula>
    </cfRule>
  </conditionalFormatting>
  <conditionalFormatting sqref="C167:L167">
    <cfRule type="expression" dxfId="283" priority="56">
      <formula>$C$167&lt;&gt;""</formula>
    </cfRule>
  </conditionalFormatting>
  <conditionalFormatting sqref="C168:L168">
    <cfRule type="expression" dxfId="282" priority="122">
      <formula>$C$168&lt;&gt;""</formula>
    </cfRule>
  </conditionalFormatting>
  <conditionalFormatting sqref="D31">
    <cfRule type="expression" dxfId="281" priority="23">
      <formula>$C$31&lt;&gt;""</formula>
    </cfRule>
  </conditionalFormatting>
  <conditionalFormatting sqref="D33">
    <cfRule type="expression" dxfId="280" priority="22">
      <formula>$C$33&lt;&gt;""</formula>
    </cfRule>
  </conditionalFormatting>
  <conditionalFormatting sqref="D67">
    <cfRule type="expression" dxfId="279" priority="356">
      <formula>$C$67&lt;&gt;""</formula>
    </cfRule>
  </conditionalFormatting>
  <conditionalFormatting sqref="D79">
    <cfRule type="expression" dxfId="278" priority="112">
      <formula>$C$79&lt;&gt;""</formula>
    </cfRule>
  </conditionalFormatting>
  <conditionalFormatting sqref="D83">
    <cfRule type="expression" dxfId="277" priority="110">
      <formula>$C$83&lt;&gt;""</formula>
    </cfRule>
  </conditionalFormatting>
  <conditionalFormatting sqref="D85">
    <cfRule type="expression" dxfId="276" priority="109">
      <formula>$C$85&lt;&gt;""</formula>
    </cfRule>
  </conditionalFormatting>
  <conditionalFormatting sqref="D125">
    <cfRule type="expression" dxfId="275" priority="126">
      <formula>$E$125&lt;&gt;""</formula>
    </cfRule>
  </conditionalFormatting>
  <conditionalFormatting sqref="D141">
    <cfRule type="expression" dxfId="274" priority="343">
      <formula>$C$141&lt;&gt;""</formula>
    </cfRule>
  </conditionalFormatting>
  <conditionalFormatting sqref="D144">
    <cfRule type="expression" dxfId="273" priority="341">
      <formula>$C$144&lt;&gt;""</formula>
    </cfRule>
  </conditionalFormatting>
  <conditionalFormatting sqref="D147">
    <cfRule type="expression" dxfId="272" priority="184">
      <formula>$C$147&lt;&gt;""</formula>
    </cfRule>
  </conditionalFormatting>
  <conditionalFormatting sqref="D69:E69">
    <cfRule type="expression" dxfId="271" priority="361">
      <formula>$C$69&lt;&gt;""</formula>
    </cfRule>
  </conditionalFormatting>
  <conditionalFormatting sqref="D87:I87">
    <cfRule type="expression" dxfId="270" priority="108">
      <formula>$C$87&lt;&gt;""</formula>
    </cfRule>
    <cfRule type="expression" dxfId="269" priority="3">
      <formula>$C87&lt;&gt;""</formula>
    </cfRule>
  </conditionalFormatting>
  <conditionalFormatting sqref="D106:I106">
    <cfRule type="expression" dxfId="268" priority="318">
      <formula>$D$106&lt;&gt;""</formula>
    </cfRule>
  </conditionalFormatting>
  <conditionalFormatting sqref="D107:I107">
    <cfRule type="expression" dxfId="267" priority="317">
      <formula>$D$107&lt;&gt;""</formula>
    </cfRule>
  </conditionalFormatting>
  <conditionalFormatting sqref="D108:I108">
    <cfRule type="expression" dxfId="266" priority="316">
      <formula>$D$108&lt;&gt;""</formula>
    </cfRule>
  </conditionalFormatting>
  <conditionalFormatting sqref="D109:I109">
    <cfRule type="expression" dxfId="265" priority="315">
      <formula>$D$109&lt;&gt;""</formula>
    </cfRule>
  </conditionalFormatting>
  <conditionalFormatting sqref="D110:I110">
    <cfRule type="expression" dxfId="264" priority="314">
      <formula>$D$110&lt;&gt;""</formula>
    </cfRule>
  </conditionalFormatting>
  <conditionalFormatting sqref="D111:I111">
    <cfRule type="expression" dxfId="263" priority="313">
      <formula>$D$111&lt;&gt;""</formula>
    </cfRule>
  </conditionalFormatting>
  <conditionalFormatting sqref="D112:I112">
    <cfRule type="expression" dxfId="262" priority="312">
      <formula>$D$112&lt;&gt;""</formula>
    </cfRule>
  </conditionalFormatting>
  <conditionalFormatting sqref="D114:I114">
    <cfRule type="expression" dxfId="261" priority="72">
      <formula>AND($D$114&lt;&gt;"",$F$46="Satellite Lead Instructor")</formula>
    </cfRule>
    <cfRule type="expression" dxfId="260" priority="290">
      <formula>AND($D$114&lt;&gt;"",$F$46="Assistant Medical Director")</formula>
    </cfRule>
    <cfRule type="expression" dxfId="259" priority="301">
      <formula>AND($D$114&lt;&gt;"",$F$46="Medical Director")</formula>
    </cfRule>
    <cfRule type="expression" dxfId="258" priority="279">
      <formula>AND($D$114&lt;&gt;"",$F$46="Associate Medical Director")</formula>
    </cfRule>
    <cfRule type="expression" dxfId="257" priority="309">
      <formula>AND($D$114&lt;&gt;"",$F$46="Program Director")</formula>
    </cfRule>
  </conditionalFormatting>
  <conditionalFormatting sqref="D115:I115">
    <cfRule type="expression" dxfId="256" priority="278">
      <formula>AND($D$115&lt;&gt;"",$F$46="Associate Medical Director")</formula>
    </cfRule>
    <cfRule type="expression" dxfId="255" priority="71">
      <formula>AND($D$115&lt;&gt;"",$F$46="Satellite Lead Instructor")</formula>
    </cfRule>
    <cfRule type="expression" dxfId="254" priority="289">
      <formula>AND($D$115&lt;&gt;"",$F$46="Assistant Medical Director")</formula>
    </cfRule>
    <cfRule type="expression" dxfId="253" priority="299">
      <formula>AND($D$115&lt;&gt;"",$F$46="Medical Director")</formula>
    </cfRule>
    <cfRule type="expression" dxfId="252" priority="308">
      <formula>AND($D$115&lt;&gt;"",$F$46="Program Director")</formula>
    </cfRule>
  </conditionalFormatting>
  <conditionalFormatting sqref="D116:I116">
    <cfRule type="expression" dxfId="251" priority="277">
      <formula>AND($D$116&lt;&gt;"",$F$46="Associate Medical Director")</formula>
    </cfRule>
    <cfRule type="expression" dxfId="250" priority="70">
      <formula>AND($D$116&lt;&gt;"",$F$46="Satellite Lead Instructor")</formula>
    </cfRule>
    <cfRule type="expression" dxfId="249" priority="288">
      <formula>AND($D$116&lt;&gt;"",$F$46="Assistant Medical Director")</formula>
    </cfRule>
    <cfRule type="expression" dxfId="248" priority="307">
      <formula>AND($D$116&lt;&gt;"",$F$46="Medical Director")</formula>
    </cfRule>
    <cfRule type="expression" dxfId="247" priority="298">
      <formula>AND($D$116&lt;&gt;"",$F$46="Program Director")</formula>
    </cfRule>
  </conditionalFormatting>
  <conditionalFormatting sqref="D117:I117">
    <cfRule type="expression" dxfId="246" priority="69">
      <formula>AND($D$117&lt;&gt;"",$F$46="Satellite Lead Instructor")</formula>
    </cfRule>
    <cfRule type="expression" dxfId="245" priority="297">
      <formula>AND($D$117&lt;&gt;"",$F$46="Medical Director")</formula>
    </cfRule>
    <cfRule type="expression" dxfId="244" priority="306">
      <formula>AND($D$117&lt;&gt;"",$F$46="Program Director")</formula>
    </cfRule>
  </conditionalFormatting>
  <conditionalFormatting sqref="D118:I118">
    <cfRule type="expression" dxfId="243" priority="296">
      <formula>AND($D$118&lt;&gt;"",$F$46="Medical Director")</formula>
    </cfRule>
    <cfRule type="expression" dxfId="242" priority="305">
      <formula>AND($D$118&lt;&gt;"",$F$46="Program Director")</formula>
    </cfRule>
  </conditionalFormatting>
  <conditionalFormatting sqref="D119:I119">
    <cfRule type="expression" dxfId="241" priority="295">
      <formula>AND($D$119&lt;&gt;"",$F$46="Medical Director")</formula>
    </cfRule>
    <cfRule type="expression" dxfId="240" priority="304">
      <formula>AND($D$119&lt;&gt;"",$F$46="Program Director")</formula>
    </cfRule>
  </conditionalFormatting>
  <conditionalFormatting sqref="D120:I120">
    <cfRule type="expression" dxfId="239" priority="294">
      <formula>AND($D$120&lt;&gt;"",$F$46="Medical Director")</formula>
    </cfRule>
    <cfRule type="expression" dxfId="238" priority="303">
      <formula>AND($D$120&lt;&gt;"",$F$46="Program Director")</formula>
    </cfRule>
  </conditionalFormatting>
  <conditionalFormatting sqref="D121:I121">
    <cfRule type="expression" dxfId="237" priority="302">
      <formula>AND($D$121&lt;&gt;"",$F$46="Program Director")</formula>
    </cfRule>
    <cfRule type="expression" dxfId="236" priority="293">
      <formula>AND($D$121&lt;&gt;"",$F$46="Medical Director")</formula>
    </cfRule>
  </conditionalFormatting>
  <conditionalFormatting sqref="D65:L65">
    <cfRule type="expression" dxfId="235" priority="357">
      <formula>$C$65&lt;&gt;""</formula>
    </cfRule>
  </conditionalFormatting>
  <conditionalFormatting sqref="D77:L77">
    <cfRule type="expression" dxfId="234" priority="113">
      <formula>$C$77&lt;&gt;""</formula>
    </cfRule>
  </conditionalFormatting>
  <conditionalFormatting sqref="D81:L81">
    <cfRule type="expression" dxfId="233" priority="111">
      <formula>$C$81&lt;&gt;""</formula>
    </cfRule>
  </conditionalFormatting>
  <conditionalFormatting sqref="E23 H23:J23">
    <cfRule type="expression" dxfId="232" priority="51">
      <formula>$D$3="AEMT"</formula>
    </cfRule>
    <cfRule type="expression" dxfId="231" priority="50">
      <formula>$D$3="Paramedic"</formula>
    </cfRule>
  </conditionalFormatting>
  <conditionalFormatting sqref="E88">
    <cfRule type="expression" dxfId="230" priority="346">
      <formula>E88&lt;&gt;""</formula>
    </cfRule>
  </conditionalFormatting>
  <conditionalFormatting sqref="E169:F169">
    <cfRule type="expression" dxfId="229" priority="119">
      <formula>$E$169&lt;&gt;""</formula>
    </cfRule>
  </conditionalFormatting>
  <conditionalFormatting sqref="E125:J125">
    <cfRule type="expression" dxfId="228" priority="240">
      <formula>$E$125&lt;&gt;""</formula>
    </cfRule>
  </conditionalFormatting>
  <conditionalFormatting sqref="F48">
    <cfRule type="expression" dxfId="227" priority="2">
      <formula>$C$48&lt;&gt;""</formula>
    </cfRule>
  </conditionalFormatting>
  <conditionalFormatting sqref="F50">
    <cfRule type="expression" dxfId="226" priority="1">
      <formula>$C$50&lt;&gt;""</formula>
    </cfRule>
  </conditionalFormatting>
  <conditionalFormatting sqref="F52">
    <cfRule type="expression" dxfId="225" priority="286">
      <formula>AND($F$25="No",$F$46="Medical Director")</formula>
    </cfRule>
  </conditionalFormatting>
  <conditionalFormatting sqref="F53">
    <cfRule type="expression" dxfId="224" priority="239">
      <formula>AND($F$25="No",$F$46="Program Director")</formula>
    </cfRule>
  </conditionalFormatting>
  <conditionalFormatting sqref="F54">
    <cfRule type="expression" dxfId="223" priority="366">
      <formula>$C$54&lt;&gt;""</formula>
    </cfRule>
  </conditionalFormatting>
  <conditionalFormatting sqref="F83">
    <cfRule type="expression" dxfId="222" priority="107">
      <formula>$E$83&lt;&gt;""</formula>
    </cfRule>
  </conditionalFormatting>
  <conditionalFormatting sqref="F85">
    <cfRule type="expression" dxfId="221" priority="106">
      <formula>$E$85&lt;&gt;""</formula>
    </cfRule>
  </conditionalFormatting>
  <conditionalFormatting sqref="F88">
    <cfRule type="expression" dxfId="220" priority="348">
      <formula>#REF!&lt;#REF!</formula>
    </cfRule>
  </conditionalFormatting>
  <conditionalFormatting sqref="F90">
    <cfRule type="expression" dxfId="219" priority="345">
      <formula>$C$90&lt;&gt;""</formula>
    </cfRule>
  </conditionalFormatting>
  <conditionalFormatting sqref="F92">
    <cfRule type="expression" dxfId="218" priority="53">
      <formula>$C$92&lt;&gt;""</formula>
    </cfRule>
  </conditionalFormatting>
  <conditionalFormatting sqref="F141">
    <cfRule type="expression" dxfId="217" priority="342">
      <formula>$E$141&lt;&gt;""</formula>
    </cfRule>
  </conditionalFormatting>
  <conditionalFormatting sqref="F144">
    <cfRule type="expression" dxfId="216" priority="340">
      <formula>$E$144&lt;&gt;""</formula>
    </cfRule>
  </conditionalFormatting>
  <conditionalFormatting sqref="F147">
    <cfRule type="expression" dxfId="215" priority="183">
      <formula>$E$147&lt;&gt;""</formula>
    </cfRule>
  </conditionalFormatting>
  <conditionalFormatting sqref="F158">
    <cfRule type="expression" dxfId="214" priority="187">
      <formula>$C$158&lt;&gt;""</formula>
    </cfRule>
  </conditionalFormatting>
  <conditionalFormatting sqref="F160:J160">
    <cfRule type="expression" dxfId="213" priority="55">
      <formula>$C$160&lt;&gt;""</formula>
    </cfRule>
  </conditionalFormatting>
  <conditionalFormatting sqref="F56:K57">
    <cfRule type="expression" dxfId="212" priority="280">
      <formula>$C$56&lt;&gt;""</formula>
    </cfRule>
  </conditionalFormatting>
  <conditionalFormatting sqref="G23">
    <cfRule type="expression" dxfId="211" priority="32">
      <formula>$F$53="Interim"</formula>
    </cfRule>
    <cfRule type="expression" dxfId="210" priority="33">
      <formula>AND($F$46="Program Director",$F$53="")</formula>
    </cfRule>
  </conditionalFormatting>
  <conditionalFormatting sqref="G25">
    <cfRule type="expression" dxfId="209" priority="34">
      <formula>$F$53="Interim"</formula>
    </cfRule>
    <cfRule type="expression" dxfId="208" priority="35">
      <formula>AND($F$46="Program Director",$F$53="")</formula>
    </cfRule>
  </conditionalFormatting>
  <conditionalFormatting sqref="G52">
    <cfRule type="expression" dxfId="207" priority="59">
      <formula>AND($F$46="Medical Director",$F$52="")</formula>
    </cfRule>
  </conditionalFormatting>
  <conditionalFormatting sqref="G53">
    <cfRule type="expression" dxfId="206" priority="62">
      <formula>$F$53="Interim"</formula>
    </cfRule>
    <cfRule type="expression" dxfId="205" priority="63">
      <formula>AND($F$46="Program Director",$F$53="")</formula>
    </cfRule>
  </conditionalFormatting>
  <conditionalFormatting sqref="G169">
    <cfRule type="expression" dxfId="204" priority="118">
      <formula>$G$169&lt;&gt;""</formula>
    </cfRule>
  </conditionalFormatting>
  <conditionalFormatting sqref="G157:L157">
    <cfRule type="expression" dxfId="203" priority="76">
      <formula>$F$46="Medical Director"</formula>
    </cfRule>
  </conditionalFormatting>
  <conditionalFormatting sqref="H24">
    <cfRule type="expression" dxfId="202" priority="31">
      <formula>$H$24&lt;&gt;""</formula>
    </cfRule>
  </conditionalFormatting>
  <conditionalFormatting sqref="H52">
    <cfRule type="expression" dxfId="201" priority="284">
      <formula>$H$52="City/State for each location =&gt;"</formula>
    </cfRule>
  </conditionalFormatting>
  <conditionalFormatting sqref="H83">
    <cfRule type="expression" dxfId="200" priority="105">
      <formula>$G$83&lt;&gt;""</formula>
    </cfRule>
  </conditionalFormatting>
  <conditionalFormatting sqref="H169:I169">
    <cfRule type="expression" dxfId="199" priority="117">
      <formula>$H$169&lt;&gt;""</formula>
    </cfRule>
  </conditionalFormatting>
  <conditionalFormatting sqref="I46">
    <cfRule type="expression" dxfId="198" priority="372">
      <formula>$I$46&lt;&gt;""</formula>
    </cfRule>
  </conditionalFormatting>
  <conditionalFormatting sqref="I90:L91">
    <cfRule type="expression" dxfId="197" priority="287">
      <formula>$I$90&lt;&gt;""</formula>
    </cfRule>
  </conditionalFormatting>
  <conditionalFormatting sqref="J69:L69">
    <cfRule type="expression" dxfId="196" priority="54">
      <formula>AND(F46="Program Director",D69="Other")</formula>
    </cfRule>
  </conditionalFormatting>
  <conditionalFormatting sqref="J169:L169">
    <cfRule type="expression" dxfId="195" priority="120">
      <formula>$C$168&lt;&gt;""</formula>
    </cfRule>
  </conditionalFormatting>
  <conditionalFormatting sqref="K88">
    <cfRule type="expression" dxfId="194" priority="347">
      <formula>J88&lt;&gt;""</formula>
    </cfRule>
  </conditionalFormatting>
  <conditionalFormatting sqref="K107">
    <cfRule type="expression" dxfId="193" priority="321">
      <formula>J107&lt;&gt;""</formula>
    </cfRule>
  </conditionalFormatting>
  <conditionalFormatting sqref="K110">
    <cfRule type="expression" dxfId="192" priority="319">
      <formula>J110&lt;&gt;""</formula>
    </cfRule>
  </conditionalFormatting>
  <conditionalFormatting sqref="K115">
    <cfRule type="expression" dxfId="191" priority="311">
      <formula>J115&lt;&gt;""</formula>
    </cfRule>
  </conditionalFormatting>
  <conditionalFormatting sqref="K118">
    <cfRule type="expression" dxfId="190" priority="310">
      <formula>J118&lt;&gt;""</formula>
    </cfRule>
  </conditionalFormatting>
  <conditionalFormatting sqref="K132">
    <cfRule type="expression" dxfId="189" priority="226">
      <formula>$I$132&lt;&gt;""</formula>
    </cfRule>
  </conditionalFormatting>
  <conditionalFormatting sqref="K141">
    <cfRule type="expression" dxfId="188" priority="185">
      <formula>$I$141&lt;&gt;""</formula>
    </cfRule>
  </conditionalFormatting>
  <conditionalFormatting sqref="K144">
    <cfRule type="expression" dxfId="187" priority="186">
      <formula>$I$144&lt;&gt;""</formula>
    </cfRule>
  </conditionalFormatting>
  <conditionalFormatting sqref="K147">
    <cfRule type="expression" dxfId="186" priority="182">
      <formula>$I$144&lt;&gt;""</formula>
    </cfRule>
  </conditionalFormatting>
  <conditionalFormatting sqref="L159">
    <cfRule type="expression" dxfId="185" priority="52">
      <formula>$K$158&lt;&gt;""</formula>
    </cfRule>
  </conditionalFormatting>
  <conditionalFormatting sqref="T8">
    <cfRule type="expression" dxfId="184" priority="637">
      <formula>S8&lt;&gt;""</formula>
    </cfRule>
  </conditionalFormatting>
  <conditionalFormatting sqref="T10">
    <cfRule type="expression" dxfId="183" priority="649">
      <formula>S10&lt;&gt;""</formula>
    </cfRule>
  </conditionalFormatting>
  <conditionalFormatting sqref="T12">
    <cfRule type="expression" dxfId="182" priority="491">
      <formula>S12&lt;&gt;""</formula>
    </cfRule>
  </conditionalFormatting>
  <conditionalFormatting sqref="T21">
    <cfRule type="expression" dxfId="181" priority="49">
      <formula>S21&lt;&gt;""</formula>
    </cfRule>
  </conditionalFormatting>
  <conditionalFormatting sqref="T27">
    <cfRule type="expression" dxfId="180" priority="480">
      <formula>S27&lt;&gt;""</formula>
    </cfRule>
  </conditionalFormatting>
  <conditionalFormatting sqref="T41">
    <cfRule type="expression" dxfId="179" priority="469">
      <formula>S41&lt;&gt;""</formula>
    </cfRule>
  </conditionalFormatting>
  <conditionalFormatting sqref="T60">
    <cfRule type="expression" dxfId="178" priority="251">
      <formula>S60&lt;&gt;""</formula>
    </cfRule>
  </conditionalFormatting>
  <conditionalFormatting sqref="T72">
    <cfRule type="expression" dxfId="177" priority="269">
      <formula>S72&lt;&gt;""</formula>
    </cfRule>
  </conditionalFormatting>
  <conditionalFormatting sqref="T95">
    <cfRule type="expression" dxfId="176" priority="339">
      <formula>S95&lt;&gt;""</formula>
    </cfRule>
  </conditionalFormatting>
  <conditionalFormatting sqref="T101:T103">
    <cfRule type="expression" dxfId="175" priority="148">
      <formula>S101&lt;&gt;""</formula>
    </cfRule>
  </conditionalFormatting>
  <conditionalFormatting sqref="T128">
    <cfRule type="expression" dxfId="174" priority="238">
      <formula>S128&lt;&gt;""</formula>
    </cfRule>
  </conditionalFormatting>
  <conditionalFormatting sqref="T136">
    <cfRule type="expression" dxfId="173" priority="218">
      <formula>S136&lt;&gt;""</formula>
    </cfRule>
  </conditionalFormatting>
  <conditionalFormatting sqref="T150">
    <cfRule type="expression" dxfId="172" priority="199">
      <formula>S150&lt;&gt;""</formula>
    </cfRule>
  </conditionalFormatting>
  <conditionalFormatting sqref="T155">
    <cfRule type="expression" dxfId="171" priority="104">
      <formula>S155&lt;&gt;""</formula>
    </cfRule>
  </conditionalFormatting>
  <conditionalFormatting sqref="T157">
    <cfRule type="expression" dxfId="170" priority="91">
      <formula>S157&lt;&gt;""</formula>
    </cfRule>
  </conditionalFormatting>
  <conditionalFormatting sqref="T163">
    <cfRule type="expression" dxfId="169" priority="444">
      <formula>S163&lt;&gt;""</formula>
    </cfRule>
  </conditionalFormatting>
  <conditionalFormatting sqref="T167:T169">
    <cfRule type="expression" dxfId="168" priority="181">
      <formula>S167&lt;&gt;""</formula>
    </cfRule>
  </conditionalFormatting>
  <conditionalFormatting sqref="AC8">
    <cfRule type="expression" dxfId="167" priority="636">
      <formula>AB8&lt;&gt;""</formula>
    </cfRule>
  </conditionalFormatting>
  <conditionalFormatting sqref="AC10">
    <cfRule type="expression" dxfId="166" priority="648">
      <formula>AB10&lt;&gt;""</formula>
    </cfRule>
  </conditionalFormatting>
  <conditionalFormatting sqref="AC12">
    <cfRule type="expression" dxfId="165" priority="490">
      <formula>AB12&lt;&gt;""</formula>
    </cfRule>
  </conditionalFormatting>
  <conditionalFormatting sqref="AC21">
    <cfRule type="expression" dxfId="164" priority="48">
      <formula>AB21&lt;&gt;""</formula>
    </cfRule>
  </conditionalFormatting>
  <conditionalFormatting sqref="AC27">
    <cfRule type="expression" dxfId="163" priority="479">
      <formula>AB27&lt;&gt;""</formula>
    </cfRule>
  </conditionalFormatting>
  <conditionalFormatting sqref="AC41">
    <cfRule type="expression" dxfId="162" priority="468">
      <formula>AB41&lt;&gt;""</formula>
    </cfRule>
  </conditionalFormatting>
  <conditionalFormatting sqref="AC60">
    <cfRule type="expression" dxfId="161" priority="250">
      <formula>AB60&lt;&gt;""</formula>
    </cfRule>
  </conditionalFormatting>
  <conditionalFormatting sqref="AC72">
    <cfRule type="expression" dxfId="160" priority="268">
      <formula>AB72&lt;&gt;""</formula>
    </cfRule>
  </conditionalFormatting>
  <conditionalFormatting sqref="AC95">
    <cfRule type="expression" dxfId="159" priority="338">
      <formula>AB95&lt;&gt;""</formula>
    </cfRule>
  </conditionalFormatting>
  <conditionalFormatting sqref="AC101:AC103">
    <cfRule type="expression" dxfId="158" priority="147">
      <formula>AB101&lt;&gt;""</formula>
    </cfRule>
  </conditionalFormatting>
  <conditionalFormatting sqref="AC128">
    <cfRule type="expression" dxfId="157" priority="237">
      <formula>AB128&lt;&gt;""</formula>
    </cfRule>
  </conditionalFormatting>
  <conditionalFormatting sqref="AC136">
    <cfRule type="expression" dxfId="156" priority="217">
      <formula>AB136&lt;&gt;""</formula>
    </cfRule>
  </conditionalFormatting>
  <conditionalFormatting sqref="AC150">
    <cfRule type="expression" dxfId="155" priority="198">
      <formula>AB150&lt;&gt;""</formula>
    </cfRule>
  </conditionalFormatting>
  <conditionalFormatting sqref="AC155">
    <cfRule type="expression" dxfId="154" priority="103">
      <formula>AB155&lt;&gt;""</formula>
    </cfRule>
  </conditionalFormatting>
  <conditionalFormatting sqref="AC157">
    <cfRule type="expression" dxfId="153" priority="90">
      <formula>AB157&lt;&gt;""</formula>
    </cfRule>
  </conditionalFormatting>
  <conditionalFormatting sqref="AC163">
    <cfRule type="expression" dxfId="152" priority="443">
      <formula>AB163&lt;&gt;""</formula>
    </cfRule>
  </conditionalFormatting>
  <conditionalFormatting sqref="AC167:AC169">
    <cfRule type="expression" dxfId="151" priority="180">
      <formula>AB167&lt;&gt;""</formula>
    </cfRule>
  </conditionalFormatting>
  <conditionalFormatting sqref="AL10">
    <cfRule type="expression" dxfId="150" priority="850">
      <formula>#REF!&lt;&gt;""</formula>
    </cfRule>
  </conditionalFormatting>
  <conditionalFormatting sqref="AL12">
    <cfRule type="expression" dxfId="149" priority="489">
      <formula>AK17&lt;&gt;""</formula>
    </cfRule>
  </conditionalFormatting>
  <conditionalFormatting sqref="AL21">
    <cfRule type="expression" dxfId="148" priority="47">
      <formula>AK31&lt;&gt;""</formula>
    </cfRule>
  </conditionalFormatting>
  <conditionalFormatting sqref="AL27">
    <cfRule type="expression" dxfId="147" priority="478">
      <formula>AK38&lt;&gt;""</formula>
    </cfRule>
  </conditionalFormatting>
  <conditionalFormatting sqref="AL41">
    <cfRule type="expression" dxfId="146" priority="467">
      <formula>AK81&lt;&gt;""</formula>
    </cfRule>
  </conditionalFormatting>
  <conditionalFormatting sqref="AL60">
    <cfRule type="expression" dxfId="145" priority="249">
      <formula>AK124&lt;&gt;""</formula>
    </cfRule>
  </conditionalFormatting>
  <conditionalFormatting sqref="AL72">
    <cfRule type="expression" dxfId="144" priority="267">
      <formula>AK143&lt;&gt;""</formula>
    </cfRule>
  </conditionalFormatting>
  <conditionalFormatting sqref="AL95">
    <cfRule type="expression" dxfId="143" priority="848">
      <formula>#REF!&lt;&gt;""</formula>
    </cfRule>
  </conditionalFormatting>
  <conditionalFormatting sqref="AL101:AL103">
    <cfRule type="expression" dxfId="142" priority="146">
      <formula>AK107&lt;&gt;""</formula>
    </cfRule>
  </conditionalFormatting>
  <conditionalFormatting sqref="AL128">
    <cfRule type="expression" dxfId="141" priority="849">
      <formula>#REF!&lt;&gt;""</formula>
    </cfRule>
  </conditionalFormatting>
  <conditionalFormatting sqref="AL136">
    <cfRule type="expression" dxfId="140" priority="216">
      <formula>AK167&lt;&gt;""</formula>
    </cfRule>
  </conditionalFormatting>
  <conditionalFormatting sqref="AL150">
    <cfRule type="expression" dxfId="139" priority="197">
      <formula>AK177&lt;&gt;""</formula>
    </cfRule>
  </conditionalFormatting>
  <conditionalFormatting sqref="AL155">
    <cfRule type="expression" dxfId="138" priority="102">
      <formula>AK164&lt;&gt;""</formula>
    </cfRule>
  </conditionalFormatting>
  <conditionalFormatting sqref="AL157">
    <cfRule type="expression" dxfId="137" priority="89">
      <formula>AK164&lt;&gt;""</formula>
    </cfRule>
  </conditionalFormatting>
  <conditionalFormatting sqref="AL163">
    <cfRule type="expression" dxfId="136" priority="442">
      <formula>AK172&lt;&gt;""</formula>
    </cfRule>
  </conditionalFormatting>
  <conditionalFormatting sqref="AL167:AL169">
    <cfRule type="expression" dxfId="135" priority="179">
      <formula>AK174&lt;&gt;""</formula>
    </cfRule>
  </conditionalFormatting>
  <conditionalFormatting sqref="AU10">
    <cfRule type="expression" dxfId="134" priority="646">
      <formula>AT10&lt;&gt;""</formula>
    </cfRule>
  </conditionalFormatting>
  <conditionalFormatting sqref="AU12">
    <cfRule type="expression" dxfId="133" priority="488">
      <formula>AT12&lt;&gt;""</formula>
    </cfRule>
  </conditionalFormatting>
  <conditionalFormatting sqref="AU21">
    <cfRule type="expression" dxfId="132" priority="46">
      <formula>AT21&lt;&gt;""</formula>
    </cfRule>
  </conditionalFormatting>
  <conditionalFormatting sqref="AU27">
    <cfRule type="expression" dxfId="131" priority="477">
      <formula>AT27&lt;&gt;""</formula>
    </cfRule>
  </conditionalFormatting>
  <conditionalFormatting sqref="AU41">
    <cfRule type="expression" dxfId="130" priority="466">
      <formula>AT41&lt;&gt;""</formula>
    </cfRule>
  </conditionalFormatting>
  <conditionalFormatting sqref="AU60">
    <cfRule type="expression" dxfId="129" priority="248">
      <formula>AT60&lt;&gt;""</formula>
    </cfRule>
  </conditionalFormatting>
  <conditionalFormatting sqref="AU72">
    <cfRule type="expression" dxfId="128" priority="266">
      <formula>AT72&lt;&gt;""</formula>
    </cfRule>
  </conditionalFormatting>
  <conditionalFormatting sqref="AU95">
    <cfRule type="expression" dxfId="127" priority="336">
      <formula>AT95&lt;&gt;""</formula>
    </cfRule>
  </conditionalFormatting>
  <conditionalFormatting sqref="AU101:AU103">
    <cfRule type="expression" dxfId="126" priority="145">
      <formula>AT101&lt;&gt;""</formula>
    </cfRule>
  </conditionalFormatting>
  <conditionalFormatting sqref="AU128">
    <cfRule type="expression" dxfId="125" priority="235">
      <formula>AT128&lt;&gt;""</formula>
    </cfRule>
  </conditionalFormatting>
  <conditionalFormatting sqref="AU136">
    <cfRule type="expression" dxfId="124" priority="215">
      <formula>AT136&lt;&gt;""</formula>
    </cfRule>
  </conditionalFormatting>
  <conditionalFormatting sqref="AU150">
    <cfRule type="expression" dxfId="123" priority="196">
      <formula>AT150&lt;&gt;""</formula>
    </cfRule>
  </conditionalFormatting>
  <conditionalFormatting sqref="AU155">
    <cfRule type="expression" dxfId="122" priority="101">
      <formula>AT155&lt;&gt;""</formula>
    </cfRule>
  </conditionalFormatting>
  <conditionalFormatting sqref="AU157">
    <cfRule type="expression" dxfId="121" priority="88">
      <formula>AT157&lt;&gt;""</formula>
    </cfRule>
  </conditionalFormatting>
  <conditionalFormatting sqref="AU163">
    <cfRule type="expression" dxfId="120" priority="441">
      <formula>AT163&lt;&gt;""</formula>
    </cfRule>
  </conditionalFormatting>
  <conditionalFormatting sqref="AU167:AU169">
    <cfRule type="expression" dxfId="119" priority="178">
      <formula>AT167&lt;&gt;""</formula>
    </cfRule>
  </conditionalFormatting>
  <conditionalFormatting sqref="BD8">
    <cfRule type="expression" dxfId="118" priority="633">
      <formula>BC8&lt;&gt;""</formula>
    </cfRule>
  </conditionalFormatting>
  <conditionalFormatting sqref="BD10">
    <cfRule type="expression" dxfId="117" priority="645">
      <formula>BC10&lt;&gt;""</formula>
    </cfRule>
  </conditionalFormatting>
  <conditionalFormatting sqref="BD12">
    <cfRule type="expression" dxfId="116" priority="487">
      <formula>BC12&lt;&gt;""</formula>
    </cfRule>
  </conditionalFormatting>
  <conditionalFormatting sqref="BD21">
    <cfRule type="expression" dxfId="115" priority="45">
      <formula>BC21&lt;&gt;""</formula>
    </cfRule>
  </conditionalFormatting>
  <conditionalFormatting sqref="BD27">
    <cfRule type="expression" dxfId="114" priority="476">
      <formula>BC27&lt;&gt;""</formula>
    </cfRule>
  </conditionalFormatting>
  <conditionalFormatting sqref="BD41">
    <cfRule type="expression" dxfId="113" priority="465">
      <formula>BC41&lt;&gt;""</formula>
    </cfRule>
  </conditionalFormatting>
  <conditionalFormatting sqref="BD60">
    <cfRule type="expression" dxfId="112" priority="247">
      <formula>BC60&lt;&gt;""</formula>
    </cfRule>
  </conditionalFormatting>
  <conditionalFormatting sqref="BD72">
    <cfRule type="expression" dxfId="111" priority="265">
      <formula>BC72&lt;&gt;""</formula>
    </cfRule>
  </conditionalFormatting>
  <conditionalFormatting sqref="BD95">
    <cfRule type="expression" dxfId="110" priority="335">
      <formula>BC95&lt;&gt;""</formula>
    </cfRule>
  </conditionalFormatting>
  <conditionalFormatting sqref="BD101:BD103">
    <cfRule type="expression" dxfId="109" priority="144">
      <formula>BC101&lt;&gt;""</formula>
    </cfRule>
  </conditionalFormatting>
  <conditionalFormatting sqref="BD128">
    <cfRule type="expression" dxfId="108" priority="234">
      <formula>BC128&lt;&gt;""</formula>
    </cfRule>
  </conditionalFormatting>
  <conditionalFormatting sqref="BD136">
    <cfRule type="expression" dxfId="107" priority="214">
      <formula>BC136&lt;&gt;""</formula>
    </cfRule>
  </conditionalFormatting>
  <conditionalFormatting sqref="BD150">
    <cfRule type="expression" dxfId="106" priority="195">
      <formula>BC150&lt;&gt;""</formula>
    </cfRule>
  </conditionalFormatting>
  <conditionalFormatting sqref="BD155">
    <cfRule type="expression" dxfId="105" priority="100">
      <formula>BC155&lt;&gt;""</formula>
    </cfRule>
  </conditionalFormatting>
  <conditionalFormatting sqref="BD157">
    <cfRule type="expression" dxfId="104" priority="87">
      <formula>BC157&lt;&gt;""</formula>
    </cfRule>
  </conditionalFormatting>
  <conditionalFormatting sqref="BD163">
    <cfRule type="expression" dxfId="103" priority="440">
      <formula>BC163&lt;&gt;""</formula>
    </cfRule>
  </conditionalFormatting>
  <conditionalFormatting sqref="BD167:BD169">
    <cfRule type="expression" dxfId="102" priority="177">
      <formula>BC167&lt;&gt;""</formula>
    </cfRule>
  </conditionalFormatting>
  <conditionalFormatting sqref="BM8">
    <cfRule type="expression" dxfId="101" priority="632">
      <formula>BL8&lt;&gt;""</formula>
    </cfRule>
  </conditionalFormatting>
  <conditionalFormatting sqref="BM10">
    <cfRule type="expression" dxfId="100" priority="644">
      <formula>BL10&lt;&gt;""</formula>
    </cfRule>
  </conditionalFormatting>
  <conditionalFormatting sqref="BM12">
    <cfRule type="expression" dxfId="99" priority="486">
      <formula>BL12&lt;&gt;""</formula>
    </cfRule>
  </conditionalFormatting>
  <conditionalFormatting sqref="BM21">
    <cfRule type="expression" dxfId="98" priority="44">
      <formula>BL21&lt;&gt;""</formula>
    </cfRule>
  </conditionalFormatting>
  <conditionalFormatting sqref="BM27">
    <cfRule type="expression" dxfId="97" priority="475">
      <formula>BL27&lt;&gt;""</formula>
    </cfRule>
  </conditionalFormatting>
  <conditionalFormatting sqref="BM41">
    <cfRule type="expression" dxfId="96" priority="464">
      <formula>BL41&lt;&gt;""</formula>
    </cfRule>
  </conditionalFormatting>
  <conditionalFormatting sqref="BM60">
    <cfRule type="expression" dxfId="95" priority="246">
      <formula>BL60&lt;&gt;""</formula>
    </cfRule>
  </conditionalFormatting>
  <conditionalFormatting sqref="BM72">
    <cfRule type="expression" dxfId="94" priority="264">
      <formula>BL72&lt;&gt;""</formula>
    </cfRule>
  </conditionalFormatting>
  <conditionalFormatting sqref="BM95">
    <cfRule type="expression" dxfId="93" priority="334">
      <formula>BL95&lt;&gt;""</formula>
    </cfRule>
  </conditionalFormatting>
  <conditionalFormatting sqref="BM101:BM103">
    <cfRule type="expression" dxfId="92" priority="143">
      <formula>BL101&lt;&gt;""</formula>
    </cfRule>
  </conditionalFormatting>
  <conditionalFormatting sqref="BM128">
    <cfRule type="expression" dxfId="91" priority="233">
      <formula>BL128&lt;&gt;""</formula>
    </cfRule>
  </conditionalFormatting>
  <conditionalFormatting sqref="BM136">
    <cfRule type="expression" dxfId="90" priority="213">
      <formula>BL136&lt;&gt;""</formula>
    </cfRule>
  </conditionalFormatting>
  <conditionalFormatting sqref="BM150">
    <cfRule type="expression" dxfId="89" priority="194">
      <formula>BL150&lt;&gt;""</formula>
    </cfRule>
  </conditionalFormatting>
  <conditionalFormatting sqref="BM155">
    <cfRule type="expression" dxfId="88" priority="99">
      <formula>BL155&lt;&gt;""</formula>
    </cfRule>
  </conditionalFormatting>
  <conditionalFormatting sqref="BM157">
    <cfRule type="expression" dxfId="87" priority="86">
      <formula>BL157&lt;&gt;""</formula>
    </cfRule>
  </conditionalFormatting>
  <conditionalFormatting sqref="BM163">
    <cfRule type="expression" dxfId="86" priority="439">
      <formula>BL163&lt;&gt;""</formula>
    </cfRule>
  </conditionalFormatting>
  <conditionalFormatting sqref="BM167:BM169">
    <cfRule type="expression" dxfId="85" priority="176">
      <formula>BL167&lt;&gt;""</formula>
    </cfRule>
  </conditionalFormatting>
  <conditionalFormatting sqref="BV8">
    <cfRule type="expression" dxfId="84" priority="631">
      <formula>BU8&lt;&gt;""</formula>
    </cfRule>
  </conditionalFormatting>
  <conditionalFormatting sqref="BV10">
    <cfRule type="expression" dxfId="83" priority="643">
      <formula>BU10&lt;&gt;""</formula>
    </cfRule>
  </conditionalFormatting>
  <conditionalFormatting sqref="BV12">
    <cfRule type="expression" dxfId="82" priority="485">
      <formula>BU12&lt;&gt;""</formula>
    </cfRule>
  </conditionalFormatting>
  <conditionalFormatting sqref="BV21">
    <cfRule type="expression" dxfId="81" priority="43">
      <formula>BU21&lt;&gt;""</formula>
    </cfRule>
  </conditionalFormatting>
  <conditionalFormatting sqref="BV27">
    <cfRule type="expression" dxfId="80" priority="474">
      <formula>BU27&lt;&gt;""</formula>
    </cfRule>
  </conditionalFormatting>
  <conditionalFormatting sqref="BV41">
    <cfRule type="expression" dxfId="79" priority="463">
      <formula>BU41&lt;&gt;""</formula>
    </cfRule>
  </conditionalFormatting>
  <conditionalFormatting sqref="BV60">
    <cfRule type="expression" dxfId="78" priority="245">
      <formula>BU60&lt;&gt;""</formula>
    </cfRule>
  </conditionalFormatting>
  <conditionalFormatting sqref="BV72">
    <cfRule type="expression" dxfId="77" priority="263">
      <formula>BU72&lt;&gt;""</formula>
    </cfRule>
  </conditionalFormatting>
  <conditionalFormatting sqref="BV95">
    <cfRule type="expression" dxfId="76" priority="333">
      <formula>BU95&lt;&gt;""</formula>
    </cfRule>
  </conditionalFormatting>
  <conditionalFormatting sqref="BV101:BV103">
    <cfRule type="expression" dxfId="75" priority="142">
      <formula>BU101&lt;&gt;""</formula>
    </cfRule>
  </conditionalFormatting>
  <conditionalFormatting sqref="BV128">
    <cfRule type="expression" dxfId="74" priority="232">
      <formula>BU128&lt;&gt;""</formula>
    </cfRule>
  </conditionalFormatting>
  <conditionalFormatting sqref="BV136">
    <cfRule type="expression" dxfId="73" priority="212">
      <formula>BU136&lt;&gt;""</formula>
    </cfRule>
  </conditionalFormatting>
  <conditionalFormatting sqref="BV150">
    <cfRule type="expression" dxfId="72" priority="193">
      <formula>BU150&lt;&gt;""</formula>
    </cfRule>
  </conditionalFormatting>
  <conditionalFormatting sqref="BV155">
    <cfRule type="expression" dxfId="71" priority="98">
      <formula>BU155&lt;&gt;""</formula>
    </cfRule>
  </conditionalFormatting>
  <conditionalFormatting sqref="BV157">
    <cfRule type="expression" dxfId="70" priority="85">
      <formula>BU157&lt;&gt;""</formula>
    </cfRule>
  </conditionalFormatting>
  <conditionalFormatting sqref="BV163">
    <cfRule type="expression" dxfId="69" priority="438">
      <formula>BU163&lt;&gt;""</formula>
    </cfRule>
  </conditionalFormatting>
  <conditionalFormatting sqref="BV167:BV169">
    <cfRule type="expression" dxfId="68" priority="175">
      <formula>BU167&lt;&gt;""</formula>
    </cfRule>
  </conditionalFormatting>
  <conditionalFormatting sqref="CE8">
    <cfRule type="expression" dxfId="67" priority="630">
      <formula>CD8&lt;&gt;""</formula>
    </cfRule>
  </conditionalFormatting>
  <conditionalFormatting sqref="CE10">
    <cfRule type="expression" dxfId="66" priority="642">
      <formula>CD10&lt;&gt;""</formula>
    </cfRule>
  </conditionalFormatting>
  <conditionalFormatting sqref="CE12">
    <cfRule type="expression" dxfId="65" priority="484">
      <formula>CD12&lt;&gt;""</formula>
    </cfRule>
  </conditionalFormatting>
  <conditionalFormatting sqref="CE21">
    <cfRule type="expression" dxfId="64" priority="42">
      <formula>CD21&lt;&gt;""</formula>
    </cfRule>
  </conditionalFormatting>
  <conditionalFormatting sqref="CE27">
    <cfRule type="expression" dxfId="63" priority="473">
      <formula>CD27&lt;&gt;""</formula>
    </cfRule>
  </conditionalFormatting>
  <conditionalFormatting sqref="CE41">
    <cfRule type="expression" dxfId="62" priority="462">
      <formula>CD41&lt;&gt;""</formula>
    </cfRule>
  </conditionalFormatting>
  <conditionalFormatting sqref="CE60">
    <cfRule type="expression" dxfId="61" priority="244">
      <formula>CD60&lt;&gt;""</formula>
    </cfRule>
  </conditionalFormatting>
  <conditionalFormatting sqref="CE72">
    <cfRule type="expression" dxfId="60" priority="262">
      <formula>CD72&lt;&gt;""</formula>
    </cfRule>
  </conditionalFormatting>
  <conditionalFormatting sqref="CE95">
    <cfRule type="expression" dxfId="59" priority="332">
      <formula>CD95&lt;&gt;""</formula>
    </cfRule>
  </conditionalFormatting>
  <conditionalFormatting sqref="CE101:CE103">
    <cfRule type="expression" dxfId="58" priority="141">
      <formula>CD101&lt;&gt;""</formula>
    </cfRule>
  </conditionalFormatting>
  <conditionalFormatting sqref="CE128">
    <cfRule type="expression" dxfId="57" priority="231">
      <formula>CD128&lt;&gt;""</formula>
    </cfRule>
  </conditionalFormatting>
  <conditionalFormatting sqref="CE136">
    <cfRule type="expression" dxfId="56" priority="211">
      <formula>CD136&lt;&gt;""</formula>
    </cfRule>
  </conditionalFormatting>
  <conditionalFormatting sqref="CE150">
    <cfRule type="expression" dxfId="55" priority="192">
      <formula>CD150&lt;&gt;""</formula>
    </cfRule>
  </conditionalFormatting>
  <conditionalFormatting sqref="CE155">
    <cfRule type="expression" dxfId="54" priority="97">
      <formula>CD155&lt;&gt;""</formula>
    </cfRule>
  </conditionalFormatting>
  <conditionalFormatting sqref="CE157">
    <cfRule type="expression" dxfId="53" priority="84">
      <formula>CD157&lt;&gt;""</formula>
    </cfRule>
  </conditionalFormatting>
  <conditionalFormatting sqref="CE163">
    <cfRule type="expression" dxfId="52" priority="437">
      <formula>CD163&lt;&gt;""</formula>
    </cfRule>
  </conditionalFormatting>
  <conditionalFormatting sqref="CE167:CE169">
    <cfRule type="expression" dxfId="51" priority="174">
      <formula>CD167&lt;&gt;""</formula>
    </cfRule>
  </conditionalFormatting>
  <conditionalFormatting sqref="CN8">
    <cfRule type="expression" dxfId="50" priority="629">
      <formula>CM8&lt;&gt;""</formula>
    </cfRule>
  </conditionalFormatting>
  <conditionalFormatting sqref="CN10">
    <cfRule type="expression" dxfId="49" priority="641">
      <formula>CM10&lt;&gt;""</formula>
    </cfRule>
  </conditionalFormatting>
  <conditionalFormatting sqref="CN12">
    <cfRule type="expression" dxfId="48" priority="483">
      <formula>CM12&lt;&gt;""</formula>
    </cfRule>
  </conditionalFormatting>
  <conditionalFormatting sqref="CN21">
    <cfRule type="expression" dxfId="47" priority="41">
      <formula>CM21&lt;&gt;""</formula>
    </cfRule>
  </conditionalFormatting>
  <conditionalFormatting sqref="CN27">
    <cfRule type="expression" dxfId="46" priority="472">
      <formula>CM27&lt;&gt;""</formula>
    </cfRule>
  </conditionalFormatting>
  <conditionalFormatting sqref="CN41">
    <cfRule type="expression" dxfId="45" priority="461">
      <formula>CM41&lt;&gt;""</formula>
    </cfRule>
  </conditionalFormatting>
  <conditionalFormatting sqref="CN60">
    <cfRule type="expression" dxfId="44" priority="243">
      <formula>CM60&lt;&gt;""</formula>
    </cfRule>
  </conditionalFormatting>
  <conditionalFormatting sqref="CN72">
    <cfRule type="expression" dxfId="43" priority="261">
      <formula>CM72&lt;&gt;""</formula>
    </cfRule>
  </conditionalFormatting>
  <conditionalFormatting sqref="CN95">
    <cfRule type="expression" dxfId="42" priority="331">
      <formula>CM95&lt;&gt;""</formula>
    </cfRule>
  </conditionalFormatting>
  <conditionalFormatting sqref="CN101:CN103">
    <cfRule type="expression" dxfId="41" priority="140">
      <formula>CM101&lt;&gt;""</formula>
    </cfRule>
  </conditionalFormatting>
  <conditionalFormatting sqref="CN128">
    <cfRule type="expression" dxfId="40" priority="230">
      <formula>CM128&lt;&gt;""</formula>
    </cfRule>
  </conditionalFormatting>
  <conditionalFormatting sqref="CN136">
    <cfRule type="expression" dxfId="39" priority="210">
      <formula>CM136&lt;&gt;""</formula>
    </cfRule>
  </conditionalFormatting>
  <conditionalFormatting sqref="CN150">
    <cfRule type="expression" dxfId="38" priority="191">
      <formula>CM150&lt;&gt;""</formula>
    </cfRule>
  </conditionalFormatting>
  <conditionalFormatting sqref="CN155">
    <cfRule type="expression" dxfId="37" priority="96">
      <formula>CM155&lt;&gt;""</formula>
    </cfRule>
  </conditionalFormatting>
  <conditionalFormatting sqref="CN157">
    <cfRule type="expression" dxfId="36" priority="83">
      <formula>CM157&lt;&gt;""</formula>
    </cfRule>
  </conditionalFormatting>
  <conditionalFormatting sqref="CN163">
    <cfRule type="expression" dxfId="35" priority="436">
      <formula>CM163&lt;&gt;""</formula>
    </cfRule>
  </conditionalFormatting>
  <conditionalFormatting sqref="CN167:CN169">
    <cfRule type="expression" dxfId="34" priority="173">
      <formula>CM167&lt;&gt;""</formula>
    </cfRule>
  </conditionalFormatting>
  <conditionalFormatting sqref="CW8">
    <cfRule type="expression" dxfId="33" priority="628">
      <formula>CV8&lt;&gt;""</formula>
    </cfRule>
  </conditionalFormatting>
  <conditionalFormatting sqref="CW10">
    <cfRule type="expression" dxfId="32" priority="640">
      <formula>CV10&lt;&gt;""</formula>
    </cfRule>
  </conditionalFormatting>
  <conditionalFormatting sqref="CW12">
    <cfRule type="expression" dxfId="31" priority="482">
      <formula>CV12&lt;&gt;""</formula>
    </cfRule>
  </conditionalFormatting>
  <conditionalFormatting sqref="CW21">
    <cfRule type="expression" dxfId="30" priority="40">
      <formula>CV21&lt;&gt;""</formula>
    </cfRule>
  </conditionalFormatting>
  <conditionalFormatting sqref="CW27">
    <cfRule type="expression" dxfId="29" priority="471">
      <formula>CV27&lt;&gt;""</formula>
    </cfRule>
  </conditionalFormatting>
  <conditionalFormatting sqref="CW41">
    <cfRule type="expression" dxfId="28" priority="460">
      <formula>CV41&lt;&gt;""</formula>
    </cfRule>
  </conditionalFormatting>
  <conditionalFormatting sqref="CW60">
    <cfRule type="expression" dxfId="27" priority="242">
      <formula>CV60&lt;&gt;""</formula>
    </cfRule>
  </conditionalFormatting>
  <conditionalFormatting sqref="CW72">
    <cfRule type="expression" dxfId="26" priority="260">
      <formula>CV72&lt;&gt;""</formula>
    </cfRule>
  </conditionalFormatting>
  <conditionalFormatting sqref="CW95">
    <cfRule type="expression" dxfId="25" priority="330">
      <formula>CV95&lt;&gt;""</formula>
    </cfRule>
  </conditionalFormatting>
  <conditionalFormatting sqref="CW101:CW103">
    <cfRule type="expression" dxfId="24" priority="139">
      <formula>CV101&lt;&gt;""</formula>
    </cfRule>
  </conditionalFormatting>
  <conditionalFormatting sqref="CW128">
    <cfRule type="expression" dxfId="23" priority="229">
      <formula>CV128&lt;&gt;""</formula>
    </cfRule>
  </conditionalFormatting>
  <conditionalFormatting sqref="CW136">
    <cfRule type="expression" dxfId="22" priority="209">
      <formula>CV136&lt;&gt;""</formula>
    </cfRule>
  </conditionalFormatting>
  <conditionalFormatting sqref="CW150">
    <cfRule type="expression" dxfId="21" priority="190">
      <formula>CV150&lt;&gt;""</formula>
    </cfRule>
  </conditionalFormatting>
  <conditionalFormatting sqref="CW155">
    <cfRule type="expression" dxfId="20" priority="95">
      <formula>CV155&lt;&gt;""</formula>
    </cfRule>
  </conditionalFormatting>
  <conditionalFormatting sqref="CW157">
    <cfRule type="expression" dxfId="19" priority="82">
      <formula>CV157&lt;&gt;""</formula>
    </cfRule>
  </conditionalFormatting>
  <conditionalFormatting sqref="CW163">
    <cfRule type="expression" dxfId="18" priority="435">
      <formula>CV163&lt;&gt;""</formula>
    </cfRule>
  </conditionalFormatting>
  <conditionalFormatting sqref="CW167:CW169">
    <cfRule type="expression" dxfId="17" priority="172">
      <formula>CV167&lt;&gt;""</formula>
    </cfRule>
  </conditionalFormatting>
  <conditionalFormatting sqref="DF8">
    <cfRule type="expression" dxfId="16" priority="627">
      <formula>DE8&lt;&gt;""</formula>
    </cfRule>
  </conditionalFormatting>
  <conditionalFormatting sqref="DF10">
    <cfRule type="expression" dxfId="15" priority="639">
      <formula>DE10&lt;&gt;""</formula>
    </cfRule>
  </conditionalFormatting>
  <conditionalFormatting sqref="DF12">
    <cfRule type="expression" dxfId="14" priority="481">
      <formula>DE12&lt;&gt;""</formula>
    </cfRule>
  </conditionalFormatting>
  <conditionalFormatting sqref="DF21">
    <cfRule type="expression" dxfId="13" priority="39">
      <formula>DE21&lt;&gt;""</formula>
    </cfRule>
  </conditionalFormatting>
  <conditionalFormatting sqref="DF27">
    <cfRule type="expression" dxfId="12" priority="470">
      <formula>DE27&lt;&gt;""</formula>
    </cfRule>
  </conditionalFormatting>
  <conditionalFormatting sqref="DF41">
    <cfRule type="expression" dxfId="11" priority="459">
      <formula>DE41&lt;&gt;""</formula>
    </cfRule>
  </conditionalFormatting>
  <conditionalFormatting sqref="DF60">
    <cfRule type="expression" dxfId="10" priority="241">
      <formula>DE60&lt;&gt;""</formula>
    </cfRule>
  </conditionalFormatting>
  <conditionalFormatting sqref="DF72">
    <cfRule type="expression" dxfId="9" priority="259">
      <formula>DE72&lt;&gt;""</formula>
    </cfRule>
  </conditionalFormatting>
  <conditionalFormatting sqref="DF95">
    <cfRule type="expression" dxfId="8" priority="329">
      <formula>DE95&lt;&gt;""</formula>
    </cfRule>
  </conditionalFormatting>
  <conditionalFormatting sqref="DF101:DF103">
    <cfRule type="expression" dxfId="7" priority="138">
      <formula>DE101&lt;&gt;""</formula>
    </cfRule>
  </conditionalFormatting>
  <conditionalFormatting sqref="DF128">
    <cfRule type="expression" dxfId="6" priority="228">
      <formula>DE128&lt;&gt;""</formula>
    </cfRule>
  </conditionalFormatting>
  <conditionalFormatting sqref="DF136">
    <cfRule type="expression" dxfId="5" priority="208">
      <formula>DE136&lt;&gt;""</formula>
    </cfRule>
  </conditionalFormatting>
  <conditionalFormatting sqref="DF150">
    <cfRule type="expression" dxfId="4" priority="189">
      <formula>DE150&lt;&gt;""</formula>
    </cfRule>
  </conditionalFormatting>
  <conditionalFormatting sqref="DF155">
    <cfRule type="expression" dxfId="3" priority="94">
      <formula>DE155&lt;&gt;""</formula>
    </cfRule>
  </conditionalFormatting>
  <conditionalFormatting sqref="DF157">
    <cfRule type="expression" dxfId="2" priority="81">
      <formula>DE157&lt;&gt;""</formula>
    </cfRule>
  </conditionalFormatting>
  <conditionalFormatting sqref="DF163">
    <cfRule type="expression" dxfId="1" priority="434">
      <formula>DE163&lt;&gt;""</formula>
    </cfRule>
  </conditionalFormatting>
  <conditionalFormatting sqref="DF167:DF169">
    <cfRule type="expression" dxfId="0" priority="171">
      <formula>DE167&lt;&gt;""</formula>
    </cfRule>
  </conditionalFormatting>
  <dataValidations count="10">
    <dataValidation type="list" allowBlank="1" showInputMessage="1" showErrorMessage="1" sqref="F38 F83" xr:uid="{00000000-0002-0000-0000-000000000000}">
      <formula1>"AK, AL, AR, AZ, CA, CO, CT, DC, DE, FL, GA, HI, IA, ID, IL, IN, KS, KY, LA, MA, MD, ME, MI, MN, MO, MS, MT, NC, ND, NE, NH, NJ, NM, NV, NY, OH, OK, OR, PA, RI, SC, SD, TN, TX, UT, VA, VT, WA, WI, WV, WY"</formula1>
    </dataValidation>
    <dataValidation type="list" allowBlank="1" showInputMessage="1" showErrorMessage="1" sqref="D125" xr:uid="{00000000-0002-0000-0000-000001000000}">
      <formula1>"Please Select, Yes"</formula1>
    </dataValidation>
    <dataValidation type="list" allowBlank="1" showInputMessage="1" showErrorMessage="1" sqref="F46:G46" xr:uid="{00000000-0002-0000-0000-000002000000}">
      <formula1>"Please Select, President/CEO, Dean, Program Director, Medical Director, Satellite Lead Instructor"</formula1>
    </dataValidation>
    <dataValidation type="list" allowBlank="1" showInputMessage="1" showErrorMessage="1" sqref="D69:E69" xr:uid="{00000000-0002-0000-0000-000003000000}">
      <formula1>"Deceased, Illness, Leave of Absence, Reassignment, Resigning, Retiring, Sabbatical, Other"</formula1>
    </dataValidation>
    <dataValidation type="list" allowBlank="1" showInputMessage="1" showErrorMessage="1" sqref="F54" xr:uid="{00000000-0002-0000-0000-000004000000}">
      <formula1>"Remove, Replace, Add Only"</formula1>
    </dataValidation>
    <dataValidation type="list" allowBlank="1" showInputMessage="1" showErrorMessage="1" sqref="F53" xr:uid="{00000000-0002-0000-0000-000005000000}">
      <formula1>"Permanent, Interim"</formula1>
    </dataValidation>
    <dataValidation type="list" allowBlank="1" showInputMessage="1" showErrorMessage="1" sqref="F52" xr:uid="{00000000-0002-0000-0000-000006000000}">
      <formula1>"Primary, Satellite(s), Both"</formula1>
    </dataValidation>
    <dataValidation type="list" allowBlank="1" showInputMessage="1" showErrorMessage="1" sqref="F158" xr:uid="{00000000-0002-0000-0000-000007000000}">
      <formula1>"E-Transcript, Sealed Envelope "</formula1>
    </dataValidation>
    <dataValidation type="list" allowBlank="1" showInputMessage="1" showErrorMessage="1" sqref="E23:F23" xr:uid="{D1C17083-4B87-4C46-8F7B-EDCFB9986FFD}">
      <formula1>"Please Select, AEMT, Paramedic, Both - AEMT &amp; Paramedic"</formula1>
    </dataValidation>
    <dataValidation type="list" allowBlank="1" showInputMessage="1" showErrorMessage="1" sqref="F25" xr:uid="{5B5F2AF8-B9AC-48BB-9C12-1695EA990429}">
      <formula1>"Please Select, Yes, No"</formula1>
    </dataValidation>
  </dataValidations>
  <hyperlinks>
    <hyperlink ref="D13:I13" r:id="rId1" display="CoAEMSP Website (www.coaemsp.org)" xr:uid="{00000000-0004-0000-0000-000000000000}"/>
    <hyperlink ref="C167" r:id="rId2" display="personnel@coaemsp.org" xr:uid="{00000000-0004-0000-0000-000001000000}"/>
    <hyperlink ref="H169" r:id="rId3" display="Click Here" xr:uid="{00000000-0004-0000-0000-000002000000}"/>
    <hyperlink ref="E169" r:id="rId4" display="www.coaemsp.org" xr:uid="{00000000-0004-0000-0000-000003000000}"/>
    <hyperlink ref="H103" r:id="rId5" display="Click Here" xr:uid="{00000000-0004-0000-0000-000004000000}"/>
    <hyperlink ref="B101" r:id="rId6" display="personnel@coaemsp.org" xr:uid="{00000000-0004-0000-0000-000005000000}"/>
    <hyperlink ref="B155" r:id="rId7" display="personnel@coaemsp.org" xr:uid="{00000000-0004-0000-0000-000006000000}"/>
    <hyperlink ref="H157" r:id="rId8" display="Click Here" xr:uid="{00000000-0004-0000-0000-000007000000}"/>
    <hyperlink ref="B101:L101" r:id="rId9" display="mailto:personnel@coaemsp.org" xr:uid="{00000000-0004-0000-0000-000008000000}"/>
  </hyperlinks>
  <pageMargins left="0.7" right="0.7" top="0.75" bottom="0.75" header="0.3" footer="0.3"/>
  <pageSetup scale="38" fitToHeight="0" orientation="portrait" r:id="rId10"/>
  <rowBreaks count="1" manualBreakCount="1">
    <brk id="93" max="13" man="1"/>
  </rowBreaks>
  <drawing r:id="rId11"/>
  <legacyDrawing r:id="rId12"/>
  <tableParts count="1">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Personnel</vt:lpstr>
      <vt:lpstr>Personnel!Print_Area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2020-05-20T15:26:49Z</dcterms:created>
  <dcterms:modified xsi:type="dcterms:W3CDTF">2024-08-22T16:21:57Z</dcterms:modified>
</cp:coreProperties>
</file>